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Øyvind Toldnes" reservationPassword="EBC0"/>
  <workbookPr codeName="ThisWorkbook"/>
  <mc:AlternateContent xmlns:mc="http://schemas.openxmlformats.org/markup-compatibility/2006">
    <mc:Choice Requires="x15">
      <x15ac:absPath xmlns:x15ac="http://schemas.microsoft.com/office/spreadsheetml/2010/11/ac" url="Z:\okonomi\SO-stillinger\"/>
    </mc:Choice>
  </mc:AlternateContent>
  <bookViews>
    <workbookView xWindow="0" yWindow="0" windowWidth="12240" windowHeight="5592" tabRatio="758" firstSheet="1" activeTab="1"/>
  </bookViews>
  <sheets>
    <sheet name="CODE" sheetId="11" state="veryHidden" r:id="rId1"/>
    <sheet name="Stipendiat" sheetId="1" r:id="rId2"/>
    <sheet name="Postdok" sheetId="2" r:id="rId3"/>
    <sheet name="CRITERIA1" sheetId="3" state="hidden" r:id="rId4"/>
    <sheet name="Kvinneprofessorat" sheetId="5" r:id="rId5"/>
    <sheet name="Kvinneprof." sheetId="6" state="hidden" r:id="rId6"/>
    <sheet name="Satser" sheetId="7" r:id="rId7"/>
    <sheet name="Grunnlag per 05.01.2018" sheetId="15" r:id="rId8"/>
    <sheet name="Pivot" sheetId="16" r:id="rId9"/>
    <sheet name="Oppsummert" sheetId="17" r:id="rId10"/>
  </sheets>
  <definedNames>
    <definedName name="_xlnm._FilterDatabase" localSheetId="7" hidden="1">'Grunnlag per 05.01.2018'!$A$1:$M$945</definedName>
    <definedName name="_xlnm._FilterDatabase" localSheetId="4" hidden="1">Kvinneprofessorat!$A$3:$T$3</definedName>
    <definedName name="_xlnm._FilterDatabase" localSheetId="2" hidden="1">Postdok!$A$8:$BD$342</definedName>
    <definedName name="_xlnm._FilterDatabase" localSheetId="1" hidden="1">Stipendiat!$A$7:$DG$1762</definedName>
    <definedName name="ACCOUNTEDPERIODTYPE1">CRITERIA1!$B$5</definedName>
    <definedName name="APPSUSERNAME1">CRITERIA1!$B$14</definedName>
    <definedName name="CHARTOFACCOUNTSID1">CRITERIA1!$B$3</definedName>
    <definedName name="CONNECTSTRING1">CRITERIA1!$B$10</definedName>
    <definedName name="CREATESUMMARYJNLS1">CRITERIA1!$B$35</definedName>
    <definedName name="CRITERIACOLUMN1">CRITERIA1!$B$22</definedName>
    <definedName name="DBNAME1">CRITERIA1!$B$11</definedName>
    <definedName name="DBUSERNAME1">CRITERIA1!$B$9</definedName>
    <definedName name="DELETELOGICTYPE1">CRITERIA1!$B$19</definedName>
    <definedName name="FFAPPCOLNAME1_1">CRITERIA1!$F$1</definedName>
    <definedName name="FFAPPCOLNAME2_1">CRITERIA1!$F$2</definedName>
    <definedName name="FFAPPCOLNAME3_1">CRITERIA1!$F$3</definedName>
    <definedName name="FFAPPCOLNAME4_1">CRITERIA1!$F$4</definedName>
    <definedName name="FFAPPCOLNAME5_1">CRITERIA1!$F$5</definedName>
    <definedName name="FFAPPCOLNAME6_1">CRITERIA1!$F$6</definedName>
    <definedName name="FFAPPCOLNAME7_1">CRITERIA1!$F$7</definedName>
    <definedName name="FFSEGMENT1_1">CRITERIA1!$D$1</definedName>
    <definedName name="FFSEGMENT2_1">CRITERIA1!$D$2</definedName>
    <definedName name="FFSEGMENT3_1">CRITERIA1!$D$3</definedName>
    <definedName name="FFSEGMENT4_1">CRITERIA1!$D$4</definedName>
    <definedName name="FFSEGMENT5_1">CRITERIA1!$D$5</definedName>
    <definedName name="FFSEGMENT6_1">CRITERIA1!$D$6</definedName>
    <definedName name="FFSEGMENT7_1">CRITERIA1!$D$7</definedName>
    <definedName name="FFSEGSEPARATOR1">CRITERIA1!$B$17</definedName>
    <definedName name="FIELDNAMECOLUMN1">CRITERIA1!$B$26</definedName>
    <definedName name="FIELDNAMEROW1">CRITERIA1!$B$25</definedName>
    <definedName name="FIRSTDATAROW1">CRITERIA1!$B$27</definedName>
    <definedName name="FNDNAM1">CRITERIA1!$B$12</definedName>
    <definedName name="FNDUSERID1">CRITERIA1!$B$15</definedName>
    <definedName name="FUNCTIONALCURRENCY1">CRITERIA1!$B$33</definedName>
    <definedName name="GWYUID1">CRITERIA1!$B$13</definedName>
    <definedName name="IMPORTDFF1">CRITERIA1!$B$36</definedName>
    <definedName name="LABELTEXTCOLUMN1">CRITERIA1!$B$24</definedName>
    <definedName name="LABELTEXTROW1">CRITERIA1!$B$23</definedName>
    <definedName name="NOOFFFSEGMENTS1">CRITERIA1!$B$18</definedName>
    <definedName name="NUMBEROFDETAILFIELDS1">CRITERIA1!$B$29</definedName>
    <definedName name="NUMBEROFHEADERFIELDS1">CRITERIA1!$B$28</definedName>
    <definedName name="PERIODSETNAME1">CRITERIA1!$B$4</definedName>
    <definedName name="POSTERRORSTOSUSP1">CRITERIA1!$B$34</definedName>
    <definedName name="RESPONSIBILITYAPPLICATIONID1">CRITERIA1!$B$7</definedName>
    <definedName name="RESPONSIBILITYID1">CRITERIA1!$B$8</definedName>
    <definedName name="RESPONSIBILITYNAME1">CRITERIA1!$B$6</definedName>
    <definedName name="ROWSTOUPLOAD1">CRITERIA1!$B$20</definedName>
    <definedName name="SETOFBOOKSID1">CRITERIA1!$B$1</definedName>
    <definedName name="SETOFBOOKSNAME1">CRITERIA1!$B$2</definedName>
    <definedName name="STARTJOURNALIMPORT1">CRITERIA1!$B$21</definedName>
    <definedName name="TEMPLATENUMBER1">CRITERIA1!$B$32</definedName>
    <definedName name="TEMPLATESTYLE1">CRITERIA1!$B$31</definedName>
    <definedName name="TEMPLATETYPE1">CRITERIA1!$B$30</definedName>
    <definedName name="_xlnm.Print_Area" localSheetId="2">Postdok!$A$2:$X$241</definedName>
    <definedName name="_xlnm.Print_Area" localSheetId="1">Stipendiat!$A$2:$X$1207</definedName>
    <definedName name="_xlnm.Print_Titles" localSheetId="2">Postdok!$8:$8</definedName>
    <definedName name="_xlnm.Print_Titles" localSheetId="1">Stipendiat!$7:$7</definedName>
  </definedNames>
  <calcPr calcId="152511"/>
  <pivotCaches>
    <pivotCache cacheId="13" r:id="rId11"/>
  </pivotCaches>
</workbook>
</file>

<file path=xl/calcChain.xml><?xml version="1.0" encoding="utf-8"?>
<calcChain xmlns="http://schemas.openxmlformats.org/spreadsheetml/2006/main">
  <c r="AD1778" i="1" l="1"/>
  <c r="AC1778" i="1"/>
  <c r="AB1778" i="1"/>
  <c r="C1762" i="1"/>
  <c r="C344" i="2"/>
  <c r="C343" i="2"/>
  <c r="AF1774" i="1"/>
  <c r="AF1775" i="1" s="1"/>
  <c r="AF1771" i="1"/>
  <c r="AF1772" i="1" s="1"/>
  <c r="AD1771" i="1"/>
  <c r="AE1771" i="1"/>
  <c r="AE1772" i="1" s="1"/>
  <c r="AB1785" i="1"/>
  <c r="AC1785" i="1"/>
  <c r="AD1785" i="1"/>
  <c r="AD1780" i="1"/>
  <c r="AD1779" i="1"/>
  <c r="AC1779" i="1"/>
  <c r="AB350" i="2"/>
  <c r="AC350" i="2"/>
  <c r="AD350" i="2"/>
  <c r="AB1776" i="1"/>
  <c r="AC1776" i="1"/>
  <c r="AD1776" i="1"/>
  <c r="C342" i="2"/>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341" i="2"/>
  <c r="C1700" i="1"/>
  <c r="C1701" i="1"/>
  <c r="C1702" i="1"/>
  <c r="C1703" i="1"/>
  <c r="C1704" i="1"/>
  <c r="C1705" i="1"/>
  <c r="C1706" i="1"/>
  <c r="C1707" i="1"/>
  <c r="C1708" i="1"/>
  <c r="C1709" i="1"/>
  <c r="C1710" i="1"/>
  <c r="C1711" i="1"/>
  <c r="C337" i="2"/>
  <c r="C338" i="2"/>
  <c r="C339" i="2"/>
  <c r="C340" i="2"/>
  <c r="C1692" i="1"/>
  <c r="C1693" i="1"/>
  <c r="C1694" i="1"/>
  <c r="C1695" i="1"/>
  <c r="C1696" i="1"/>
  <c r="C1697" i="1"/>
  <c r="C1698" i="1"/>
  <c r="C1699" i="1"/>
  <c r="K138" i="2"/>
  <c r="L138"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M138" i="2"/>
  <c r="K739" i="1"/>
  <c r="L739" i="1"/>
  <c r="K746" i="1"/>
  <c r="L746" i="1"/>
  <c r="K747" i="1"/>
  <c r="L747" i="1"/>
  <c r="K764" i="1"/>
  <c r="L764" i="1"/>
  <c r="K952" i="1"/>
  <c r="L952" i="1"/>
  <c r="C1688" i="1"/>
  <c r="C1689" i="1"/>
  <c r="C1690" i="1"/>
  <c r="C1691"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553" i="1"/>
  <c r="C311" i="2"/>
  <c r="C310" i="2"/>
  <c r="C309" i="2"/>
  <c r="C1552" i="1"/>
  <c r="C308" i="2"/>
  <c r="C1551" i="1"/>
  <c r="C1542" i="1"/>
  <c r="C1543" i="1"/>
  <c r="C1544" i="1"/>
  <c r="C1545" i="1"/>
  <c r="C1546" i="1"/>
  <c r="C1547" i="1"/>
  <c r="C1548" i="1"/>
  <c r="C1549" i="1"/>
  <c r="C1550" i="1"/>
  <c r="C307" i="2"/>
  <c r="C1540" i="1"/>
  <c r="C1541" i="1"/>
  <c r="C1539" i="1"/>
  <c r="F194" i="7"/>
  <c r="E194" i="7"/>
  <c r="F193" i="7"/>
  <c r="E193" i="7"/>
  <c r="F192" i="7"/>
  <c r="E192" i="7"/>
  <c r="F191" i="7"/>
  <c r="E191" i="7"/>
  <c r="F190" i="7"/>
  <c r="E190" i="7"/>
  <c r="F189" i="7"/>
  <c r="E189" i="7"/>
  <c r="F188" i="7"/>
  <c r="E188" i="7"/>
  <c r="K1109" i="1"/>
  <c r="F187" i="7"/>
  <c r="E187" i="7"/>
  <c r="F186" i="7"/>
  <c r="E186" i="7"/>
  <c r="K1102" i="1"/>
  <c r="K1106" i="1"/>
  <c r="K1110" i="1"/>
  <c r="K1117" i="1"/>
  <c r="K1118" i="1"/>
  <c r="K1122" i="1"/>
  <c r="C1321" i="1"/>
  <c r="C1535" i="1"/>
  <c r="C1536" i="1"/>
  <c r="C1537" i="1"/>
  <c r="C1538" i="1"/>
  <c r="Z804" i="1"/>
  <c r="E86" i="7"/>
  <c r="E103" i="7"/>
  <c r="E120" i="7"/>
  <c r="J86" i="7"/>
  <c r="J103" i="7"/>
  <c r="J120" i="7"/>
  <c r="K144" i="7"/>
  <c r="E134" i="7"/>
  <c r="E168" i="7"/>
  <c r="I3" i="7"/>
  <c r="I4" i="7"/>
  <c r="K134" i="7"/>
  <c r="J3" i="7"/>
  <c r="J4" i="7"/>
  <c r="J5" i="7"/>
  <c r="J6" i="7"/>
  <c r="F134" i="7"/>
  <c r="F168" i="7"/>
  <c r="L134" i="7"/>
  <c r="L168" i="7"/>
  <c r="F86" i="7"/>
  <c r="F103" i="7"/>
  <c r="F120" i="7"/>
  <c r="K86" i="7"/>
  <c r="K103" i="7"/>
  <c r="K120" i="7"/>
  <c r="C306" i="2"/>
  <c r="C305" i="2"/>
  <c r="C1534" i="1"/>
  <c r="C1533" i="1"/>
  <c r="C304" i="2"/>
  <c r="C1528" i="1"/>
  <c r="C1529" i="1"/>
  <c r="C1530" i="1"/>
  <c r="C1531" i="1"/>
  <c r="C1532" i="1"/>
  <c r="Z348" i="2"/>
  <c r="Z349" i="2"/>
  <c r="Z357" i="2"/>
  <c r="C302" i="2"/>
  <c r="C303" i="2"/>
  <c r="C1527" i="1"/>
  <c r="C300" i="2"/>
  <c r="C1526" i="1"/>
  <c r="C237" i="2"/>
  <c r="AA348" i="2"/>
  <c r="AA349" i="2"/>
  <c r="AA355" i="2"/>
  <c r="AA357" i="2"/>
  <c r="AB348" i="2"/>
  <c r="AB349" i="2"/>
  <c r="AB355" i="2"/>
  <c r="AC348" i="2"/>
  <c r="AC349" i="2"/>
  <c r="AC355" i="2"/>
  <c r="AD348" i="2"/>
  <c r="AD349" i="2"/>
  <c r="AD355" i="2"/>
  <c r="AD357" i="2"/>
  <c r="AD1784" i="1"/>
  <c r="AE348" i="2"/>
  <c r="AE349" i="2"/>
  <c r="AF348" i="2"/>
  <c r="AF349" i="2"/>
  <c r="AG348" i="2"/>
  <c r="AG349" i="2"/>
  <c r="AH348" i="2"/>
  <c r="AH349" i="2"/>
  <c r="AI348" i="2"/>
  <c r="AI349" i="2"/>
  <c r="AJ348" i="2"/>
  <c r="AJ349" i="2"/>
  <c r="Y348" i="2"/>
  <c r="Y349" i="2"/>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375" i="1"/>
  <c r="C1376" i="1"/>
  <c r="C1377" i="1"/>
  <c r="C1378" i="1"/>
  <c r="C1379" i="1"/>
  <c r="C1380" i="1"/>
  <c r="C1381" i="1"/>
  <c r="C1382" i="1"/>
  <c r="C1383" i="1"/>
  <c r="C1384" i="1"/>
  <c r="C1385" i="1"/>
  <c r="C1386" i="1"/>
  <c r="C1153" i="1"/>
  <c r="E3" i="17"/>
  <c r="F3" i="17"/>
  <c r="E14" i="17"/>
  <c r="F14" i="17"/>
  <c r="C292" i="2"/>
  <c r="C293" i="2"/>
  <c r="C294" i="2"/>
  <c r="C295" i="2"/>
  <c r="C296" i="2"/>
  <c r="C297" i="2"/>
  <c r="C298" i="2"/>
  <c r="C299" i="2"/>
  <c r="C981" i="1"/>
  <c r="C236" i="2"/>
  <c r="C273" i="2"/>
  <c r="C274" i="2"/>
  <c r="C275" i="2"/>
  <c r="C276" i="2"/>
  <c r="C277" i="2"/>
  <c r="C278" i="2"/>
  <c r="C279" i="2"/>
  <c r="C280" i="2"/>
  <c r="C281" i="2"/>
  <c r="C282" i="2"/>
  <c r="C283" i="2"/>
  <c r="C284" i="2"/>
  <c r="C285" i="2"/>
  <c r="C286" i="2"/>
  <c r="C287" i="2"/>
  <c r="C288" i="2"/>
  <c r="C289" i="2"/>
  <c r="C290" i="2"/>
  <c r="C291"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9" i="2"/>
  <c r="C220" i="2"/>
  <c r="C221" i="2"/>
  <c r="C222" i="2"/>
  <c r="C223" i="2"/>
  <c r="C224" i="2"/>
  <c r="C225" i="2"/>
  <c r="C226" i="2"/>
  <c r="C227" i="2"/>
  <c r="C228" i="2"/>
  <c r="C229" i="2"/>
  <c r="C230" i="2"/>
  <c r="C231" i="2"/>
  <c r="C232" i="2"/>
  <c r="C233" i="2"/>
  <c r="C234" i="2"/>
  <c r="C235" i="2"/>
  <c r="C238" i="2"/>
  <c r="C239" i="2"/>
  <c r="C240" i="2"/>
  <c r="C241" i="2"/>
  <c r="C242" i="2"/>
  <c r="C243" i="2"/>
  <c r="C244" i="2"/>
  <c r="C245" i="2"/>
  <c r="C246" i="2"/>
  <c r="C247" i="2"/>
  <c r="C248" i="2"/>
  <c r="C249" i="2"/>
  <c r="C250" i="2"/>
  <c r="C251" i="2"/>
  <c r="C252" i="2"/>
  <c r="C253" i="2"/>
  <c r="C254" i="2"/>
  <c r="C255" i="2"/>
  <c r="C256" i="2"/>
  <c r="C257" i="2"/>
  <c r="C258" i="2"/>
  <c r="C259" i="2"/>
  <c r="C261" i="2"/>
  <c r="C262" i="2"/>
  <c r="C263" i="2"/>
  <c r="C264" i="2"/>
  <c r="C265" i="2"/>
  <c r="C266" i="2"/>
  <c r="C267" i="2"/>
  <c r="C268" i="2"/>
  <c r="C269" i="2"/>
  <c r="C270" i="2"/>
  <c r="C271" i="2"/>
  <c r="C272" i="2"/>
  <c r="C9" i="2"/>
  <c r="C1366" i="1"/>
  <c r="C1367" i="1"/>
  <c r="C1368" i="1"/>
  <c r="C1369" i="1"/>
  <c r="C1370" i="1"/>
  <c r="C1371" i="1"/>
  <c r="C1372" i="1"/>
  <c r="C1373" i="1"/>
  <c r="C1374" i="1"/>
  <c r="C1132" i="1"/>
  <c r="C1133" i="1"/>
  <c r="C1155" i="1"/>
  <c r="C1156" i="1"/>
  <c r="C1157" i="1"/>
  <c r="C1158" i="1"/>
  <c r="C1159" i="1"/>
  <c r="C1160" i="1"/>
  <c r="C1161" i="1"/>
  <c r="C1162" i="1"/>
  <c r="C1163" i="1"/>
  <c r="C1164" i="1"/>
  <c r="C1165" i="1"/>
  <c r="C1166" i="1"/>
  <c r="C1167" i="1"/>
  <c r="C1168" i="1"/>
  <c r="C1169" i="1"/>
  <c r="C1170" i="1"/>
  <c r="C1171" i="1"/>
  <c r="C1172"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3" i="1"/>
  <c r="C954" i="1"/>
  <c r="C955" i="1"/>
  <c r="C956" i="1"/>
  <c r="C957" i="1"/>
  <c r="C959" i="1"/>
  <c r="C961" i="1"/>
  <c r="C962" i="1"/>
  <c r="C963" i="1"/>
  <c r="C964" i="1"/>
  <c r="C965" i="1"/>
  <c r="C966" i="1"/>
  <c r="C967" i="1"/>
  <c r="C968" i="1"/>
  <c r="C969" i="1"/>
  <c r="C970" i="1"/>
  <c r="C971" i="1"/>
  <c r="C972" i="1"/>
  <c r="C973" i="1"/>
  <c r="C974" i="1"/>
  <c r="C975" i="1"/>
  <c r="C976" i="1"/>
  <c r="C977" i="1"/>
  <c r="C978" i="1"/>
  <c r="C979" i="1"/>
  <c r="C980"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4" i="1"/>
  <c r="C1045" i="1"/>
  <c r="C1046" i="1"/>
  <c r="C1047" i="1"/>
  <c r="C1048" i="1"/>
  <c r="C1049" i="1"/>
  <c r="C1050" i="1"/>
  <c r="C1051" i="1"/>
  <c r="C1053" i="1"/>
  <c r="C1054" i="1"/>
  <c r="C1055" i="1"/>
  <c r="C1056" i="1"/>
  <c r="C1057" i="1"/>
  <c r="C1058" i="1"/>
  <c r="C1059" i="1"/>
  <c r="C1060" i="1"/>
  <c r="C1061" i="1"/>
  <c r="C1062" i="1"/>
  <c r="C1063" i="1"/>
  <c r="C1064" i="1"/>
  <c r="C1065" i="1"/>
  <c r="C1066" i="1"/>
  <c r="C1067" i="1"/>
  <c r="C1068" i="1"/>
  <c r="C1069" i="1"/>
  <c r="C1070" i="1"/>
  <c r="C1071" i="1"/>
  <c r="C1072" i="1"/>
  <c r="C1074" i="1"/>
  <c r="C1075" i="1"/>
  <c r="C1076" i="1"/>
  <c r="C1077" i="1"/>
  <c r="C1078" i="1"/>
  <c r="C1080" i="1"/>
  <c r="C1081" i="1"/>
  <c r="C1082" i="1"/>
  <c r="C1083" i="1"/>
  <c r="C1084" i="1"/>
  <c r="C1085" i="1"/>
  <c r="C1086" i="1"/>
  <c r="C1087" i="1"/>
  <c r="C1088" i="1"/>
  <c r="C1089" i="1"/>
  <c r="C1090" i="1"/>
  <c r="C1091" i="1"/>
  <c r="C1092" i="1"/>
  <c r="C1093" i="1"/>
  <c r="C1094" i="1"/>
  <c r="C1095" i="1"/>
  <c r="C1096" i="1"/>
  <c r="C1097" i="1"/>
  <c r="C1098" i="1"/>
  <c r="C1099" i="1"/>
  <c r="C1101" i="1"/>
  <c r="C1102" i="1"/>
  <c r="C1103" i="1"/>
  <c r="C1104" i="1"/>
  <c r="C1105" i="1"/>
  <c r="C1106" i="1"/>
  <c r="C1107" i="1"/>
  <c r="C1108" i="1"/>
  <c r="C1109" i="1"/>
  <c r="C1110" i="1"/>
  <c r="C1111" i="1"/>
  <c r="C1112" i="1"/>
  <c r="C1113" i="1"/>
  <c r="C1115" i="1"/>
  <c r="C1116" i="1"/>
  <c r="C1117" i="1"/>
  <c r="C1118" i="1"/>
  <c r="C1119" i="1"/>
  <c r="C1120" i="1"/>
  <c r="C1121" i="1"/>
  <c r="C1122" i="1"/>
  <c r="C1123" i="1"/>
  <c r="C1124" i="1"/>
  <c r="C1125" i="1"/>
  <c r="C1126" i="1"/>
  <c r="C1127" i="1"/>
  <c r="C1128" i="1"/>
  <c r="C1129" i="1"/>
  <c r="C1130" i="1"/>
  <c r="C1131" i="1"/>
  <c r="C1134" i="1"/>
  <c r="C1135" i="1"/>
  <c r="C1136" i="1"/>
  <c r="C1137" i="1"/>
  <c r="C1138" i="1"/>
  <c r="C1139" i="1"/>
  <c r="C1140" i="1"/>
  <c r="C1141" i="1"/>
  <c r="C1142" i="1"/>
  <c r="C1143" i="1"/>
  <c r="C1144" i="1"/>
  <c r="C1145" i="1"/>
  <c r="C1146" i="1"/>
  <c r="C1147" i="1"/>
  <c r="C1148" i="1"/>
  <c r="C1149" i="1"/>
  <c r="C1150" i="1"/>
  <c r="C1151" i="1"/>
  <c r="C1152" i="1"/>
  <c r="C1154"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8" i="1"/>
  <c r="K157" i="7"/>
  <c r="K191" i="7"/>
  <c r="K158" i="7"/>
  <c r="K192" i="7"/>
  <c r="K159" i="7"/>
  <c r="K193" i="7"/>
  <c r="K160" i="7"/>
  <c r="K194" i="7"/>
  <c r="K156" i="7"/>
  <c r="K190" i="7"/>
  <c r="K153" i="7"/>
  <c r="K187" i="7"/>
  <c r="K154" i="7"/>
  <c r="K188" i="7"/>
  <c r="K155" i="7"/>
  <c r="K189" i="7"/>
  <c r="K152" i="7"/>
  <c r="K186" i="7"/>
  <c r="K148" i="7"/>
  <c r="K182" i="7"/>
  <c r="L148" i="7"/>
  <c r="M148" i="7"/>
  <c r="M182" i="7"/>
  <c r="K149" i="7"/>
  <c r="L149" i="7"/>
  <c r="L183" i="7"/>
  <c r="M149" i="7"/>
  <c r="M183" i="7"/>
  <c r="E148" i="7"/>
  <c r="E182" i="7"/>
  <c r="F148" i="7"/>
  <c r="F182" i="7"/>
  <c r="E149" i="7"/>
  <c r="E183" i="7"/>
  <c r="F149" i="7"/>
  <c r="M134" i="7"/>
  <c r="M168" i="7"/>
  <c r="O134" i="7"/>
  <c r="N134" i="7"/>
  <c r="E25" i="17"/>
  <c r="F25" i="17"/>
  <c r="M122" i="7"/>
  <c r="N122" i="7"/>
  <c r="M123" i="7"/>
  <c r="N123" i="7"/>
  <c r="M124" i="7"/>
  <c r="N124" i="7"/>
  <c r="Y21" i="1"/>
  <c r="X51" i="1"/>
  <c r="Y443" i="1"/>
  <c r="AA763" i="1"/>
  <c r="K763" i="1" s="1"/>
  <c r="AB763" i="1"/>
  <c r="AB1771" i="1" s="1"/>
  <c r="AB1772" i="1" s="1"/>
  <c r="AC763" i="1"/>
  <c r="AC1771" i="1" s="1"/>
  <c r="AC1772" i="1" s="1"/>
  <c r="AC1781" i="1" s="1"/>
  <c r="AC1783" i="1" s="1"/>
  <c r="AC1786" i="1" s="1"/>
  <c r="AC1774" i="1"/>
  <c r="AC1775" i="1" s="1"/>
  <c r="AD1774" i="1"/>
  <c r="AD1775" i="1" s="1"/>
  <c r="AE1774" i="1"/>
  <c r="AE1775" i="1" s="1"/>
  <c r="AD1772" i="1"/>
  <c r="AD1777" i="1" s="1"/>
  <c r="K1771" i="1"/>
  <c r="L1771" i="1"/>
  <c r="Z1774" i="1"/>
  <c r="Z1775" i="1" s="1"/>
  <c r="V763" i="1"/>
  <c r="V1771" i="1" s="1"/>
  <c r="V1772" i="1" s="1"/>
  <c r="W763" i="1"/>
  <c r="W1771" i="1" s="1"/>
  <c r="W1772" i="1" s="1"/>
  <c r="X763" i="1"/>
  <c r="X1771" i="1" s="1"/>
  <c r="X1772" i="1" s="1"/>
  <c r="Y763" i="1"/>
  <c r="Y1771" i="1" s="1"/>
  <c r="Y1772" i="1" s="1"/>
  <c r="Z763" i="1"/>
  <c r="Z1771" i="1" s="1"/>
  <c r="Z1772" i="1" s="1"/>
  <c r="Z1777" i="1" s="1"/>
  <c r="K81" i="7"/>
  <c r="K98" i="7"/>
  <c r="K115" i="7"/>
  <c r="L136" i="7"/>
  <c r="L81" i="7"/>
  <c r="L98" i="7"/>
  <c r="L115" i="7"/>
  <c r="K82" i="7"/>
  <c r="K99" i="7"/>
  <c r="K116" i="7"/>
  <c r="L137" i="7"/>
  <c r="L82" i="7"/>
  <c r="L99" i="7"/>
  <c r="L116" i="7"/>
  <c r="M137" i="7"/>
  <c r="M171" i="7"/>
  <c r="K83" i="7"/>
  <c r="K100" i="7"/>
  <c r="K117" i="7"/>
  <c r="L139" i="7"/>
  <c r="L173" i="7"/>
  <c r="L83" i="7"/>
  <c r="L100" i="7"/>
  <c r="L117" i="7"/>
  <c r="M138" i="7"/>
  <c r="M172" i="7"/>
  <c r="K84" i="7"/>
  <c r="K101" i="7"/>
  <c r="K118" i="7"/>
  <c r="L141" i="7"/>
  <c r="L84" i="7"/>
  <c r="L101" i="7"/>
  <c r="L118" i="7"/>
  <c r="M140" i="7"/>
  <c r="M174" i="7"/>
  <c r="K85" i="7"/>
  <c r="K102" i="7"/>
  <c r="K119" i="7"/>
  <c r="L85" i="7"/>
  <c r="L102" i="7"/>
  <c r="L119" i="7"/>
  <c r="L86" i="7"/>
  <c r="L103" i="7"/>
  <c r="L120" i="7"/>
  <c r="K87" i="7"/>
  <c r="K104" i="7"/>
  <c r="K121" i="7"/>
  <c r="L147" i="7"/>
  <c r="L87" i="7"/>
  <c r="L104" i="7"/>
  <c r="L121" i="7"/>
  <c r="M146" i="7"/>
  <c r="M180" i="7"/>
  <c r="K88" i="7"/>
  <c r="K105" i="7"/>
  <c r="K125" i="7"/>
  <c r="L150" i="7"/>
  <c r="L184" i="7"/>
  <c r="L88" i="7"/>
  <c r="L105" i="7"/>
  <c r="L125" i="7"/>
  <c r="M150" i="7"/>
  <c r="M184" i="7"/>
  <c r="K89" i="7"/>
  <c r="K106" i="7"/>
  <c r="K126" i="7"/>
  <c r="L151" i="7"/>
  <c r="L185" i="7"/>
  <c r="L342" i="2"/>
  <c r="L89" i="7"/>
  <c r="L106" i="7"/>
  <c r="L126" i="7"/>
  <c r="M151" i="7"/>
  <c r="M185" i="7"/>
  <c r="L80" i="7"/>
  <c r="L97" i="7"/>
  <c r="L114" i="7"/>
  <c r="M133" i="7"/>
  <c r="M167" i="7"/>
  <c r="J89" i="7"/>
  <c r="J106" i="7"/>
  <c r="J126" i="7"/>
  <c r="K151" i="7"/>
  <c r="K185" i="7"/>
  <c r="L1762" i="1"/>
  <c r="J88" i="7"/>
  <c r="J105" i="7"/>
  <c r="J125" i="7"/>
  <c r="K150" i="7"/>
  <c r="K184" i="7"/>
  <c r="J87" i="7"/>
  <c r="J104" i="7"/>
  <c r="J121" i="7"/>
  <c r="K147" i="7"/>
  <c r="J85" i="7"/>
  <c r="J102" i="7"/>
  <c r="J119" i="7"/>
  <c r="K143" i="7"/>
  <c r="J84" i="7"/>
  <c r="J101" i="7"/>
  <c r="J118" i="7"/>
  <c r="K141" i="7"/>
  <c r="J83" i="7"/>
  <c r="J100" i="7"/>
  <c r="J117" i="7"/>
  <c r="J82" i="7"/>
  <c r="J99" i="7"/>
  <c r="J116" i="7"/>
  <c r="K137" i="7"/>
  <c r="J81" i="7"/>
  <c r="J98" i="7"/>
  <c r="J115" i="7"/>
  <c r="K80" i="7"/>
  <c r="K97" i="7"/>
  <c r="K114" i="7"/>
  <c r="L133" i="7"/>
  <c r="J80" i="7"/>
  <c r="J97" i="7"/>
  <c r="J114" i="7"/>
  <c r="K133" i="7"/>
  <c r="E81" i="7"/>
  <c r="E98" i="7"/>
  <c r="E115" i="7"/>
  <c r="F81" i="7"/>
  <c r="F98" i="7"/>
  <c r="F115" i="7"/>
  <c r="F136" i="7"/>
  <c r="E82" i="7"/>
  <c r="E99" i="7"/>
  <c r="E116" i="7"/>
  <c r="F82" i="7"/>
  <c r="F99" i="7"/>
  <c r="F116" i="7"/>
  <c r="F137" i="7"/>
  <c r="E83" i="7"/>
  <c r="E100" i="7"/>
  <c r="E117" i="7"/>
  <c r="E138" i="7"/>
  <c r="F83" i="7"/>
  <c r="F100" i="7"/>
  <c r="F117" i="7"/>
  <c r="E84" i="7"/>
  <c r="E101" i="7"/>
  <c r="E118" i="7"/>
  <c r="E140" i="7"/>
  <c r="F84" i="7"/>
  <c r="F101" i="7"/>
  <c r="F118" i="7"/>
  <c r="F141" i="7"/>
  <c r="E85" i="7"/>
  <c r="E102" i="7"/>
  <c r="E119" i="7"/>
  <c r="E142" i="7"/>
  <c r="F85" i="7"/>
  <c r="F102" i="7"/>
  <c r="F119" i="7"/>
  <c r="E87" i="7"/>
  <c r="E104" i="7"/>
  <c r="E121" i="7"/>
  <c r="F87" i="7"/>
  <c r="F104" i="7"/>
  <c r="F121" i="7"/>
  <c r="F146" i="7"/>
  <c r="E88" i="7"/>
  <c r="E105" i="7"/>
  <c r="E125" i="7"/>
  <c r="F88" i="7"/>
  <c r="F105" i="7"/>
  <c r="F125" i="7"/>
  <c r="F150" i="7"/>
  <c r="E89" i="7"/>
  <c r="E106" i="7"/>
  <c r="E126" i="7"/>
  <c r="E151" i="7"/>
  <c r="E185" i="7"/>
  <c r="F89" i="7"/>
  <c r="F106" i="7"/>
  <c r="F126" i="7"/>
  <c r="F151" i="7"/>
  <c r="F185" i="7"/>
  <c r="F80" i="7"/>
  <c r="F97" i="7"/>
  <c r="F114" i="7"/>
  <c r="F133" i="7"/>
  <c r="E80" i="7"/>
  <c r="E97" i="7"/>
  <c r="E114" i="7"/>
  <c r="M30" i="7"/>
  <c r="L44" i="7"/>
  <c r="L45" i="7"/>
  <c r="L46" i="7"/>
  <c r="L47" i="7"/>
  <c r="L48" i="7"/>
  <c r="L49" i="7"/>
  <c r="L50" i="7"/>
  <c r="L51" i="7"/>
  <c r="L52" i="7"/>
  <c r="L53" i="7"/>
  <c r="J9" i="5"/>
  <c r="I9" i="5"/>
  <c r="H9" i="5"/>
  <c r="G9" i="5"/>
  <c r="F9" i="5"/>
  <c r="J8" i="5"/>
  <c r="I8" i="5"/>
  <c r="H8" i="5"/>
  <c r="G8" i="5"/>
  <c r="F8" i="5"/>
  <c r="J7" i="5"/>
  <c r="I7" i="5"/>
  <c r="H7" i="5"/>
  <c r="G7" i="5"/>
  <c r="F7" i="5"/>
  <c r="J6" i="5"/>
  <c r="I6" i="5"/>
  <c r="H6" i="5"/>
  <c r="G6" i="5"/>
  <c r="F6" i="5"/>
  <c r="J5" i="5"/>
  <c r="I5" i="5"/>
  <c r="H5" i="5"/>
  <c r="G5" i="5"/>
  <c r="F5" i="5"/>
  <c r="J4" i="5"/>
  <c r="I4" i="5"/>
  <c r="H4" i="5"/>
  <c r="X348" i="2"/>
  <c r="X349" i="2"/>
  <c r="W348" i="2"/>
  <c r="W349" i="2"/>
  <c r="V348" i="2"/>
  <c r="V349" i="2"/>
  <c r="U348" i="2"/>
  <c r="U349" i="2"/>
  <c r="T348" i="2"/>
  <c r="T349" i="2"/>
  <c r="U1771" i="1"/>
  <c r="U1772" i="1" s="1"/>
  <c r="T1771" i="1"/>
  <c r="T1772" i="1" s="1"/>
  <c r="K1772" i="1"/>
  <c r="AA1774" i="1"/>
  <c r="AA1775" i="1" s="1"/>
  <c r="K10" i="5"/>
  <c r="L10" i="5"/>
  <c r="L1772" i="1"/>
  <c r="N30" i="7"/>
  <c r="J44" i="7"/>
  <c r="O1771" i="1"/>
  <c r="O1772" i="1" s="1"/>
  <c r="P1771" i="1"/>
  <c r="P1772" i="1" s="1"/>
  <c r="Q1771" i="1"/>
  <c r="Q1772" i="1" s="1"/>
  <c r="R1771" i="1"/>
  <c r="R1772" i="1" s="1"/>
  <c r="S1771" i="1"/>
  <c r="S1772" i="1" s="1"/>
  <c r="M10" i="5"/>
  <c r="AB1774" i="1"/>
  <c r="AB1775" i="1" s="1"/>
  <c r="E44" i="7"/>
  <c r="K53" i="7"/>
  <c r="J53" i="7"/>
  <c r="F53" i="7"/>
  <c r="E53" i="7"/>
  <c r="K52" i="7"/>
  <c r="J52" i="7"/>
  <c r="F52" i="7"/>
  <c r="E52" i="7"/>
  <c r="K51" i="7"/>
  <c r="J51" i="7"/>
  <c r="F51" i="7"/>
  <c r="E51" i="7"/>
  <c r="K50" i="7"/>
  <c r="J50" i="7"/>
  <c r="F50" i="7"/>
  <c r="E50" i="7"/>
  <c r="K49" i="7"/>
  <c r="J49" i="7"/>
  <c r="F49" i="7"/>
  <c r="E49" i="7"/>
  <c r="K48" i="7"/>
  <c r="J48" i="7"/>
  <c r="F48" i="7"/>
  <c r="E48" i="7"/>
  <c r="K47" i="7"/>
  <c r="J47" i="7"/>
  <c r="F47" i="7"/>
  <c r="E47" i="7"/>
  <c r="K46" i="7"/>
  <c r="J46" i="7"/>
  <c r="F46" i="7"/>
  <c r="E46" i="7"/>
  <c r="K45" i="7"/>
  <c r="J45" i="7"/>
  <c r="F45" i="7"/>
  <c r="E45" i="7"/>
  <c r="K44" i="7"/>
  <c r="F44" i="7"/>
  <c r="S348" i="2"/>
  <c r="S349" i="2"/>
  <c r="N10" i="5"/>
  <c r="O10" i="5"/>
  <c r="R348" i="2"/>
  <c r="R349" i="2"/>
  <c r="Q348" i="2"/>
  <c r="Q349" i="2"/>
  <c r="P348" i="2"/>
  <c r="P349" i="2"/>
  <c r="O348" i="2"/>
  <c r="O349" i="2"/>
  <c r="P10" i="5"/>
  <c r="D15" i="7"/>
  <c r="C15" i="7"/>
  <c r="S10" i="5"/>
  <c r="R10" i="5"/>
  <c r="Q10" i="5"/>
  <c r="E133" i="7"/>
  <c r="M139" i="7"/>
  <c r="M173" i="7"/>
  <c r="F135" i="7"/>
  <c r="J7" i="7"/>
  <c r="J8" i="7"/>
  <c r="F147" i="7"/>
  <c r="L135" i="7"/>
  <c r="N151" i="7"/>
  <c r="N187" i="7"/>
  <c r="L1106" i="1"/>
  <c r="M1106" i="1" s="1"/>
  <c r="N192" i="7"/>
  <c r="L1118" i="1"/>
  <c r="L1117" i="1"/>
  <c r="K333" i="2"/>
  <c r="K335" i="2"/>
  <c r="K334" i="2"/>
  <c r="K336" i="2"/>
  <c r="E143" i="7"/>
  <c r="N148" i="7"/>
  <c r="N188" i="7"/>
  <c r="L1109" i="1"/>
  <c r="N193" i="7"/>
  <c r="L1120" i="1"/>
  <c r="K27" i="1"/>
  <c r="K713" i="1"/>
  <c r="K721" i="1"/>
  <c r="K1161" i="1"/>
  <c r="K1163" i="1"/>
  <c r="K1160" i="1"/>
  <c r="K1162" i="1"/>
  <c r="L337" i="2"/>
  <c r="L339" i="2"/>
  <c r="L338" i="2"/>
  <c r="L340" i="2"/>
  <c r="L330" i="2"/>
  <c r="L332" i="2"/>
  <c r="L334" i="2"/>
  <c r="L336" i="2"/>
  <c r="L331" i="2"/>
  <c r="L333" i="2"/>
  <c r="L335" i="2"/>
  <c r="L138" i="7"/>
  <c r="L172" i="7"/>
  <c r="L1705" i="1"/>
  <c r="L1707" i="1"/>
  <c r="L1709" i="1"/>
  <c r="L1711" i="1"/>
  <c r="L1710" i="1"/>
  <c r="L1708" i="1"/>
  <c r="L1706" i="1"/>
  <c r="L1692" i="1"/>
  <c r="L1694" i="1"/>
  <c r="L1696" i="1"/>
  <c r="L1698" i="1"/>
  <c r="L1693" i="1"/>
  <c r="L1697" i="1"/>
  <c r="L1695" i="1"/>
  <c r="L1699" i="1"/>
  <c r="L1292" i="1"/>
  <c r="L1665" i="1"/>
  <c r="L1667" i="1"/>
  <c r="L1669" i="1"/>
  <c r="L1671" i="1"/>
  <c r="L1673" i="1"/>
  <c r="L1679" i="1"/>
  <c r="L1681" i="1"/>
  <c r="L1683" i="1"/>
  <c r="L1685" i="1"/>
  <c r="L1687" i="1"/>
  <c r="L1689" i="1"/>
  <c r="L1691" i="1"/>
  <c r="L1690" i="1"/>
  <c r="L1688" i="1"/>
  <c r="L1666" i="1"/>
  <c r="L1668" i="1"/>
  <c r="L1670" i="1"/>
  <c r="L1674" i="1"/>
  <c r="L1676" i="1"/>
  <c r="L1680" i="1"/>
  <c r="L1682" i="1"/>
  <c r="L1684" i="1"/>
  <c r="L1686" i="1"/>
  <c r="N186" i="7"/>
  <c r="L1102" i="1"/>
  <c r="N190" i="7"/>
  <c r="L1112" i="1"/>
  <c r="N191" i="7"/>
  <c r="L40" i="2"/>
  <c r="L42" i="2"/>
  <c r="L44" i="2"/>
  <c r="L46" i="2"/>
  <c r="L48" i="2"/>
  <c r="L50" i="2"/>
  <c r="L52" i="2"/>
  <c r="L54" i="2"/>
  <c r="L56" i="2"/>
  <c r="L58" i="2"/>
  <c r="L60" i="2"/>
  <c r="L62" i="2"/>
  <c r="L64" i="2"/>
  <c r="L66" i="2"/>
  <c r="L68" i="2"/>
  <c r="L146" i="2"/>
  <c r="L168" i="2"/>
  <c r="L41" i="2"/>
  <c r="L43" i="2"/>
  <c r="L45" i="2"/>
  <c r="L47" i="2"/>
  <c r="L49" i="2"/>
  <c r="L51" i="2"/>
  <c r="L53" i="2"/>
  <c r="L55" i="2"/>
  <c r="L57" i="2"/>
  <c r="L59" i="2"/>
  <c r="L61" i="2"/>
  <c r="L63" i="2"/>
  <c r="L65" i="2"/>
  <c r="L67" i="2"/>
  <c r="L163" i="2"/>
  <c r="L177" i="2"/>
  <c r="L179" i="2"/>
  <c r="L201" i="2"/>
  <c r="L207" i="2"/>
  <c r="L239" i="2"/>
  <c r="L145" i="2"/>
  <c r="L165" i="2"/>
  <c r="L176" i="2"/>
  <c r="L178" i="2"/>
  <c r="L208" i="2"/>
  <c r="L240" i="2"/>
  <c r="L248" i="2"/>
  <c r="K1292" i="1"/>
  <c r="K1686" i="1"/>
  <c r="N189" i="7"/>
  <c r="L1110" i="1"/>
  <c r="N194" i="7"/>
  <c r="L1122" i="1"/>
  <c r="L328" i="2"/>
  <c r="I5" i="7"/>
  <c r="K1112" i="1"/>
  <c r="F30" i="17"/>
  <c r="F169" i="7"/>
  <c r="E177" i="7"/>
  <c r="E176" i="7"/>
  <c r="O147" i="7"/>
  <c r="Q135" i="7"/>
  <c r="K140" i="7"/>
  <c r="K174" i="7"/>
  <c r="L146" i="7"/>
  <c r="O146" i="7"/>
  <c r="M141" i="7"/>
  <c r="M175" i="7"/>
  <c r="K146" i="7"/>
  <c r="K180" i="7"/>
  <c r="M120" i="7"/>
  <c r="N120" i="7"/>
  <c r="L140" i="7"/>
  <c r="K142" i="7"/>
  <c r="P120" i="7"/>
  <c r="F140" i="7"/>
  <c r="F174" i="7"/>
  <c r="M119" i="7"/>
  <c r="N119" i="7"/>
  <c r="M126" i="7"/>
  <c r="N126" i="7"/>
  <c r="O185" i="7"/>
  <c r="N182" i="7"/>
  <c r="O151" i="7"/>
  <c r="K177" i="7"/>
  <c r="E30" i="17"/>
  <c r="N143" i="7"/>
  <c r="L167" i="7"/>
  <c r="M144" i="7"/>
  <c r="M178" i="7"/>
  <c r="M145" i="7"/>
  <c r="M179" i="7"/>
  <c r="F143" i="7"/>
  <c r="F142" i="7"/>
  <c r="F176" i="7"/>
  <c r="E141" i="7"/>
  <c r="M118" i="7"/>
  <c r="N118" i="7"/>
  <c r="E135" i="7"/>
  <c r="E136" i="7"/>
  <c r="E170" i="7"/>
  <c r="M115" i="7"/>
  <c r="N115" i="7"/>
  <c r="K167" i="7"/>
  <c r="L1761" i="1"/>
  <c r="N133" i="7"/>
  <c r="M142" i="7"/>
  <c r="M176" i="7"/>
  <c r="M143" i="7"/>
  <c r="M177" i="7"/>
  <c r="M116" i="7"/>
  <c r="N116" i="7"/>
  <c r="E137" i="7"/>
  <c r="AA1784" i="1"/>
  <c r="K178" i="7"/>
  <c r="L1675" i="1"/>
  <c r="M114" i="7"/>
  <c r="AC357" i="2"/>
  <c r="AC1784" i="1"/>
  <c r="G4" i="5"/>
  <c r="H10" i="5"/>
  <c r="F167" i="7"/>
  <c r="O133" i="7"/>
  <c r="L174" i="7"/>
  <c r="E171" i="7"/>
  <c r="N137" i="7"/>
  <c r="M121" i="7"/>
  <c r="N121" i="7"/>
  <c r="E146" i="7"/>
  <c r="E147" i="7"/>
  <c r="L169" i="7"/>
  <c r="O135" i="7"/>
  <c r="K175" i="7"/>
  <c r="E167" i="7"/>
  <c r="E150" i="7"/>
  <c r="M125" i="7"/>
  <c r="N125" i="7"/>
  <c r="O149" i="7"/>
  <c r="F183" i="7"/>
  <c r="O183" i="7"/>
  <c r="L182" i="7"/>
  <c r="O182" i="7"/>
  <c r="O148" i="7"/>
  <c r="E172" i="7"/>
  <c r="O136" i="7"/>
  <c r="F177" i="7"/>
  <c r="F175" i="7"/>
  <c r="E139" i="7"/>
  <c r="M117" i="7"/>
  <c r="N117" i="7"/>
  <c r="J9" i="7"/>
  <c r="L272" i="2"/>
  <c r="O137" i="7"/>
  <c r="F180" i="7"/>
  <c r="M147" i="7"/>
  <c r="M181" i="7"/>
  <c r="F181" i="7"/>
  <c r="F139" i="7"/>
  <c r="F138" i="7"/>
  <c r="K139" i="7"/>
  <c r="K138" i="7"/>
  <c r="N138" i="7"/>
  <c r="L175" i="7"/>
  <c r="L171" i="7"/>
  <c r="L170" i="7"/>
  <c r="E174" i="7"/>
  <c r="E169" i="7"/>
  <c r="F171" i="7"/>
  <c r="O141" i="7"/>
  <c r="F184" i="7"/>
  <c r="O184" i="7"/>
  <c r="O150" i="7"/>
  <c r="K136" i="7"/>
  <c r="K135" i="7"/>
  <c r="K181" i="7"/>
  <c r="M135" i="7"/>
  <c r="M169" i="7"/>
  <c r="M136" i="7"/>
  <c r="M170" i="7"/>
  <c r="K171" i="7"/>
  <c r="L181" i="7"/>
  <c r="F144" i="7"/>
  <c r="F145" i="7"/>
  <c r="K168" i="7"/>
  <c r="F170" i="7"/>
  <c r="E144" i="7"/>
  <c r="N144" i="7"/>
  <c r="S141" i="7"/>
  <c r="E145" i="7"/>
  <c r="N185" i="7"/>
  <c r="AB357" i="2"/>
  <c r="AB1784" i="1"/>
  <c r="O168" i="7"/>
  <c r="N149" i="7"/>
  <c r="K183" i="7"/>
  <c r="N183" i="7"/>
  <c r="L143" i="7"/>
  <c r="L177" i="7"/>
  <c r="L142" i="7"/>
  <c r="L176" i="7"/>
  <c r="P119" i="7"/>
  <c r="I10" i="5"/>
  <c r="J10" i="5"/>
  <c r="K145" i="7"/>
  <c r="K179" i="7"/>
  <c r="L145" i="7"/>
  <c r="L179" i="7"/>
  <c r="L144" i="7"/>
  <c r="L1672" i="1"/>
  <c r="L1752" i="1"/>
  <c r="L1754" i="1"/>
  <c r="L1756" i="1"/>
  <c r="L1751" i="1"/>
  <c r="L1753" i="1"/>
  <c r="L1755" i="1"/>
  <c r="L1757" i="1"/>
  <c r="L1758" i="1"/>
  <c r="L1760" i="1"/>
  <c r="L1759" i="1"/>
  <c r="L1716" i="1"/>
  <c r="L1718" i="1"/>
  <c r="L1715" i="1"/>
  <c r="L1717" i="1"/>
  <c r="L1744" i="1"/>
  <c r="L1746" i="1"/>
  <c r="L1748" i="1"/>
  <c r="L1750" i="1"/>
  <c r="L1745" i="1"/>
  <c r="L1747" i="1"/>
  <c r="L1749" i="1"/>
  <c r="N140" i="7"/>
  <c r="L1726" i="1"/>
  <c r="L1728" i="1"/>
  <c r="L1730" i="1"/>
  <c r="L1732" i="1"/>
  <c r="L1734" i="1"/>
  <c r="L1727" i="1"/>
  <c r="L1729" i="1"/>
  <c r="L1731" i="1"/>
  <c r="L1733" i="1"/>
  <c r="L1735" i="1"/>
  <c r="L1127" i="1"/>
  <c r="L1579" i="1"/>
  <c r="L1581" i="1"/>
  <c r="L1583" i="1"/>
  <c r="L1585" i="1"/>
  <c r="L1587" i="1"/>
  <c r="L1631" i="1"/>
  <c r="L1633" i="1"/>
  <c r="L1635" i="1"/>
  <c r="L1637" i="1"/>
  <c r="L1639" i="1"/>
  <c r="L1580" i="1"/>
  <c r="L1582" i="1"/>
  <c r="L1584" i="1"/>
  <c r="L1586" i="1"/>
  <c r="L1632" i="1"/>
  <c r="L1634" i="1"/>
  <c r="L1636" i="1"/>
  <c r="L1638" i="1"/>
  <c r="L19" i="1"/>
  <c r="L21" i="1"/>
  <c r="L18" i="1"/>
  <c r="L20" i="1"/>
  <c r="L22" i="1"/>
  <c r="L468" i="1"/>
  <c r="L470" i="1"/>
  <c r="L472" i="1"/>
  <c r="L474" i="1"/>
  <c r="L476" i="1"/>
  <c r="L478" i="1"/>
  <c r="L480" i="1"/>
  <c r="L482" i="1"/>
  <c r="L484" i="1"/>
  <c r="L486" i="1"/>
  <c r="L488" i="1"/>
  <c r="L490" i="1"/>
  <c r="L492" i="1"/>
  <c r="L494" i="1"/>
  <c r="L496" i="1"/>
  <c r="L498" i="1"/>
  <c r="L500" i="1"/>
  <c r="L502" i="1"/>
  <c r="L504" i="1"/>
  <c r="L506" i="1"/>
  <c r="L508" i="1"/>
  <c r="L510" i="1"/>
  <c r="L512" i="1"/>
  <c r="L514" i="1"/>
  <c r="L516" i="1"/>
  <c r="L518" i="1"/>
  <c r="L520" i="1"/>
  <c r="L522" i="1"/>
  <c r="L524" i="1"/>
  <c r="L526" i="1"/>
  <c r="L528" i="1"/>
  <c r="L530" i="1"/>
  <c r="L532" i="1"/>
  <c r="L534" i="1"/>
  <c r="L536" i="1"/>
  <c r="L538" i="1"/>
  <c r="L540" i="1"/>
  <c r="L542" i="1"/>
  <c r="L544" i="1"/>
  <c r="L546" i="1"/>
  <c r="L548" i="1"/>
  <c r="L550" i="1"/>
  <c r="L552" i="1"/>
  <c r="L554" i="1"/>
  <c r="L556" i="1"/>
  <c r="L558" i="1"/>
  <c r="L560" i="1"/>
  <c r="L562" i="1"/>
  <c r="L564" i="1"/>
  <c r="L566" i="1"/>
  <c r="L568" i="1"/>
  <c r="L570" i="1"/>
  <c r="L572" i="1"/>
  <c r="L574" i="1"/>
  <c r="L576" i="1"/>
  <c r="L578" i="1"/>
  <c r="L580" i="1"/>
  <c r="L582" i="1"/>
  <c r="L584" i="1"/>
  <c r="L586" i="1"/>
  <c r="L588" i="1"/>
  <c r="L590" i="1"/>
  <c r="L592" i="1"/>
  <c r="L594" i="1"/>
  <c r="L596" i="1"/>
  <c r="L598" i="1"/>
  <c r="L600" i="1"/>
  <c r="L602" i="1"/>
  <c r="L604" i="1"/>
  <c r="L606" i="1"/>
  <c r="L608" i="1"/>
  <c r="L469" i="1"/>
  <c r="L471" i="1"/>
  <c r="L473" i="1"/>
  <c r="L475" i="1"/>
  <c r="L477" i="1"/>
  <c r="L479" i="1"/>
  <c r="L481" i="1"/>
  <c r="L483" i="1"/>
  <c r="L485" i="1"/>
  <c r="L487" i="1"/>
  <c r="L489" i="1"/>
  <c r="L491" i="1"/>
  <c r="L493" i="1"/>
  <c r="L495" i="1"/>
  <c r="L497" i="1"/>
  <c r="L499" i="1"/>
  <c r="L501" i="1"/>
  <c r="L503" i="1"/>
  <c r="L505" i="1"/>
  <c r="L507" i="1"/>
  <c r="L509" i="1"/>
  <c r="L511" i="1"/>
  <c r="L513" i="1"/>
  <c r="L515" i="1"/>
  <c r="L517" i="1"/>
  <c r="L519" i="1"/>
  <c r="L521" i="1"/>
  <c r="L523" i="1"/>
  <c r="L525" i="1"/>
  <c r="L527" i="1"/>
  <c r="L529" i="1"/>
  <c r="L531" i="1"/>
  <c r="L533" i="1"/>
  <c r="L535" i="1"/>
  <c r="L537" i="1"/>
  <c r="L539" i="1"/>
  <c r="L541" i="1"/>
  <c r="L543" i="1"/>
  <c r="L545" i="1"/>
  <c r="L547" i="1"/>
  <c r="L549" i="1"/>
  <c r="L551" i="1"/>
  <c r="L553" i="1"/>
  <c r="L555" i="1"/>
  <c r="L557" i="1"/>
  <c r="L559" i="1"/>
  <c r="L561" i="1"/>
  <c r="L563" i="1"/>
  <c r="L565" i="1"/>
  <c r="L567" i="1"/>
  <c r="L569" i="1"/>
  <c r="L571" i="1"/>
  <c r="L573" i="1"/>
  <c r="L575" i="1"/>
  <c r="L577" i="1"/>
  <c r="L579" i="1"/>
  <c r="L581" i="1"/>
  <c r="L583" i="1"/>
  <c r="L585" i="1"/>
  <c r="L587" i="1"/>
  <c r="L589" i="1"/>
  <c r="L591" i="1"/>
  <c r="L593" i="1"/>
  <c r="L595" i="1"/>
  <c r="L597" i="1"/>
  <c r="L599" i="1"/>
  <c r="L601" i="1"/>
  <c r="L603" i="1"/>
  <c r="L605" i="1"/>
  <c r="L607" i="1"/>
  <c r="L609" i="1"/>
  <c r="L789" i="1"/>
  <c r="L791" i="1"/>
  <c r="L805" i="1"/>
  <c r="L811" i="1"/>
  <c r="L813" i="1"/>
  <c r="L833" i="1"/>
  <c r="L841" i="1"/>
  <c r="L843" i="1"/>
  <c r="L845" i="1"/>
  <c r="L847" i="1"/>
  <c r="L849" i="1"/>
  <c r="L855" i="1"/>
  <c r="L861" i="1"/>
  <c r="L909" i="1"/>
  <c r="L977" i="1"/>
  <c r="L788" i="1"/>
  <c r="L790" i="1"/>
  <c r="L806" i="1"/>
  <c r="L810" i="1"/>
  <c r="L814" i="1"/>
  <c r="L840" i="1"/>
  <c r="L842" i="1"/>
  <c r="L844" i="1"/>
  <c r="L846" i="1"/>
  <c r="L848" i="1"/>
  <c r="L850" i="1"/>
  <c r="L872" i="1"/>
  <c r="L906" i="1"/>
  <c r="L908" i="1"/>
  <c r="L1038" i="1"/>
  <c r="L1154" i="1"/>
  <c r="L1174" i="1"/>
  <c r="L1344" i="1"/>
  <c r="L1374" i="1"/>
  <c r="L1155" i="1"/>
  <c r="L1345" i="1"/>
  <c r="L1607" i="1"/>
  <c r="L1609" i="1"/>
  <c r="L1611" i="1"/>
  <c r="L1613" i="1"/>
  <c r="L1615" i="1"/>
  <c r="L1617" i="1"/>
  <c r="L1659" i="1"/>
  <c r="L1661" i="1"/>
  <c r="L1606" i="1"/>
  <c r="L1608" i="1"/>
  <c r="L1610" i="1"/>
  <c r="L1612" i="1"/>
  <c r="L1614" i="1"/>
  <c r="L1616" i="1"/>
  <c r="L1658" i="1"/>
  <c r="L1660" i="1"/>
  <c r="L1662" i="1"/>
  <c r="K30" i="2"/>
  <c r="K118" i="2"/>
  <c r="K120" i="2"/>
  <c r="K122" i="2"/>
  <c r="K124" i="2"/>
  <c r="K126" i="2"/>
  <c r="K128" i="2"/>
  <c r="K130" i="2"/>
  <c r="K132" i="2"/>
  <c r="K134" i="2"/>
  <c r="K136" i="2"/>
  <c r="K156" i="2"/>
  <c r="K119" i="2"/>
  <c r="K121" i="2"/>
  <c r="K123" i="2"/>
  <c r="K125" i="2"/>
  <c r="K129" i="2"/>
  <c r="K131" i="2"/>
  <c r="K133" i="2"/>
  <c r="K135" i="2"/>
  <c r="K157" i="2"/>
  <c r="K188" i="2"/>
  <c r="K190" i="2"/>
  <c r="K198" i="2"/>
  <c r="K218" i="2"/>
  <c r="K220" i="2"/>
  <c r="K155" i="2"/>
  <c r="K189" i="2"/>
  <c r="K191" i="2"/>
  <c r="K219" i="2"/>
  <c r="K221" i="2"/>
  <c r="K70" i="2"/>
  <c r="K72" i="2"/>
  <c r="K74" i="2"/>
  <c r="K76" i="2"/>
  <c r="K78" i="2"/>
  <c r="K80" i="2"/>
  <c r="K82" i="2"/>
  <c r="K84" i="2"/>
  <c r="K86" i="2"/>
  <c r="K90" i="2"/>
  <c r="K92" i="2"/>
  <c r="K94" i="2"/>
  <c r="K96" i="2"/>
  <c r="K148" i="2"/>
  <c r="K150" i="2"/>
  <c r="K69" i="2"/>
  <c r="K71" i="2"/>
  <c r="K73" i="2"/>
  <c r="K75" i="2"/>
  <c r="K77" i="2"/>
  <c r="K79" i="2"/>
  <c r="K81" i="2"/>
  <c r="K83" i="2"/>
  <c r="K85" i="2"/>
  <c r="K87" i="2"/>
  <c r="K89" i="2"/>
  <c r="K91" i="2"/>
  <c r="K93" i="2"/>
  <c r="K147" i="2"/>
  <c r="K149" i="2"/>
  <c r="K180" i="2"/>
  <c r="K182" i="2"/>
  <c r="K210" i="2"/>
  <c r="K212" i="2"/>
  <c r="K167" i="2"/>
  <c r="K181" i="2"/>
  <c r="K183" i="2"/>
  <c r="K195" i="2"/>
  <c r="K209" i="2"/>
  <c r="K211" i="2"/>
  <c r="K213" i="2"/>
  <c r="K225" i="2"/>
  <c r="K227" i="2"/>
  <c r="K231" i="2"/>
  <c r="N177" i="7"/>
  <c r="L9" i="1"/>
  <c r="L11" i="1"/>
  <c r="L57" i="1"/>
  <c r="L59" i="1"/>
  <c r="L61" i="1"/>
  <c r="L63" i="1"/>
  <c r="L65" i="1"/>
  <c r="L67" i="1"/>
  <c r="L69" i="1"/>
  <c r="L71" i="1"/>
  <c r="L73" i="1"/>
  <c r="L75" i="1"/>
  <c r="L77" i="1"/>
  <c r="L79" i="1"/>
  <c r="L81" i="1"/>
  <c r="L83" i="1"/>
  <c r="L85" i="1"/>
  <c r="L87" i="1"/>
  <c r="L89" i="1"/>
  <c r="L91" i="1"/>
  <c r="L93" i="1"/>
  <c r="L95" i="1"/>
  <c r="L97" i="1"/>
  <c r="L99" i="1"/>
  <c r="L101" i="1"/>
  <c r="L103" i="1"/>
  <c r="L105" i="1"/>
  <c r="L107" i="1"/>
  <c r="L109" i="1"/>
  <c r="L111" i="1"/>
  <c r="L113" i="1"/>
  <c r="L115" i="1"/>
  <c r="L117" i="1"/>
  <c r="L119" i="1"/>
  <c r="L121" i="1"/>
  <c r="L123" i="1"/>
  <c r="L125" i="1"/>
  <c r="L127" i="1"/>
  <c r="L129" i="1"/>
  <c r="L131" i="1"/>
  <c r="L133" i="1"/>
  <c r="L135" i="1"/>
  <c r="L137" i="1"/>
  <c r="L139" i="1"/>
  <c r="L10" i="1"/>
  <c r="L30" i="1"/>
  <c r="L56" i="1"/>
  <c r="L58" i="1"/>
  <c r="L60" i="1"/>
  <c r="L62" i="1"/>
  <c r="L64" i="1"/>
  <c r="L66" i="1"/>
  <c r="L68" i="1"/>
  <c r="L70" i="1"/>
  <c r="L72" i="1"/>
  <c r="L74" i="1"/>
  <c r="L76" i="1"/>
  <c r="L78" i="1"/>
  <c r="L80" i="1"/>
  <c r="L82" i="1"/>
  <c r="L84" i="1"/>
  <c r="L86" i="1"/>
  <c r="L88" i="1"/>
  <c r="L90" i="1"/>
  <c r="L92" i="1"/>
  <c r="L94" i="1"/>
  <c r="L96" i="1"/>
  <c r="L98" i="1"/>
  <c r="L100" i="1"/>
  <c r="L102" i="1"/>
  <c r="L104" i="1"/>
  <c r="L106" i="1"/>
  <c r="L108" i="1"/>
  <c r="L110" i="1"/>
  <c r="L112" i="1"/>
  <c r="L114" i="1"/>
  <c r="L116" i="1"/>
  <c r="L118" i="1"/>
  <c r="L120" i="1"/>
  <c r="L122" i="1"/>
  <c r="L124" i="1"/>
  <c r="L126" i="1"/>
  <c r="L128" i="1"/>
  <c r="L130" i="1"/>
  <c r="L132" i="1"/>
  <c r="L134" i="1"/>
  <c r="L136" i="1"/>
  <c r="L138" i="1"/>
  <c r="L140" i="1"/>
  <c r="L632" i="1"/>
  <c r="L688" i="1"/>
  <c r="L744" i="1"/>
  <c r="L748" i="1"/>
  <c r="L750" i="1"/>
  <c r="L752" i="1"/>
  <c r="L754" i="1"/>
  <c r="L767" i="1"/>
  <c r="L799" i="1"/>
  <c r="L801" i="1"/>
  <c r="L807" i="1"/>
  <c r="L815" i="1"/>
  <c r="L823" i="1"/>
  <c r="L825" i="1"/>
  <c r="L727" i="1"/>
  <c r="L749" i="1"/>
  <c r="L751" i="1"/>
  <c r="L753" i="1"/>
  <c r="L768" i="1"/>
  <c r="L798" i="1"/>
  <c r="L800" i="1"/>
  <c r="L816" i="1"/>
  <c r="L824" i="1"/>
  <c r="L826" i="1"/>
  <c r="L1184" i="1"/>
  <c r="L1186" i="1"/>
  <c r="L1190" i="1"/>
  <c r="L1185" i="1"/>
  <c r="L1187" i="1"/>
  <c r="L1191" i="1"/>
  <c r="L8" i="1"/>
  <c r="K728" i="1"/>
  <c r="K794" i="1"/>
  <c r="K1137" i="1"/>
  <c r="K1141" i="1"/>
  <c r="K1136" i="1"/>
  <c r="K1148" i="1"/>
  <c r="M334" i="2"/>
  <c r="M333" i="2"/>
  <c r="L319" i="2"/>
  <c r="L321" i="2"/>
  <c r="L320" i="2"/>
  <c r="L318" i="2"/>
  <c r="L1125" i="1"/>
  <c r="L1515" i="1"/>
  <c r="L1603" i="1"/>
  <c r="L1605" i="1"/>
  <c r="L1647" i="1"/>
  <c r="L1649" i="1"/>
  <c r="L1651" i="1"/>
  <c r="L1677" i="1"/>
  <c r="L1604" i="1"/>
  <c r="L1648" i="1"/>
  <c r="L1650" i="1"/>
  <c r="L1652" i="1"/>
  <c r="L1678" i="1"/>
  <c r="I6" i="7"/>
  <c r="K1120" i="1"/>
  <c r="K31" i="1"/>
  <c r="K33" i="1"/>
  <c r="K35" i="1"/>
  <c r="K37" i="1"/>
  <c r="K39" i="1"/>
  <c r="K41" i="1"/>
  <c r="K43" i="1"/>
  <c r="K45" i="1"/>
  <c r="K47" i="1"/>
  <c r="K49" i="1"/>
  <c r="K51" i="1"/>
  <c r="K53" i="1"/>
  <c r="K55" i="1"/>
  <c r="K32" i="1"/>
  <c r="K34" i="1"/>
  <c r="K36" i="1"/>
  <c r="K38" i="1"/>
  <c r="K40" i="1"/>
  <c r="K42" i="1"/>
  <c r="K44" i="1"/>
  <c r="K46" i="1"/>
  <c r="K48" i="1"/>
  <c r="K50" i="1"/>
  <c r="K52" i="1"/>
  <c r="K54" i="1"/>
  <c r="K443" i="1"/>
  <c r="K765" i="1"/>
  <c r="K766" i="1"/>
  <c r="K236" i="2"/>
  <c r="K322" i="2"/>
  <c r="K324" i="2"/>
  <c r="L70" i="2"/>
  <c r="L72" i="2"/>
  <c r="L74" i="2"/>
  <c r="L76" i="2"/>
  <c r="L78" i="2"/>
  <c r="L80" i="2"/>
  <c r="L82" i="2"/>
  <c r="L84" i="2"/>
  <c r="L86" i="2"/>
  <c r="L90" i="2"/>
  <c r="L92" i="2"/>
  <c r="L94" i="2"/>
  <c r="L96" i="2"/>
  <c r="L148" i="2"/>
  <c r="L150" i="2"/>
  <c r="L69" i="2"/>
  <c r="L71" i="2"/>
  <c r="L73" i="2"/>
  <c r="L75" i="2"/>
  <c r="L77" i="2"/>
  <c r="L79" i="2"/>
  <c r="L81" i="2"/>
  <c r="L83" i="2"/>
  <c r="L85" i="2"/>
  <c r="L87" i="2"/>
  <c r="L89" i="2"/>
  <c r="L91" i="2"/>
  <c r="L93" i="2"/>
  <c r="M93" i="2"/>
  <c r="L167" i="2"/>
  <c r="L181" i="2"/>
  <c r="L183" i="2"/>
  <c r="L195" i="2"/>
  <c r="L209" i="2"/>
  <c r="L211" i="2"/>
  <c r="L213" i="2"/>
  <c r="L225" i="2"/>
  <c r="L227" i="2"/>
  <c r="L231" i="2"/>
  <c r="L147" i="2"/>
  <c r="L180" i="2"/>
  <c r="L182" i="2"/>
  <c r="L210" i="2"/>
  <c r="L212" i="2"/>
  <c r="L250" i="2"/>
  <c r="L149" i="2"/>
  <c r="K325" i="2"/>
  <c r="K327" i="2"/>
  <c r="K1701" i="1"/>
  <c r="K1702" i="1"/>
  <c r="K1126" i="1"/>
  <c r="K1564" i="1"/>
  <c r="K1566" i="1"/>
  <c r="K1572" i="1"/>
  <c r="K1574" i="1"/>
  <c r="K1624" i="1"/>
  <c r="K1626" i="1"/>
  <c r="K1565" i="1"/>
  <c r="K1567" i="1"/>
  <c r="K1573" i="1"/>
  <c r="K1575" i="1"/>
  <c r="K1627" i="1"/>
  <c r="K1629" i="1"/>
  <c r="L17" i="1"/>
  <c r="L16" i="1"/>
  <c r="L325" i="1"/>
  <c r="L327" i="1"/>
  <c r="L329" i="1"/>
  <c r="L331" i="1"/>
  <c r="L333" i="1"/>
  <c r="L335" i="1"/>
  <c r="L337" i="1"/>
  <c r="L339" i="1"/>
  <c r="L341" i="1"/>
  <c r="L343" i="1"/>
  <c r="L345" i="1"/>
  <c r="L347" i="1"/>
  <c r="L349" i="1"/>
  <c r="L351" i="1"/>
  <c r="L353" i="1"/>
  <c r="L355" i="1"/>
  <c r="L357" i="1"/>
  <c r="L359" i="1"/>
  <c r="L326" i="1"/>
  <c r="L328" i="1"/>
  <c r="L330" i="1"/>
  <c r="L332" i="1"/>
  <c r="L334" i="1"/>
  <c r="L336" i="1"/>
  <c r="L338" i="1"/>
  <c r="L340" i="1"/>
  <c r="L342" i="1"/>
  <c r="L344" i="1"/>
  <c r="L346" i="1"/>
  <c r="L348" i="1"/>
  <c r="L350" i="1"/>
  <c r="L352" i="1"/>
  <c r="L354" i="1"/>
  <c r="L356" i="1"/>
  <c r="L358" i="1"/>
  <c r="L360" i="1"/>
  <c r="L362" i="1"/>
  <c r="L364" i="1"/>
  <c r="L366" i="1"/>
  <c r="L368" i="1"/>
  <c r="L370" i="1"/>
  <c r="L372" i="1"/>
  <c r="L374" i="1"/>
  <c r="L376" i="1"/>
  <c r="L378" i="1"/>
  <c r="L380" i="1"/>
  <c r="L382" i="1"/>
  <c r="L384" i="1"/>
  <c r="L386" i="1"/>
  <c r="L388" i="1"/>
  <c r="L390" i="1"/>
  <c r="L392" i="1"/>
  <c r="L394" i="1"/>
  <c r="L396" i="1"/>
  <c r="L398" i="1"/>
  <c r="L400" i="1"/>
  <c r="L402" i="1"/>
  <c r="L404" i="1"/>
  <c r="L406" i="1"/>
  <c r="L408" i="1"/>
  <c r="L410" i="1"/>
  <c r="L412" i="1"/>
  <c r="L414" i="1"/>
  <c r="L416" i="1"/>
  <c r="L418" i="1"/>
  <c r="L420" i="1"/>
  <c r="L422" i="1"/>
  <c r="L424" i="1"/>
  <c r="L426" i="1"/>
  <c r="L428" i="1"/>
  <c r="L430" i="1"/>
  <c r="L432" i="1"/>
  <c r="L434" i="1"/>
  <c r="L436" i="1"/>
  <c r="L438" i="1"/>
  <c r="L440" i="1"/>
  <c r="L442" i="1"/>
  <c r="L444" i="1"/>
  <c r="L446" i="1"/>
  <c r="L448" i="1"/>
  <c r="L450" i="1"/>
  <c r="L452" i="1"/>
  <c r="L454" i="1"/>
  <c r="L456" i="1"/>
  <c r="L458" i="1"/>
  <c r="L460" i="1"/>
  <c r="L462" i="1"/>
  <c r="L464" i="1"/>
  <c r="L361" i="1"/>
  <c r="L363" i="1"/>
  <c r="L365" i="1"/>
  <c r="L367" i="1"/>
  <c r="L369" i="1"/>
  <c r="L371" i="1"/>
  <c r="L373" i="1"/>
  <c r="L375" i="1"/>
  <c r="L377" i="1"/>
  <c r="L379" i="1"/>
  <c r="L381" i="1"/>
  <c r="L383" i="1"/>
  <c r="L385" i="1"/>
  <c r="L387" i="1"/>
  <c r="L389" i="1"/>
  <c r="L391" i="1"/>
  <c r="L393" i="1"/>
  <c r="L395" i="1"/>
  <c r="L397" i="1"/>
  <c r="L399" i="1"/>
  <c r="L401" i="1"/>
  <c r="L403" i="1"/>
  <c r="L405" i="1"/>
  <c r="L407" i="1"/>
  <c r="L409" i="1"/>
  <c r="L411" i="1"/>
  <c r="L413" i="1"/>
  <c r="L415" i="1"/>
  <c r="L417" i="1"/>
  <c r="L419" i="1"/>
  <c r="L421" i="1"/>
  <c r="L423" i="1"/>
  <c r="L425" i="1"/>
  <c r="L427" i="1"/>
  <c r="L429" i="1"/>
  <c r="L431" i="1"/>
  <c r="L433" i="1"/>
  <c r="L435" i="1"/>
  <c r="L437" i="1"/>
  <c r="L439" i="1"/>
  <c r="L441" i="1"/>
  <c r="L445" i="1"/>
  <c r="L447" i="1"/>
  <c r="L449" i="1"/>
  <c r="L451" i="1"/>
  <c r="L453" i="1"/>
  <c r="L455" i="1"/>
  <c r="L457" i="1"/>
  <c r="L459" i="1"/>
  <c r="L461" i="1"/>
  <c r="L463" i="1"/>
  <c r="L465" i="1"/>
  <c r="L467" i="1"/>
  <c r="L781" i="1"/>
  <c r="L783" i="1"/>
  <c r="L785" i="1"/>
  <c r="L787" i="1"/>
  <c r="L803" i="1"/>
  <c r="L835" i="1"/>
  <c r="L839" i="1"/>
  <c r="L863" i="1"/>
  <c r="L865" i="1"/>
  <c r="L867" i="1"/>
  <c r="L869" i="1"/>
  <c r="L871" i="1"/>
  <c r="L897" i="1"/>
  <c r="L899" i="1"/>
  <c r="L901" i="1"/>
  <c r="L903" i="1"/>
  <c r="L905" i="1"/>
  <c r="L937" i="1"/>
  <c r="L939" i="1"/>
  <c r="L973" i="1"/>
  <c r="L975" i="1"/>
  <c r="L1009" i="1"/>
  <c r="L782" i="1"/>
  <c r="L784" i="1"/>
  <c r="L786" i="1"/>
  <c r="L822" i="1"/>
  <c r="L836" i="1"/>
  <c r="L862" i="1"/>
  <c r="L864" i="1"/>
  <c r="L866" i="1"/>
  <c r="L868" i="1"/>
  <c r="L870" i="1"/>
  <c r="L896" i="1"/>
  <c r="L898" i="1"/>
  <c r="L900" i="1"/>
  <c r="L902" i="1"/>
  <c r="L904" i="1"/>
  <c r="L942" i="1"/>
  <c r="L972" i="1"/>
  <c r="L974" i="1"/>
  <c r="K143" i="1"/>
  <c r="K145" i="1"/>
  <c r="K147" i="1"/>
  <c r="K149" i="1"/>
  <c r="K151" i="1"/>
  <c r="K153" i="1"/>
  <c r="K155" i="1"/>
  <c r="K157" i="1"/>
  <c r="K159" i="1"/>
  <c r="K161" i="1"/>
  <c r="K163" i="1"/>
  <c r="K165" i="1"/>
  <c r="K167" i="1"/>
  <c r="K169" i="1"/>
  <c r="K171" i="1"/>
  <c r="K173" i="1"/>
  <c r="K175" i="1"/>
  <c r="K177" i="1"/>
  <c r="K12" i="1"/>
  <c r="K144" i="1"/>
  <c r="K146" i="1"/>
  <c r="K148" i="1"/>
  <c r="K150" i="1"/>
  <c r="K152" i="1"/>
  <c r="K154" i="1"/>
  <c r="K156" i="1"/>
  <c r="K158" i="1"/>
  <c r="K160" i="1"/>
  <c r="K162" i="1"/>
  <c r="K164" i="1"/>
  <c r="K166" i="1"/>
  <c r="K168" i="1"/>
  <c r="K170" i="1"/>
  <c r="K172" i="1"/>
  <c r="K174" i="1"/>
  <c r="K176" i="1"/>
  <c r="K178" i="1"/>
  <c r="K179" i="1"/>
  <c r="K181" i="1"/>
  <c r="K183" i="1"/>
  <c r="K185" i="1"/>
  <c r="K187" i="1"/>
  <c r="K189" i="1"/>
  <c r="K191" i="1"/>
  <c r="K193" i="1"/>
  <c r="K195" i="1"/>
  <c r="K197" i="1"/>
  <c r="K199" i="1"/>
  <c r="K201" i="1"/>
  <c r="K203" i="1"/>
  <c r="K180" i="1"/>
  <c r="K182" i="1"/>
  <c r="K184" i="1"/>
  <c r="K186" i="1"/>
  <c r="K188" i="1"/>
  <c r="K190" i="1"/>
  <c r="K192" i="1"/>
  <c r="K194" i="1"/>
  <c r="K196" i="1"/>
  <c r="K198" i="1"/>
  <c r="K200" i="1"/>
  <c r="K466" i="1"/>
  <c r="K742" i="1"/>
  <c r="K769" i="1"/>
  <c r="K771" i="1"/>
  <c r="K773" i="1"/>
  <c r="K775" i="1"/>
  <c r="K777" i="1"/>
  <c r="K829" i="1"/>
  <c r="K889" i="1"/>
  <c r="K923" i="1"/>
  <c r="K743" i="1"/>
  <c r="K770" i="1"/>
  <c r="K772" i="1"/>
  <c r="K774" i="1"/>
  <c r="K776" i="1"/>
  <c r="K778" i="1"/>
  <c r="K936" i="1"/>
  <c r="K1558" i="1"/>
  <c r="K1560" i="1"/>
  <c r="K1562" i="1"/>
  <c r="K1656" i="1"/>
  <c r="K1557" i="1"/>
  <c r="K1559" i="1"/>
  <c r="K1561" i="1"/>
  <c r="K1563" i="1"/>
  <c r="K1655" i="1"/>
  <c r="K1657" i="1"/>
  <c r="L734" i="1"/>
  <c r="L736" i="1"/>
  <c r="L738" i="1"/>
  <c r="L797" i="1"/>
  <c r="L827" i="1"/>
  <c r="L735" i="1"/>
  <c r="L737" i="1"/>
  <c r="L828" i="1"/>
  <c r="L874" i="1"/>
  <c r="L1623" i="1"/>
  <c r="L237" i="2"/>
  <c r="L323" i="2"/>
  <c r="L236" i="2"/>
  <c r="L324" i="2"/>
  <c r="L322" i="2"/>
  <c r="K10" i="2"/>
  <c r="K12" i="2"/>
  <c r="K88" i="2"/>
  <c r="K140" i="2"/>
  <c r="K11" i="2"/>
  <c r="K13" i="2"/>
  <c r="K192" i="2"/>
  <c r="K202" i="2"/>
  <c r="K171" i="2"/>
  <c r="K9" i="2"/>
  <c r="L30" i="2"/>
  <c r="L118" i="2"/>
  <c r="L120" i="2"/>
  <c r="L122" i="2"/>
  <c r="L124" i="2"/>
  <c r="L126" i="2"/>
  <c r="L128" i="2"/>
  <c r="L130" i="2"/>
  <c r="L132" i="2"/>
  <c r="L134" i="2"/>
  <c r="L136" i="2"/>
  <c r="L156" i="2"/>
  <c r="L123" i="2"/>
  <c r="L131" i="2"/>
  <c r="L155" i="2"/>
  <c r="L189" i="2"/>
  <c r="L191" i="2"/>
  <c r="L219" i="2"/>
  <c r="L221" i="2"/>
  <c r="L301" i="2"/>
  <c r="L125" i="2"/>
  <c r="L133" i="2"/>
  <c r="L119" i="2"/>
  <c r="L135" i="2"/>
  <c r="L157" i="2"/>
  <c r="L188" i="2"/>
  <c r="L190" i="2"/>
  <c r="L198" i="2"/>
  <c r="L218" i="2"/>
  <c r="L220" i="2"/>
  <c r="L121" i="2"/>
  <c r="L129" i="2"/>
  <c r="L23" i="1"/>
  <c r="L25" i="1"/>
  <c r="L24" i="1"/>
  <c r="L26" i="1"/>
  <c r="L202" i="1"/>
  <c r="L610" i="1"/>
  <c r="L612" i="1"/>
  <c r="L614" i="1"/>
  <c r="L616" i="1"/>
  <c r="L618" i="1"/>
  <c r="L620" i="1"/>
  <c r="L622" i="1"/>
  <c r="L624" i="1"/>
  <c r="L626" i="1"/>
  <c r="L628" i="1"/>
  <c r="L630" i="1"/>
  <c r="L634" i="1"/>
  <c r="L636" i="1"/>
  <c r="L638" i="1"/>
  <c r="L640" i="1"/>
  <c r="L642" i="1"/>
  <c r="L644" i="1"/>
  <c r="L646" i="1"/>
  <c r="L648" i="1"/>
  <c r="L650" i="1"/>
  <c r="L652" i="1"/>
  <c r="L654" i="1"/>
  <c r="L656" i="1"/>
  <c r="L658" i="1"/>
  <c r="L660" i="1"/>
  <c r="L662" i="1"/>
  <c r="L664" i="1"/>
  <c r="L666" i="1"/>
  <c r="L668" i="1"/>
  <c r="L670" i="1"/>
  <c r="L672" i="1"/>
  <c r="L674" i="1"/>
  <c r="L676" i="1"/>
  <c r="L678" i="1"/>
  <c r="L680" i="1"/>
  <c r="L682" i="1"/>
  <c r="L684" i="1"/>
  <c r="L686" i="1"/>
  <c r="L690" i="1"/>
  <c r="L692" i="1"/>
  <c r="L694" i="1"/>
  <c r="L611" i="1"/>
  <c r="L613" i="1"/>
  <c r="L615" i="1"/>
  <c r="L617" i="1"/>
  <c r="L619" i="1"/>
  <c r="L621" i="1"/>
  <c r="L623" i="1"/>
  <c r="L625" i="1"/>
  <c r="L627" i="1"/>
  <c r="L629" i="1"/>
  <c r="L631" i="1"/>
  <c r="L633" i="1"/>
  <c r="L635" i="1"/>
  <c r="L637" i="1"/>
  <c r="L639" i="1"/>
  <c r="L641" i="1"/>
  <c r="L643" i="1"/>
  <c r="L645" i="1"/>
  <c r="L647" i="1"/>
  <c r="L649" i="1"/>
  <c r="L651" i="1"/>
  <c r="L653" i="1"/>
  <c r="L655" i="1"/>
  <c r="L657" i="1"/>
  <c r="L659" i="1"/>
  <c r="L661" i="1"/>
  <c r="L663" i="1"/>
  <c r="L665" i="1"/>
  <c r="L667" i="1"/>
  <c r="L669" i="1"/>
  <c r="L671" i="1"/>
  <c r="L673" i="1"/>
  <c r="L675" i="1"/>
  <c r="L677" i="1"/>
  <c r="L679" i="1"/>
  <c r="L681" i="1"/>
  <c r="L683" i="1"/>
  <c r="L685" i="1"/>
  <c r="L687" i="1"/>
  <c r="L689" i="1"/>
  <c r="L691" i="1"/>
  <c r="L693" i="1"/>
  <c r="L696" i="1"/>
  <c r="L698" i="1"/>
  <c r="L700" i="1"/>
  <c r="L702" i="1"/>
  <c r="L704" i="1"/>
  <c r="L706" i="1"/>
  <c r="L708" i="1"/>
  <c r="L710" i="1"/>
  <c r="L712" i="1"/>
  <c r="L714" i="1"/>
  <c r="L716" i="1"/>
  <c r="L718" i="1"/>
  <c r="L720" i="1"/>
  <c r="L722" i="1"/>
  <c r="L724" i="1"/>
  <c r="L726" i="1"/>
  <c r="L730" i="1"/>
  <c r="L732" i="1"/>
  <c r="L793" i="1"/>
  <c r="L795" i="1"/>
  <c r="L959" i="1"/>
  <c r="L961" i="1"/>
  <c r="L695" i="1"/>
  <c r="L697" i="1"/>
  <c r="L699" i="1"/>
  <c r="L701" i="1"/>
  <c r="L703" i="1"/>
  <c r="L705" i="1"/>
  <c r="L707" i="1"/>
  <c r="L709" i="1"/>
  <c r="L711" i="1"/>
  <c r="L715" i="1"/>
  <c r="L717" i="1"/>
  <c r="L719" i="1"/>
  <c r="L723" i="1"/>
  <c r="L725" i="1"/>
  <c r="L729" i="1"/>
  <c r="L731" i="1"/>
  <c r="L733" i="1"/>
  <c r="L745" i="1"/>
  <c r="L796" i="1"/>
  <c r="L820" i="1"/>
  <c r="L958" i="1"/>
  <c r="L960" i="1"/>
  <c r="L1100" i="1"/>
  <c r="K32" i="2"/>
  <c r="K34" i="2"/>
  <c r="K36" i="2"/>
  <c r="K38" i="2"/>
  <c r="K144" i="2"/>
  <c r="K164" i="2"/>
  <c r="K174" i="2"/>
  <c r="K31" i="2"/>
  <c r="K33" i="2"/>
  <c r="K35" i="2"/>
  <c r="K37" i="2"/>
  <c r="K39" i="2"/>
  <c r="K143" i="2"/>
  <c r="K169" i="2"/>
  <c r="K206" i="2"/>
  <c r="K222" i="2"/>
  <c r="K175" i="2"/>
  <c r="K193" i="2"/>
  <c r="K205" i="2"/>
  <c r="K235" i="2"/>
  <c r="K313" i="2"/>
  <c r="K314" i="2"/>
  <c r="L10" i="2"/>
  <c r="L12" i="2"/>
  <c r="L88" i="2"/>
  <c r="L140" i="2"/>
  <c r="L11" i="2"/>
  <c r="L13" i="2"/>
  <c r="L171" i="2"/>
  <c r="L265" i="2"/>
  <c r="L192" i="2"/>
  <c r="L202" i="2"/>
  <c r="L9" i="2"/>
  <c r="K14" i="2"/>
  <c r="K16" i="2"/>
  <c r="K18" i="2"/>
  <c r="K20" i="2"/>
  <c r="K22" i="2"/>
  <c r="K24" i="2"/>
  <c r="K26" i="2"/>
  <c r="K28" i="2"/>
  <c r="K142" i="2"/>
  <c r="K154" i="2"/>
  <c r="K162" i="2"/>
  <c r="K166" i="2"/>
  <c r="K172" i="2"/>
  <c r="K15" i="2"/>
  <c r="K17" i="2"/>
  <c r="K19" i="2"/>
  <c r="K21" i="2"/>
  <c r="K23" i="2"/>
  <c r="K25" i="2"/>
  <c r="K27" i="2"/>
  <c r="K29" i="2"/>
  <c r="K127" i="2"/>
  <c r="K141" i="2"/>
  <c r="K173" i="2"/>
  <c r="K196" i="2"/>
  <c r="K204" i="2"/>
  <c r="K224" i="2"/>
  <c r="K230" i="2"/>
  <c r="K203" i="2"/>
  <c r="K267" i="2"/>
  <c r="O169" i="7"/>
  <c r="L312" i="2"/>
  <c r="L170" i="2"/>
  <c r="L199" i="2"/>
  <c r="L200" i="2"/>
  <c r="L137" i="2"/>
  <c r="K9" i="1"/>
  <c r="K11" i="1"/>
  <c r="K57" i="1"/>
  <c r="K59" i="1"/>
  <c r="K61" i="1"/>
  <c r="K63" i="1"/>
  <c r="K65" i="1"/>
  <c r="K67" i="1"/>
  <c r="K69" i="1"/>
  <c r="K71" i="1"/>
  <c r="K73" i="1"/>
  <c r="K75" i="1"/>
  <c r="K77" i="1"/>
  <c r="K79" i="1"/>
  <c r="K81" i="1"/>
  <c r="K83" i="1"/>
  <c r="K85" i="1"/>
  <c r="K87" i="1"/>
  <c r="K89" i="1"/>
  <c r="K91" i="1"/>
  <c r="K93" i="1"/>
  <c r="K95" i="1"/>
  <c r="K97" i="1"/>
  <c r="K99" i="1"/>
  <c r="K101" i="1"/>
  <c r="K103" i="1"/>
  <c r="K105" i="1"/>
  <c r="K107" i="1"/>
  <c r="K109" i="1"/>
  <c r="K111" i="1"/>
  <c r="K113" i="1"/>
  <c r="K115" i="1"/>
  <c r="K117" i="1"/>
  <c r="K119" i="1"/>
  <c r="K121" i="1"/>
  <c r="K123" i="1"/>
  <c r="K125" i="1"/>
  <c r="K127" i="1"/>
  <c r="K129" i="1"/>
  <c r="K131" i="1"/>
  <c r="K133" i="1"/>
  <c r="K135" i="1"/>
  <c r="K137" i="1"/>
  <c r="K139" i="1"/>
  <c r="K10" i="1"/>
  <c r="K30" i="1"/>
  <c r="K56" i="1"/>
  <c r="K58" i="1"/>
  <c r="K60" i="1"/>
  <c r="K62" i="1"/>
  <c r="K64" i="1"/>
  <c r="K66" i="1"/>
  <c r="K68" i="1"/>
  <c r="K70" i="1"/>
  <c r="K72" i="1"/>
  <c r="K74" i="1"/>
  <c r="K76" i="1"/>
  <c r="K78" i="1"/>
  <c r="K80" i="1"/>
  <c r="K82" i="1"/>
  <c r="K84" i="1"/>
  <c r="K86" i="1"/>
  <c r="K88" i="1"/>
  <c r="K90" i="1"/>
  <c r="K92" i="1"/>
  <c r="K94" i="1"/>
  <c r="K96" i="1"/>
  <c r="K98" i="1"/>
  <c r="K100" i="1"/>
  <c r="K102" i="1"/>
  <c r="K104" i="1"/>
  <c r="K106" i="1"/>
  <c r="K108" i="1"/>
  <c r="K110" i="1"/>
  <c r="K112" i="1"/>
  <c r="K114" i="1"/>
  <c r="K116" i="1"/>
  <c r="K118" i="1"/>
  <c r="K120" i="1"/>
  <c r="K122" i="1"/>
  <c r="K124" i="1"/>
  <c r="K126" i="1"/>
  <c r="K128" i="1"/>
  <c r="K130" i="1"/>
  <c r="K132" i="1"/>
  <c r="K134" i="1"/>
  <c r="K136" i="1"/>
  <c r="K138" i="1"/>
  <c r="K140" i="1"/>
  <c r="K632" i="1"/>
  <c r="K688" i="1"/>
  <c r="K744" i="1"/>
  <c r="K748" i="1"/>
  <c r="K750" i="1"/>
  <c r="K752" i="1"/>
  <c r="K754" i="1"/>
  <c r="K767" i="1"/>
  <c r="K799" i="1"/>
  <c r="K801" i="1"/>
  <c r="K807" i="1"/>
  <c r="K815" i="1"/>
  <c r="K823" i="1"/>
  <c r="K825" i="1"/>
  <c r="K727" i="1"/>
  <c r="K749" i="1"/>
  <c r="K751" i="1"/>
  <c r="K753" i="1"/>
  <c r="K768" i="1"/>
  <c r="K798" i="1"/>
  <c r="K800" i="1"/>
  <c r="K816" i="1"/>
  <c r="K824" i="1"/>
  <c r="K826" i="1"/>
  <c r="K1185" i="1"/>
  <c r="K1187" i="1"/>
  <c r="M1187" i="1" s="1"/>
  <c r="K1191" i="1"/>
  <c r="K1184" i="1"/>
  <c r="K1186" i="1"/>
  <c r="K1190" i="1"/>
  <c r="K8" i="1"/>
  <c r="L98" i="2"/>
  <c r="L100" i="2"/>
  <c r="L102" i="2"/>
  <c r="L104" i="2"/>
  <c r="L106" i="2"/>
  <c r="L108" i="2"/>
  <c r="L110" i="2"/>
  <c r="L112" i="2"/>
  <c r="L114" i="2"/>
  <c r="L116" i="2"/>
  <c r="L152" i="2"/>
  <c r="L95" i="2"/>
  <c r="L97" i="2"/>
  <c r="L99" i="2"/>
  <c r="L101" i="2"/>
  <c r="L103" i="2"/>
  <c r="L105" i="2"/>
  <c r="L107" i="2"/>
  <c r="L109" i="2"/>
  <c r="L111" i="2"/>
  <c r="L113" i="2"/>
  <c r="L115" i="2"/>
  <c r="L151" i="2"/>
  <c r="L187" i="2"/>
  <c r="L197" i="2"/>
  <c r="L215" i="2"/>
  <c r="L217" i="2"/>
  <c r="L117" i="2"/>
  <c r="L139" i="2"/>
  <c r="L153" i="2"/>
  <c r="L184" i="2"/>
  <c r="L186" i="2"/>
  <c r="L214" i="2"/>
  <c r="L216" i="2"/>
  <c r="L228" i="2"/>
  <c r="L238" i="2"/>
  <c r="L14" i="2"/>
  <c r="L16" i="2"/>
  <c r="L18" i="2"/>
  <c r="L20" i="2"/>
  <c r="L22" i="2"/>
  <c r="L24" i="2"/>
  <c r="L26" i="2"/>
  <c r="L28" i="2"/>
  <c r="L142" i="2"/>
  <c r="L154" i="2"/>
  <c r="L162" i="2"/>
  <c r="L166" i="2"/>
  <c r="L172" i="2"/>
  <c r="L15" i="2"/>
  <c r="L17" i="2"/>
  <c r="L19" i="2"/>
  <c r="L21" i="2"/>
  <c r="L23" i="2"/>
  <c r="L25" i="2"/>
  <c r="L27" i="2"/>
  <c r="L29" i="2"/>
  <c r="L203" i="2"/>
  <c r="L267" i="2"/>
  <c r="L127" i="2"/>
  <c r="L173" i="2"/>
  <c r="L196" i="2"/>
  <c r="L204" i="2"/>
  <c r="L224" i="2"/>
  <c r="L230" i="2"/>
  <c r="L141" i="2"/>
  <c r="N168" i="7"/>
  <c r="L27" i="1"/>
  <c r="L713" i="1"/>
  <c r="L721" i="1"/>
  <c r="L1160" i="1"/>
  <c r="L1162" i="1"/>
  <c r="L1161" i="1"/>
  <c r="L1163" i="1"/>
  <c r="L1619" i="1"/>
  <c r="L1621" i="1"/>
  <c r="L1653" i="1"/>
  <c r="L1663" i="1"/>
  <c r="L1618" i="1"/>
  <c r="L1620" i="1"/>
  <c r="L1622" i="1"/>
  <c r="L143" i="1"/>
  <c r="L145" i="1"/>
  <c r="M145" i="1" s="1"/>
  <c r="L147" i="1"/>
  <c r="L149" i="1"/>
  <c r="L151" i="1"/>
  <c r="L153" i="1"/>
  <c r="L155" i="1"/>
  <c r="L157" i="1"/>
  <c r="M157" i="1" s="1"/>
  <c r="L159" i="1"/>
  <c r="L161" i="1"/>
  <c r="L163" i="1"/>
  <c r="L165" i="1"/>
  <c r="M165" i="1" s="1"/>
  <c r="L167" i="1"/>
  <c r="L169" i="1"/>
  <c r="L171" i="1"/>
  <c r="L173" i="1"/>
  <c r="L175" i="1"/>
  <c r="L177" i="1"/>
  <c r="L12" i="1"/>
  <c r="L144" i="1"/>
  <c r="L146" i="1"/>
  <c r="L148" i="1"/>
  <c r="L150" i="1"/>
  <c r="L152" i="1"/>
  <c r="L154" i="1"/>
  <c r="L156" i="1"/>
  <c r="L158" i="1"/>
  <c r="L160" i="1"/>
  <c r="M160" i="1" s="1"/>
  <c r="L162" i="1"/>
  <c r="L164" i="1"/>
  <c r="L166" i="1"/>
  <c r="L168" i="1"/>
  <c r="L170" i="1"/>
  <c r="L172" i="1"/>
  <c r="L174" i="1"/>
  <c r="L176" i="1"/>
  <c r="L178" i="1"/>
  <c r="L179" i="1"/>
  <c r="L181" i="1"/>
  <c r="L183" i="1"/>
  <c r="L185" i="1"/>
  <c r="L187" i="1"/>
  <c r="L189" i="1"/>
  <c r="L191" i="1"/>
  <c r="L193" i="1"/>
  <c r="L195" i="1"/>
  <c r="L197" i="1"/>
  <c r="L199" i="1"/>
  <c r="L201" i="1"/>
  <c r="L203" i="1"/>
  <c r="L180" i="1"/>
  <c r="L182" i="1"/>
  <c r="M182" i="1" s="1"/>
  <c r="L184" i="1"/>
  <c r="L186" i="1"/>
  <c r="L188" i="1"/>
  <c r="L190" i="1"/>
  <c r="M190" i="1" s="1"/>
  <c r="L192" i="1"/>
  <c r="L194" i="1"/>
  <c r="L196" i="1"/>
  <c r="M196" i="1" s="1"/>
  <c r="L198" i="1"/>
  <c r="L200" i="1"/>
  <c r="L466" i="1"/>
  <c r="L742" i="1"/>
  <c r="L769" i="1"/>
  <c r="L771" i="1"/>
  <c r="L773" i="1"/>
  <c r="L775" i="1"/>
  <c r="L777" i="1"/>
  <c r="L809" i="1"/>
  <c r="L829" i="1"/>
  <c r="L889" i="1"/>
  <c r="L891" i="1"/>
  <c r="L895" i="1"/>
  <c r="L923" i="1"/>
  <c r="L743" i="1"/>
  <c r="L770" i="1"/>
  <c r="L772" i="1"/>
  <c r="L774" i="1"/>
  <c r="L776" i="1"/>
  <c r="L778" i="1"/>
  <c r="L936" i="1"/>
  <c r="L1557" i="1"/>
  <c r="L1559" i="1"/>
  <c r="L1561" i="1"/>
  <c r="L1563" i="1"/>
  <c r="L1655" i="1"/>
  <c r="L1657" i="1"/>
  <c r="L1558" i="1"/>
  <c r="L1560" i="1"/>
  <c r="L1562" i="1"/>
  <c r="L1656" i="1"/>
  <c r="K1554" i="1"/>
  <c r="K1556" i="1"/>
  <c r="K1654" i="1"/>
  <c r="K1555" i="1"/>
  <c r="L32" i="2"/>
  <c r="L34" i="2"/>
  <c r="L36" i="2"/>
  <c r="L38" i="2"/>
  <c r="L144" i="2"/>
  <c r="L164" i="2"/>
  <c r="L174" i="2"/>
  <c r="L31" i="2"/>
  <c r="L33" i="2"/>
  <c r="L35" i="2"/>
  <c r="L37" i="2"/>
  <c r="L39" i="2"/>
  <c r="L143" i="2"/>
  <c r="L175" i="2"/>
  <c r="L193" i="2"/>
  <c r="L205" i="2"/>
  <c r="L235" i="2"/>
  <c r="L313" i="2"/>
  <c r="L169" i="2"/>
  <c r="L206" i="2"/>
  <c r="L222" i="2"/>
  <c r="L314" i="2"/>
  <c r="K734" i="1"/>
  <c r="K736" i="1"/>
  <c r="K738" i="1"/>
  <c r="K797" i="1"/>
  <c r="K827" i="1"/>
  <c r="K735" i="1"/>
  <c r="K737" i="1"/>
  <c r="K828" i="1"/>
  <c r="K874" i="1"/>
  <c r="K1623" i="1"/>
  <c r="K170" i="2"/>
  <c r="K137" i="2"/>
  <c r="K200" i="2"/>
  <c r="K199" i="2"/>
  <c r="L315" i="2"/>
  <c r="L317" i="2"/>
  <c r="L316" i="2"/>
  <c r="K312" i="2"/>
  <c r="M336" i="2"/>
  <c r="M335" i="2"/>
  <c r="L180" i="7"/>
  <c r="O180" i="7"/>
  <c r="G10" i="5"/>
  <c r="F4" i="5"/>
  <c r="F10" i="5"/>
  <c r="O140" i="7"/>
  <c r="K176" i="7"/>
  <c r="N142" i="7"/>
  <c r="Q120" i="7"/>
  <c r="P123" i="7"/>
  <c r="N174" i="7"/>
  <c r="O171" i="7"/>
  <c r="N167" i="7"/>
  <c r="E175" i="7"/>
  <c r="O167" i="7"/>
  <c r="N141" i="7"/>
  <c r="Q143" i="7"/>
  <c r="Q144" i="7"/>
  <c r="Q145" i="7"/>
  <c r="L178" i="7"/>
  <c r="Q113" i="7"/>
  <c r="Q114" i="7"/>
  <c r="N114" i="7"/>
  <c r="O175" i="7"/>
  <c r="O176" i="7"/>
  <c r="K172" i="7"/>
  <c r="J10" i="7"/>
  <c r="L941" i="1"/>
  <c r="E184" i="7"/>
  <c r="N184" i="7"/>
  <c r="N150" i="7"/>
  <c r="K169" i="7"/>
  <c r="N169" i="7"/>
  <c r="N135" i="7"/>
  <c r="K173" i="7"/>
  <c r="E173" i="7"/>
  <c r="N139" i="7"/>
  <c r="E181" i="7"/>
  <c r="N147" i="7"/>
  <c r="E179" i="7"/>
  <c r="K170" i="7"/>
  <c r="N136" i="7"/>
  <c r="F172" i="7"/>
  <c r="O138" i="7"/>
  <c r="O177" i="7"/>
  <c r="O174" i="7"/>
  <c r="E180" i="7"/>
  <c r="N146" i="7"/>
  <c r="Q134" i="7"/>
  <c r="R134" i="7"/>
  <c r="R135" i="7"/>
  <c r="F179" i="7"/>
  <c r="E178" i="7"/>
  <c r="O170" i="7"/>
  <c r="F178" i="7"/>
  <c r="F173" i="7"/>
  <c r="O139" i="7"/>
  <c r="O181" i="7"/>
  <c r="N171" i="7"/>
  <c r="O145" i="7"/>
  <c r="O142" i="7"/>
  <c r="O143" i="7"/>
  <c r="N145" i="7"/>
  <c r="O144" i="7"/>
  <c r="P122" i="7"/>
  <c r="Q119" i="7"/>
  <c r="K1714" i="1"/>
  <c r="K1762" i="1"/>
  <c r="K1728" i="1"/>
  <c r="K1725" i="1"/>
  <c r="K1736" i="1"/>
  <c r="K1722" i="1"/>
  <c r="K1726" i="1"/>
  <c r="K1737" i="1"/>
  <c r="M1737" i="1" s="1"/>
  <c r="K1731" i="1"/>
  <c r="K1715" i="1"/>
  <c r="L277" i="2"/>
  <c r="L246" i="2"/>
  <c r="L1712" i="1"/>
  <c r="L1714" i="1"/>
  <c r="L1713" i="1"/>
  <c r="L1720" i="1"/>
  <c r="L1722" i="1"/>
  <c r="L1724" i="1"/>
  <c r="L1719" i="1"/>
  <c r="L1721" i="1"/>
  <c r="L1723" i="1"/>
  <c r="L1725" i="1"/>
  <c r="K1730" i="1"/>
  <c r="K1729" i="1"/>
  <c r="K1761" i="1"/>
  <c r="K1743" i="1"/>
  <c r="M1743" i="1" s="1"/>
  <c r="K1740" i="1"/>
  <c r="K1716" i="1"/>
  <c r="K1723" i="1"/>
  <c r="M1723" i="1" s="1"/>
  <c r="K1712" i="1"/>
  <c r="K1752" i="1"/>
  <c r="K1751" i="1"/>
  <c r="K1753" i="1"/>
  <c r="K1755" i="1"/>
  <c r="K1757" i="1"/>
  <c r="K1754" i="1"/>
  <c r="M1754" i="1" s="1"/>
  <c r="K1756" i="1"/>
  <c r="K1735" i="1"/>
  <c r="K1727" i="1"/>
  <c r="K1738" i="1"/>
  <c r="K1741" i="1"/>
  <c r="K1718" i="1"/>
  <c r="K1720" i="1"/>
  <c r="K1721" i="1"/>
  <c r="K1746" i="1"/>
  <c r="K1745" i="1"/>
  <c r="K1747" i="1"/>
  <c r="K1749" i="1"/>
  <c r="K1748" i="1"/>
  <c r="K1744" i="1"/>
  <c r="K1750" i="1"/>
  <c r="L1736" i="1"/>
  <c r="L1738" i="1"/>
  <c r="L1740" i="1"/>
  <c r="L1742" i="1"/>
  <c r="L1737" i="1"/>
  <c r="L1739" i="1"/>
  <c r="L1741" i="1"/>
  <c r="L1743" i="1"/>
  <c r="K1760" i="1"/>
  <c r="K1759" i="1"/>
  <c r="K342" i="2"/>
  <c r="M342" i="2"/>
  <c r="K1758" i="1"/>
  <c r="K1732" i="1"/>
  <c r="K1733" i="1"/>
  <c r="K1734" i="1"/>
  <c r="K1742" i="1"/>
  <c r="K1739" i="1"/>
  <c r="K1717" i="1"/>
  <c r="K1724" i="1"/>
  <c r="K1719" i="1"/>
  <c r="K1713" i="1"/>
  <c r="M200" i="2"/>
  <c r="M170" i="2"/>
  <c r="M137" i="2"/>
  <c r="M312" i="2"/>
  <c r="M127" i="2"/>
  <c r="M199" i="2"/>
  <c r="M11" i="2"/>
  <c r="M10" i="2"/>
  <c r="M202" i="2"/>
  <c r="M37" i="2"/>
  <c r="N178" i="7"/>
  <c r="K1125" i="1"/>
  <c r="K1604" i="1"/>
  <c r="K1648" i="1"/>
  <c r="K1650" i="1"/>
  <c r="K1652" i="1"/>
  <c r="K1678" i="1"/>
  <c r="K1515" i="1"/>
  <c r="K1603" i="1"/>
  <c r="K1605" i="1"/>
  <c r="K1647" i="1"/>
  <c r="K1649" i="1"/>
  <c r="K1651" i="1"/>
  <c r="K1677" i="1"/>
  <c r="O173" i="7"/>
  <c r="K40" i="2"/>
  <c r="M40" i="2"/>
  <c r="K42" i="2"/>
  <c r="M42" i="2"/>
  <c r="K44" i="2"/>
  <c r="M44" i="2"/>
  <c r="K46" i="2"/>
  <c r="M46" i="2"/>
  <c r="K48" i="2"/>
  <c r="M48" i="2"/>
  <c r="K50" i="2"/>
  <c r="M50" i="2"/>
  <c r="K52" i="2"/>
  <c r="M52" i="2"/>
  <c r="K54" i="2"/>
  <c r="M54" i="2"/>
  <c r="K56" i="2"/>
  <c r="M56" i="2"/>
  <c r="K58" i="2"/>
  <c r="M58" i="2"/>
  <c r="K60" i="2"/>
  <c r="M60" i="2"/>
  <c r="K62" i="2"/>
  <c r="M62" i="2"/>
  <c r="K64" i="2"/>
  <c r="M64" i="2"/>
  <c r="K66" i="2"/>
  <c r="M66" i="2"/>
  <c r="K68" i="2"/>
  <c r="M68" i="2"/>
  <c r="K146" i="2"/>
  <c r="M146" i="2"/>
  <c r="K168" i="2"/>
  <c r="M168" i="2"/>
  <c r="K41" i="2"/>
  <c r="M41" i="2"/>
  <c r="K43" i="2"/>
  <c r="M43" i="2"/>
  <c r="K45" i="2"/>
  <c r="M45" i="2"/>
  <c r="K47" i="2"/>
  <c r="M47" i="2"/>
  <c r="K49" i="2"/>
  <c r="M49" i="2"/>
  <c r="K51" i="2"/>
  <c r="M51" i="2"/>
  <c r="K53" i="2"/>
  <c r="M53" i="2"/>
  <c r="K55" i="2"/>
  <c r="M55" i="2"/>
  <c r="K57" i="2"/>
  <c r="M57" i="2"/>
  <c r="K59" i="2"/>
  <c r="M59" i="2"/>
  <c r="K61" i="2"/>
  <c r="M61" i="2"/>
  <c r="K63" i="2"/>
  <c r="M63" i="2"/>
  <c r="K65" i="2"/>
  <c r="M65" i="2"/>
  <c r="K67" i="2"/>
  <c r="M67" i="2"/>
  <c r="K145" i="2"/>
  <c r="M145" i="2"/>
  <c r="K165" i="2"/>
  <c r="M165" i="2"/>
  <c r="K176" i="2"/>
  <c r="M176" i="2"/>
  <c r="K178" i="2"/>
  <c r="M178" i="2"/>
  <c r="K208" i="2"/>
  <c r="M208" i="2"/>
  <c r="K240" i="2"/>
  <c r="M240" i="2"/>
  <c r="K163" i="2"/>
  <c r="M163" i="2"/>
  <c r="K177" i="2"/>
  <c r="M177" i="2"/>
  <c r="K179" i="2"/>
  <c r="M179" i="2"/>
  <c r="K201" i="2"/>
  <c r="M201" i="2"/>
  <c r="K207" i="2"/>
  <c r="M207" i="2"/>
  <c r="K239" i="2"/>
  <c r="M239" i="2"/>
  <c r="O179" i="7"/>
  <c r="K98" i="2"/>
  <c r="M98" i="2"/>
  <c r="K100" i="2"/>
  <c r="M100" i="2"/>
  <c r="K102" i="2"/>
  <c r="M102" i="2"/>
  <c r="K104" i="2"/>
  <c r="M104" i="2"/>
  <c r="K106" i="2"/>
  <c r="M106" i="2"/>
  <c r="K108" i="2"/>
  <c r="M108" i="2"/>
  <c r="K110" i="2"/>
  <c r="M110" i="2"/>
  <c r="K112" i="2"/>
  <c r="M112" i="2"/>
  <c r="K114" i="2"/>
  <c r="M114" i="2"/>
  <c r="K116" i="2"/>
  <c r="M116" i="2"/>
  <c r="K152" i="2"/>
  <c r="M152" i="2"/>
  <c r="K95" i="2"/>
  <c r="M95" i="2"/>
  <c r="K97" i="2"/>
  <c r="M97" i="2"/>
  <c r="K99" i="2"/>
  <c r="M99" i="2"/>
  <c r="K101" i="2"/>
  <c r="M101" i="2"/>
  <c r="K103" i="2"/>
  <c r="M103" i="2"/>
  <c r="K105" i="2"/>
  <c r="M105" i="2"/>
  <c r="K107" i="2"/>
  <c r="M107" i="2"/>
  <c r="K109" i="2"/>
  <c r="M109" i="2"/>
  <c r="K111" i="2"/>
  <c r="M111" i="2"/>
  <c r="K113" i="2"/>
  <c r="M113" i="2"/>
  <c r="K115" i="2"/>
  <c r="M115" i="2"/>
  <c r="K117" i="2"/>
  <c r="M117" i="2"/>
  <c r="K139" i="2"/>
  <c r="M139" i="2"/>
  <c r="K151" i="2"/>
  <c r="M151" i="2"/>
  <c r="K153" i="2"/>
  <c r="M153" i="2"/>
  <c r="K184" i="2"/>
  <c r="M184" i="2"/>
  <c r="K186" i="2"/>
  <c r="M186" i="2"/>
  <c r="K214" i="2"/>
  <c r="M214" i="2"/>
  <c r="K228" i="2"/>
  <c r="M228" i="2"/>
  <c r="K187" i="2"/>
  <c r="M187" i="2"/>
  <c r="K197" i="2"/>
  <c r="M197" i="2"/>
  <c r="K215" i="2"/>
  <c r="M215" i="2"/>
  <c r="K217" i="2"/>
  <c r="M217" i="2"/>
  <c r="N181" i="7"/>
  <c r="K23" i="1"/>
  <c r="K25" i="1"/>
  <c r="K24" i="1"/>
  <c r="K26" i="1"/>
  <c r="K202" i="1"/>
  <c r="K610" i="1"/>
  <c r="K612" i="1"/>
  <c r="K614" i="1"/>
  <c r="K616" i="1"/>
  <c r="K618" i="1"/>
  <c r="K620" i="1"/>
  <c r="K622" i="1"/>
  <c r="K624" i="1"/>
  <c r="K626" i="1"/>
  <c r="K628" i="1"/>
  <c r="K630" i="1"/>
  <c r="K634" i="1"/>
  <c r="K636" i="1"/>
  <c r="K638" i="1"/>
  <c r="K640" i="1"/>
  <c r="K642" i="1"/>
  <c r="K644" i="1"/>
  <c r="K646" i="1"/>
  <c r="K648" i="1"/>
  <c r="K650" i="1"/>
  <c r="K652" i="1"/>
  <c r="K654" i="1"/>
  <c r="K656" i="1"/>
  <c r="K658" i="1"/>
  <c r="K660" i="1"/>
  <c r="K662" i="1"/>
  <c r="K664" i="1"/>
  <c r="K666" i="1"/>
  <c r="K668" i="1"/>
  <c r="K670" i="1"/>
  <c r="K672" i="1"/>
  <c r="K674" i="1"/>
  <c r="K676" i="1"/>
  <c r="K678" i="1"/>
  <c r="K680" i="1"/>
  <c r="K682" i="1"/>
  <c r="K684" i="1"/>
  <c r="K686" i="1"/>
  <c r="M686" i="1" s="1"/>
  <c r="K690" i="1"/>
  <c r="K692" i="1"/>
  <c r="K694" i="1"/>
  <c r="K611" i="1"/>
  <c r="K613" i="1"/>
  <c r="K615" i="1"/>
  <c r="K617" i="1"/>
  <c r="K619" i="1"/>
  <c r="K621" i="1"/>
  <c r="K623" i="1"/>
  <c r="K625" i="1"/>
  <c r="K627" i="1"/>
  <c r="K629" i="1"/>
  <c r="K631" i="1"/>
  <c r="K633" i="1"/>
  <c r="M633" i="1" s="1"/>
  <c r="K635" i="1"/>
  <c r="K637" i="1"/>
  <c r="K639" i="1"/>
  <c r="K641" i="1"/>
  <c r="M641" i="1" s="1"/>
  <c r="K643" i="1"/>
  <c r="K645" i="1"/>
  <c r="K647" i="1"/>
  <c r="K649" i="1"/>
  <c r="M649" i="1" s="1"/>
  <c r="K651" i="1"/>
  <c r="K653" i="1"/>
  <c r="K655" i="1"/>
  <c r="K657" i="1"/>
  <c r="K659" i="1"/>
  <c r="K661" i="1"/>
  <c r="K663" i="1"/>
  <c r="K665" i="1"/>
  <c r="M665" i="1" s="1"/>
  <c r="K667" i="1"/>
  <c r="K669" i="1"/>
  <c r="K671" i="1"/>
  <c r="K673" i="1"/>
  <c r="M673" i="1" s="1"/>
  <c r="K675" i="1"/>
  <c r="K677" i="1"/>
  <c r="K679" i="1"/>
  <c r="K681" i="1"/>
  <c r="M681" i="1" s="1"/>
  <c r="K683" i="1"/>
  <c r="K691" i="1"/>
  <c r="K696" i="1"/>
  <c r="K698" i="1"/>
  <c r="M698" i="1" s="1"/>
  <c r="K700" i="1"/>
  <c r="K702" i="1"/>
  <c r="K704" i="1"/>
  <c r="K706" i="1"/>
  <c r="M706" i="1" s="1"/>
  <c r="K708" i="1"/>
  <c r="K710" i="1"/>
  <c r="K712" i="1"/>
  <c r="K714" i="1"/>
  <c r="M714" i="1" s="1"/>
  <c r="K716" i="1"/>
  <c r="K718" i="1"/>
  <c r="K720" i="1"/>
  <c r="K722" i="1"/>
  <c r="M722" i="1" s="1"/>
  <c r="K724" i="1"/>
  <c r="K726" i="1"/>
  <c r="K730" i="1"/>
  <c r="K732" i="1"/>
  <c r="M732" i="1" s="1"/>
  <c r="K793" i="1"/>
  <c r="K795" i="1"/>
  <c r="K959" i="1"/>
  <c r="K961" i="1"/>
  <c r="M961" i="1" s="1"/>
  <c r="K685" i="1"/>
  <c r="K693" i="1"/>
  <c r="K687" i="1"/>
  <c r="K695" i="1"/>
  <c r="K697" i="1"/>
  <c r="K699" i="1"/>
  <c r="K701" i="1"/>
  <c r="K703" i="1"/>
  <c r="K705" i="1"/>
  <c r="K707" i="1"/>
  <c r="K709" i="1"/>
  <c r="K711" i="1"/>
  <c r="K715" i="1"/>
  <c r="K717" i="1"/>
  <c r="K719" i="1"/>
  <c r="K723" i="1"/>
  <c r="K725" i="1"/>
  <c r="K729" i="1"/>
  <c r="K731" i="1"/>
  <c r="K733" i="1"/>
  <c r="K745" i="1"/>
  <c r="K796" i="1"/>
  <c r="K820" i="1"/>
  <c r="K958" i="1"/>
  <c r="K960" i="1"/>
  <c r="K689" i="1"/>
  <c r="K1100" i="1"/>
  <c r="L1164" i="1"/>
  <c r="L245" i="2"/>
  <c r="L295" i="2"/>
  <c r="M196" i="2"/>
  <c r="M29" i="2"/>
  <c r="M21" i="2"/>
  <c r="M172" i="2"/>
  <c r="M154" i="2"/>
  <c r="M24" i="2"/>
  <c r="M16" i="2"/>
  <c r="L242" i="2"/>
  <c r="M313" i="2"/>
  <c r="M205" i="2"/>
  <c r="M143" i="2"/>
  <c r="M33" i="2"/>
  <c r="M144" i="2"/>
  <c r="M32" i="2"/>
  <c r="L982" i="1"/>
  <c r="L948" i="1"/>
  <c r="L918" i="1"/>
  <c r="L910" i="1"/>
  <c r="L919" i="1"/>
  <c r="L911" i="1"/>
  <c r="M140" i="2"/>
  <c r="M322" i="2"/>
  <c r="I7" i="7"/>
  <c r="K339" i="2"/>
  <c r="M339" i="2"/>
  <c r="K1620" i="1"/>
  <c r="K1621" i="1"/>
  <c r="K1695" i="1"/>
  <c r="M1695" i="1" s="1"/>
  <c r="K1665" i="1"/>
  <c r="K338" i="2"/>
  <c r="M338" i="2"/>
  <c r="K330" i="2"/>
  <c r="M330" i="2"/>
  <c r="K1622" i="1"/>
  <c r="K1653" i="1"/>
  <c r="K1708" i="1"/>
  <c r="M1708" i="1" s="1"/>
  <c r="K1692" i="1"/>
  <c r="K1697" i="1"/>
  <c r="K1670" i="1"/>
  <c r="K1680" i="1"/>
  <c r="K1688" i="1"/>
  <c r="K1667" i="1"/>
  <c r="K1675" i="1"/>
  <c r="K1685" i="1"/>
  <c r="K1682" i="1"/>
  <c r="K1669" i="1"/>
  <c r="K1694" i="1"/>
  <c r="K1684" i="1"/>
  <c r="M1684" i="1" s="1"/>
  <c r="K1671" i="1"/>
  <c r="K1706" i="1"/>
  <c r="K1668" i="1"/>
  <c r="K1673" i="1"/>
  <c r="K1691" i="1"/>
  <c r="K340" i="2"/>
  <c r="M340" i="2"/>
  <c r="K331" i="2"/>
  <c r="M331" i="2"/>
  <c r="K332" i="2"/>
  <c r="M332" i="2"/>
  <c r="K1663" i="1"/>
  <c r="K1705" i="1"/>
  <c r="K1710" i="1"/>
  <c r="K1696" i="1"/>
  <c r="K1699" i="1"/>
  <c r="K1672" i="1"/>
  <c r="K1690" i="1"/>
  <c r="K1679" i="1"/>
  <c r="K1687" i="1"/>
  <c r="M1687" i="1" s="1"/>
  <c r="K1674" i="1"/>
  <c r="K1689" i="1"/>
  <c r="K1698" i="1"/>
  <c r="K337" i="2"/>
  <c r="M337" i="2"/>
  <c r="K328" i="2"/>
  <c r="M328" i="2"/>
  <c r="K1618" i="1"/>
  <c r="K1619" i="1"/>
  <c r="K1711" i="1"/>
  <c r="K1709" i="1"/>
  <c r="K1693" i="1"/>
  <c r="K1666" i="1"/>
  <c r="K1681" i="1"/>
  <c r="K1707" i="1"/>
  <c r="K1676" i="1"/>
  <c r="K1683" i="1"/>
  <c r="L296" i="2"/>
  <c r="K1641" i="1"/>
  <c r="K1595" i="1"/>
  <c r="K1644" i="1"/>
  <c r="K1600" i="1"/>
  <c r="K1592" i="1"/>
  <c r="K1150" i="1"/>
  <c r="L946" i="1"/>
  <c r="L882" i="1"/>
  <c r="L887" i="1"/>
  <c r="L879" i="1"/>
  <c r="M227" i="2"/>
  <c r="M211" i="2"/>
  <c r="M181" i="2"/>
  <c r="M180" i="2"/>
  <c r="M91" i="2"/>
  <c r="M83" i="2"/>
  <c r="M75" i="2"/>
  <c r="M150" i="2"/>
  <c r="M92" i="2"/>
  <c r="M82" i="2"/>
  <c r="M74" i="2"/>
  <c r="M191" i="2"/>
  <c r="M198" i="2"/>
  <c r="M135" i="2"/>
  <c r="M125" i="2"/>
  <c r="M156" i="2"/>
  <c r="M130" i="2"/>
  <c r="M122" i="2"/>
  <c r="K1639" i="1"/>
  <c r="K1631" i="1"/>
  <c r="K1581" i="1"/>
  <c r="K1634" i="1"/>
  <c r="K1582" i="1"/>
  <c r="L1347" i="1"/>
  <c r="L792" i="1"/>
  <c r="L1337" i="1"/>
  <c r="K318" i="2"/>
  <c r="M318" i="2"/>
  <c r="L13" i="1"/>
  <c r="L15" i="1"/>
  <c r="L29" i="1"/>
  <c r="L14" i="1"/>
  <c r="L28" i="1"/>
  <c r="L205" i="1"/>
  <c r="L207" i="1"/>
  <c r="L209" i="1"/>
  <c r="L211" i="1"/>
  <c r="L213" i="1"/>
  <c r="L215" i="1"/>
  <c r="L217" i="1"/>
  <c r="L219" i="1"/>
  <c r="L221" i="1"/>
  <c r="L223" i="1"/>
  <c r="L225" i="1"/>
  <c r="L227" i="1"/>
  <c r="L229" i="1"/>
  <c r="L231" i="1"/>
  <c r="L233" i="1"/>
  <c r="L235" i="1"/>
  <c r="L237" i="1"/>
  <c r="L239" i="1"/>
  <c r="L241" i="1"/>
  <c r="L243" i="1"/>
  <c r="L245" i="1"/>
  <c r="L247" i="1"/>
  <c r="L249" i="1"/>
  <c r="L251" i="1"/>
  <c r="L253" i="1"/>
  <c r="L255" i="1"/>
  <c r="L257" i="1"/>
  <c r="L259" i="1"/>
  <c r="L261" i="1"/>
  <c r="L263" i="1"/>
  <c r="L265" i="1"/>
  <c r="L267" i="1"/>
  <c r="L269" i="1"/>
  <c r="L271" i="1"/>
  <c r="L273" i="1"/>
  <c r="L275" i="1"/>
  <c r="L277" i="1"/>
  <c r="L279" i="1"/>
  <c r="L281" i="1"/>
  <c r="L283" i="1"/>
  <c r="L285" i="1"/>
  <c r="L287" i="1"/>
  <c r="L289" i="1"/>
  <c r="L291" i="1"/>
  <c r="L293" i="1"/>
  <c r="L295" i="1"/>
  <c r="L297" i="1"/>
  <c r="L299" i="1"/>
  <c r="L301" i="1"/>
  <c r="L303" i="1"/>
  <c r="L305" i="1"/>
  <c r="M305" i="1" s="1"/>
  <c r="L307" i="1"/>
  <c r="L309" i="1"/>
  <c r="L311" i="1"/>
  <c r="L313" i="1"/>
  <c r="L315" i="1"/>
  <c r="L317" i="1"/>
  <c r="L321" i="1"/>
  <c r="L323" i="1"/>
  <c r="L204" i="1"/>
  <c r="L206" i="1"/>
  <c r="L208" i="1"/>
  <c r="L210" i="1"/>
  <c r="L212" i="1"/>
  <c r="L214" i="1"/>
  <c r="L216" i="1"/>
  <c r="L218" i="1"/>
  <c r="L220" i="1"/>
  <c r="L222" i="1"/>
  <c r="L224" i="1"/>
  <c r="L226" i="1"/>
  <c r="L228" i="1"/>
  <c r="L230" i="1"/>
  <c r="L232" i="1"/>
  <c r="L234" i="1"/>
  <c r="L236" i="1"/>
  <c r="L238" i="1"/>
  <c r="L240" i="1"/>
  <c r="L242" i="1"/>
  <c r="L244" i="1"/>
  <c r="L246" i="1"/>
  <c r="L248" i="1"/>
  <c r="L250" i="1"/>
  <c r="L252" i="1"/>
  <c r="L254" i="1"/>
  <c r="L256" i="1"/>
  <c r="L258" i="1"/>
  <c r="L260" i="1"/>
  <c r="L262" i="1"/>
  <c r="L264" i="1"/>
  <c r="L266" i="1"/>
  <c r="L268" i="1"/>
  <c r="L270" i="1"/>
  <c r="L272" i="1"/>
  <c r="L274" i="1"/>
  <c r="L276" i="1"/>
  <c r="L278" i="1"/>
  <c r="L280" i="1"/>
  <c r="L282" i="1"/>
  <c r="L284" i="1"/>
  <c r="L286" i="1"/>
  <c r="L288" i="1"/>
  <c r="L290" i="1"/>
  <c r="L292" i="1"/>
  <c r="L294" i="1"/>
  <c r="L296" i="1"/>
  <c r="L298" i="1"/>
  <c r="L300" i="1"/>
  <c r="L302" i="1"/>
  <c r="L304" i="1"/>
  <c r="L306" i="1"/>
  <c r="L308" i="1"/>
  <c r="L310" i="1"/>
  <c r="L312" i="1"/>
  <c r="L314" i="1"/>
  <c r="L316" i="1"/>
  <c r="L318" i="1"/>
  <c r="L320" i="1"/>
  <c r="L322" i="1"/>
  <c r="L324" i="1"/>
  <c r="L756" i="1"/>
  <c r="L758" i="1"/>
  <c r="L760" i="1"/>
  <c r="L779" i="1"/>
  <c r="L817" i="1"/>
  <c r="L819" i="1"/>
  <c r="L851" i="1"/>
  <c r="L853" i="1"/>
  <c r="L857" i="1"/>
  <c r="L859" i="1"/>
  <c r="L873" i="1"/>
  <c r="L875" i="1"/>
  <c r="L963" i="1"/>
  <c r="L755" i="1"/>
  <c r="L757" i="1"/>
  <c r="L759" i="1"/>
  <c r="L780" i="1"/>
  <c r="L802" i="1"/>
  <c r="L808" i="1"/>
  <c r="L832" i="1"/>
  <c r="L834" i="1"/>
  <c r="L838" i="1"/>
  <c r="L852" i="1"/>
  <c r="L854" i="1"/>
  <c r="L856" i="1"/>
  <c r="L858" i="1"/>
  <c r="L860" i="1"/>
  <c r="L932" i="1"/>
  <c r="L934" i="1"/>
  <c r="L962" i="1"/>
  <c r="L964" i="1"/>
  <c r="L307" i="2"/>
  <c r="L309" i="2"/>
  <c r="L311" i="2"/>
  <c r="L234" i="2"/>
  <c r="L306" i="2"/>
  <c r="N176" i="7"/>
  <c r="L728" i="1"/>
  <c r="L981" i="1"/>
  <c r="L794" i="1"/>
  <c r="L1136" i="1"/>
  <c r="L1140" i="1"/>
  <c r="L1142" i="1"/>
  <c r="L1144" i="1"/>
  <c r="L1146" i="1"/>
  <c r="L1148" i="1"/>
  <c r="L1150" i="1"/>
  <c r="M1150" i="1" s="1"/>
  <c r="L1137" i="1"/>
  <c r="L1141" i="1"/>
  <c r="L1151" i="1"/>
  <c r="L1513" i="1"/>
  <c r="L1589" i="1"/>
  <c r="L1591" i="1"/>
  <c r="L1593" i="1"/>
  <c r="L1595" i="1"/>
  <c r="L1597" i="1"/>
  <c r="L1599" i="1"/>
  <c r="L1601" i="1"/>
  <c r="L1641" i="1"/>
  <c r="L1643" i="1"/>
  <c r="L1645" i="1"/>
  <c r="L1516" i="1"/>
  <c r="L1588" i="1"/>
  <c r="L1590" i="1"/>
  <c r="L1592" i="1"/>
  <c r="L1594" i="1"/>
  <c r="L1596" i="1"/>
  <c r="L1598" i="1"/>
  <c r="L1600" i="1"/>
  <c r="L1602" i="1"/>
  <c r="L1640" i="1"/>
  <c r="L1642" i="1"/>
  <c r="L1644" i="1"/>
  <c r="L1646" i="1"/>
  <c r="L1336" i="1"/>
  <c r="L244" i="2"/>
  <c r="N170" i="7"/>
  <c r="L31" i="1"/>
  <c r="L33" i="1"/>
  <c r="L35" i="1"/>
  <c r="L37" i="1"/>
  <c r="L39" i="1"/>
  <c r="L41" i="1"/>
  <c r="L43" i="1"/>
  <c r="L45" i="1"/>
  <c r="M45" i="1" s="1"/>
  <c r="L47" i="1"/>
  <c r="L49" i="1"/>
  <c r="L51" i="1"/>
  <c r="L53" i="1"/>
  <c r="M53" i="1" s="1"/>
  <c r="L55" i="1"/>
  <c r="L32" i="1"/>
  <c r="L34" i="1"/>
  <c r="L36" i="1"/>
  <c r="M36" i="1" s="1"/>
  <c r="L38" i="1"/>
  <c r="L40" i="1"/>
  <c r="L42" i="1"/>
  <c r="L44" i="1"/>
  <c r="M44" i="1" s="1"/>
  <c r="L46" i="1"/>
  <c r="L48" i="1"/>
  <c r="L50" i="1"/>
  <c r="L52" i="1"/>
  <c r="M52" i="1" s="1"/>
  <c r="L54" i="1"/>
  <c r="L443" i="1"/>
  <c r="L765" i="1"/>
  <c r="L955" i="1"/>
  <c r="L965" i="1"/>
  <c r="L766" i="1"/>
  <c r="L876" i="1"/>
  <c r="L1377" i="1"/>
  <c r="L1555" i="1"/>
  <c r="L1554" i="1"/>
  <c r="L1556" i="1"/>
  <c r="L1654" i="1"/>
  <c r="L1376" i="1"/>
  <c r="L1474" i="1"/>
  <c r="L1475" i="1"/>
  <c r="L243" i="2"/>
  <c r="L273" i="2"/>
  <c r="M230" i="2"/>
  <c r="M173" i="2"/>
  <c r="M27" i="2"/>
  <c r="M19" i="2"/>
  <c r="M166" i="2"/>
  <c r="M142" i="2"/>
  <c r="M22" i="2"/>
  <c r="M14" i="2"/>
  <c r="M193" i="2"/>
  <c r="M222" i="2"/>
  <c r="M39" i="2"/>
  <c r="M31" i="2"/>
  <c r="M38" i="2"/>
  <c r="L980" i="1"/>
  <c r="L916" i="1"/>
  <c r="L957" i="1"/>
  <c r="L917" i="1"/>
  <c r="L260" i="2"/>
  <c r="M171" i="2"/>
  <c r="M192" i="2"/>
  <c r="M88" i="2"/>
  <c r="L971" i="1"/>
  <c r="K1625" i="1"/>
  <c r="K1571" i="1"/>
  <c r="K1630" i="1"/>
  <c r="K1578" i="1"/>
  <c r="K1570" i="1"/>
  <c r="K1703" i="1"/>
  <c r="K1700" i="1"/>
  <c r="K323" i="2"/>
  <c r="M323" i="2"/>
  <c r="L1448" i="1"/>
  <c r="K1601" i="1"/>
  <c r="K1593" i="1"/>
  <c r="K1642" i="1"/>
  <c r="K1598" i="1"/>
  <c r="K1590" i="1"/>
  <c r="L968" i="1"/>
  <c r="L888" i="1"/>
  <c r="L880" i="1"/>
  <c r="L967" i="1"/>
  <c r="L885" i="1"/>
  <c r="L141" i="1"/>
  <c r="M225" i="2"/>
  <c r="M209" i="2"/>
  <c r="M167" i="2"/>
  <c r="M212" i="2"/>
  <c r="M149" i="2"/>
  <c r="M89" i="2"/>
  <c r="M81" i="2"/>
  <c r="M73" i="2"/>
  <c r="M148" i="2"/>
  <c r="M90" i="2"/>
  <c r="M80" i="2"/>
  <c r="M72" i="2"/>
  <c r="M189" i="2"/>
  <c r="M190" i="2"/>
  <c r="M133" i="2"/>
  <c r="M123" i="2"/>
  <c r="M136" i="2"/>
  <c r="M128" i="2"/>
  <c r="M120" i="2"/>
  <c r="K1637" i="1"/>
  <c r="K1587" i="1"/>
  <c r="K1579" i="1"/>
  <c r="K1632" i="1"/>
  <c r="K1580" i="1"/>
  <c r="K321" i="2"/>
  <c r="M321" i="2"/>
  <c r="L269" i="2"/>
  <c r="L293" i="2"/>
  <c r="L292" i="2"/>
  <c r="L741" i="1"/>
  <c r="L1298" i="1"/>
  <c r="L1291" i="1"/>
  <c r="L1351" i="1"/>
  <c r="L1499" i="1"/>
  <c r="L1494" i="1"/>
  <c r="L1489" i="1"/>
  <c r="L305" i="2"/>
  <c r="L297" i="2"/>
  <c r="L294" i="2"/>
  <c r="L1060" i="1"/>
  <c r="L1300" i="1"/>
  <c r="L1338" i="1"/>
  <c r="L1297" i="1"/>
  <c r="L1483" i="1"/>
  <c r="L1501" i="1"/>
  <c r="L1482" i="1"/>
  <c r="L1502" i="1"/>
  <c r="L304" i="2"/>
  <c r="L1506" i="1"/>
  <c r="L299" i="2"/>
  <c r="L298" i="2"/>
  <c r="L1302" i="1"/>
  <c r="L1350" i="1"/>
  <c r="L1323" i="1"/>
  <c r="L1487" i="1"/>
  <c r="L1503" i="1"/>
  <c r="L1486" i="1"/>
  <c r="L1504" i="1"/>
  <c r="L1322" i="1"/>
  <c r="L1505" i="1"/>
  <c r="L1488" i="1"/>
  <c r="N175" i="7"/>
  <c r="K17" i="1"/>
  <c r="K16" i="1"/>
  <c r="M16" i="1" s="1"/>
  <c r="K325" i="1"/>
  <c r="K327" i="1"/>
  <c r="K329" i="1"/>
  <c r="K331" i="1"/>
  <c r="M331" i="1" s="1"/>
  <c r="K333" i="1"/>
  <c r="K335" i="1"/>
  <c r="K337" i="1"/>
  <c r="K339" i="1"/>
  <c r="M339" i="1" s="1"/>
  <c r="K341" i="1"/>
  <c r="K343" i="1"/>
  <c r="K345" i="1"/>
  <c r="K347" i="1"/>
  <c r="M347" i="1" s="1"/>
  <c r="K349" i="1"/>
  <c r="K351" i="1"/>
  <c r="K326" i="1"/>
  <c r="K328" i="1"/>
  <c r="M328" i="1" s="1"/>
  <c r="K330" i="1"/>
  <c r="K332" i="1"/>
  <c r="K334" i="1"/>
  <c r="K336" i="1"/>
  <c r="M336" i="1" s="1"/>
  <c r="K338" i="1"/>
  <c r="K340" i="1"/>
  <c r="K342" i="1"/>
  <c r="K344" i="1"/>
  <c r="M344" i="1" s="1"/>
  <c r="K346" i="1"/>
  <c r="K348" i="1"/>
  <c r="K350" i="1"/>
  <c r="K355" i="1"/>
  <c r="M355" i="1" s="1"/>
  <c r="K359" i="1"/>
  <c r="K362" i="1"/>
  <c r="K364" i="1"/>
  <c r="K366" i="1"/>
  <c r="K368" i="1"/>
  <c r="K370" i="1"/>
  <c r="K372" i="1"/>
  <c r="K374" i="1"/>
  <c r="K376" i="1"/>
  <c r="K378" i="1"/>
  <c r="K380" i="1"/>
  <c r="K382" i="1"/>
  <c r="K384" i="1"/>
  <c r="K386" i="1"/>
  <c r="K388" i="1"/>
  <c r="K390" i="1"/>
  <c r="K392" i="1"/>
  <c r="K394" i="1"/>
  <c r="K396" i="1"/>
  <c r="K398" i="1"/>
  <c r="K400" i="1"/>
  <c r="K402" i="1"/>
  <c r="K404" i="1"/>
  <c r="K406" i="1"/>
  <c r="K408" i="1"/>
  <c r="K410" i="1"/>
  <c r="K412" i="1"/>
  <c r="K414" i="1"/>
  <c r="K416" i="1"/>
  <c r="K418" i="1"/>
  <c r="K420" i="1"/>
  <c r="K422" i="1"/>
  <c r="K424" i="1"/>
  <c r="K426" i="1"/>
  <c r="K428" i="1"/>
  <c r="K430" i="1"/>
  <c r="K432" i="1"/>
  <c r="K434" i="1"/>
  <c r="K436" i="1"/>
  <c r="K438" i="1"/>
  <c r="K440" i="1"/>
  <c r="K442" i="1"/>
  <c r="K444" i="1"/>
  <c r="K446" i="1"/>
  <c r="K448" i="1"/>
  <c r="K450" i="1"/>
  <c r="K452" i="1"/>
  <c r="K454" i="1"/>
  <c r="K456" i="1"/>
  <c r="K458" i="1"/>
  <c r="K460" i="1"/>
  <c r="K462" i="1"/>
  <c r="K464" i="1"/>
  <c r="K352" i="1"/>
  <c r="M352" i="1" s="1"/>
  <c r="K356" i="1"/>
  <c r="K360" i="1"/>
  <c r="K353" i="1"/>
  <c r="K357" i="1"/>
  <c r="K361" i="1"/>
  <c r="K363" i="1"/>
  <c r="K365" i="1"/>
  <c r="K367" i="1"/>
  <c r="M367" i="1" s="1"/>
  <c r="K369" i="1"/>
  <c r="K371" i="1"/>
  <c r="K373" i="1"/>
  <c r="K375" i="1"/>
  <c r="M375" i="1" s="1"/>
  <c r="K377" i="1"/>
  <c r="K379" i="1"/>
  <c r="K381" i="1"/>
  <c r="K383" i="1"/>
  <c r="M383" i="1" s="1"/>
  <c r="K385" i="1"/>
  <c r="K387" i="1"/>
  <c r="K389" i="1"/>
  <c r="K391" i="1"/>
  <c r="M391" i="1" s="1"/>
  <c r="K393" i="1"/>
  <c r="K395" i="1"/>
  <c r="K397" i="1"/>
  <c r="K399" i="1"/>
  <c r="M399" i="1" s="1"/>
  <c r="K401" i="1"/>
  <c r="K403" i="1"/>
  <c r="K405" i="1"/>
  <c r="K407" i="1"/>
  <c r="M407" i="1" s="1"/>
  <c r="K409" i="1"/>
  <c r="K411" i="1"/>
  <c r="K413" i="1"/>
  <c r="K415" i="1"/>
  <c r="M415" i="1" s="1"/>
  <c r="K417" i="1"/>
  <c r="K419" i="1"/>
  <c r="K421" i="1"/>
  <c r="K423" i="1"/>
  <c r="M423" i="1" s="1"/>
  <c r="K425" i="1"/>
  <c r="K427" i="1"/>
  <c r="K429" i="1"/>
  <c r="K431" i="1"/>
  <c r="M431" i="1" s="1"/>
  <c r="K433" i="1"/>
  <c r="K435" i="1"/>
  <c r="K437" i="1"/>
  <c r="K439" i="1"/>
  <c r="M439" i="1" s="1"/>
  <c r="K441" i="1"/>
  <c r="K445" i="1"/>
  <c r="K447" i="1"/>
  <c r="K449" i="1"/>
  <c r="M449" i="1" s="1"/>
  <c r="K451" i="1"/>
  <c r="K453" i="1"/>
  <c r="K455" i="1"/>
  <c r="K457" i="1"/>
  <c r="M457" i="1" s="1"/>
  <c r="K459" i="1"/>
  <c r="K461" i="1"/>
  <c r="K463" i="1"/>
  <c r="K465" i="1"/>
  <c r="M465" i="1" s="1"/>
  <c r="K467" i="1"/>
  <c r="K354" i="1"/>
  <c r="K358" i="1"/>
  <c r="K781" i="1"/>
  <c r="K783" i="1"/>
  <c r="K785" i="1"/>
  <c r="K787" i="1"/>
  <c r="K803" i="1"/>
  <c r="K835" i="1"/>
  <c r="K839" i="1"/>
  <c r="K863" i="1"/>
  <c r="K865" i="1"/>
  <c r="K867" i="1"/>
  <c r="K869" i="1"/>
  <c r="K871" i="1"/>
  <c r="K905" i="1"/>
  <c r="K937" i="1"/>
  <c r="K1009" i="1"/>
  <c r="K782" i="1"/>
  <c r="K784" i="1"/>
  <c r="K786" i="1"/>
  <c r="K822" i="1"/>
  <c r="K836" i="1"/>
  <c r="K862" i="1"/>
  <c r="K864" i="1"/>
  <c r="K866" i="1"/>
  <c r="K868" i="1"/>
  <c r="K870" i="1"/>
  <c r="K896" i="1"/>
  <c r="K900" i="1"/>
  <c r="K904" i="1"/>
  <c r="K942" i="1"/>
  <c r="L233" i="2"/>
  <c r="N172" i="7"/>
  <c r="L1701" i="1"/>
  <c r="L1703" i="1"/>
  <c r="L1700" i="1"/>
  <c r="L1702" i="1"/>
  <c r="L1704" i="1"/>
  <c r="L1126" i="1"/>
  <c r="L1334" i="1"/>
  <c r="L1368" i="1"/>
  <c r="L1173" i="1"/>
  <c r="L1293" i="1"/>
  <c r="L1335" i="1"/>
  <c r="L1399" i="1"/>
  <c r="L1401" i="1"/>
  <c r="L1403" i="1"/>
  <c r="L1405" i="1"/>
  <c r="L1407" i="1"/>
  <c r="L1409" i="1"/>
  <c r="L1525" i="1"/>
  <c r="L1535" i="1"/>
  <c r="L1537" i="1"/>
  <c r="L1565" i="1"/>
  <c r="L1567" i="1"/>
  <c r="L1569" i="1"/>
  <c r="L1571" i="1"/>
  <c r="L1573" i="1"/>
  <c r="L1575" i="1"/>
  <c r="L1577" i="1"/>
  <c r="L1625" i="1"/>
  <c r="L1627" i="1"/>
  <c r="L1629" i="1"/>
  <c r="L1392" i="1"/>
  <c r="L1398" i="1"/>
  <c r="L1400" i="1"/>
  <c r="L1402" i="1"/>
  <c r="L1404" i="1"/>
  <c r="L1406" i="1"/>
  <c r="L1408" i="1"/>
  <c r="L1518" i="1"/>
  <c r="L1524" i="1"/>
  <c r="L1536" i="1"/>
  <c r="L1538" i="1"/>
  <c r="L1564" i="1"/>
  <c r="L1566" i="1"/>
  <c r="L1568" i="1"/>
  <c r="L1570" i="1"/>
  <c r="L1572" i="1"/>
  <c r="L1574" i="1"/>
  <c r="L1576" i="1"/>
  <c r="L1578" i="1"/>
  <c r="L1624" i="1"/>
  <c r="L1626" i="1"/>
  <c r="L1628" i="1"/>
  <c r="L1630" i="1"/>
  <c r="L247" i="2"/>
  <c r="N180" i="7"/>
  <c r="K1345" i="1"/>
  <c r="K1174" i="1"/>
  <c r="K1344" i="1"/>
  <c r="K1606" i="1"/>
  <c r="K1608" i="1"/>
  <c r="K1610" i="1"/>
  <c r="K1612" i="1"/>
  <c r="K1614" i="1"/>
  <c r="K1616" i="1"/>
  <c r="K1658" i="1"/>
  <c r="K1660" i="1"/>
  <c r="K1662" i="1"/>
  <c r="K1607" i="1"/>
  <c r="M1607" i="1" s="1"/>
  <c r="K1609" i="1"/>
  <c r="K1611" i="1"/>
  <c r="K1613" i="1"/>
  <c r="K1615" i="1"/>
  <c r="M1615" i="1" s="1"/>
  <c r="K1617" i="1"/>
  <c r="K1659" i="1"/>
  <c r="K1661" i="1"/>
  <c r="O172" i="7"/>
  <c r="K315" i="2"/>
  <c r="M315" i="2"/>
  <c r="K317" i="2"/>
  <c r="M317" i="2"/>
  <c r="K316" i="2"/>
  <c r="M316" i="2"/>
  <c r="N179" i="7"/>
  <c r="K19" i="1"/>
  <c r="K21" i="1"/>
  <c r="K18" i="1"/>
  <c r="M18" i="1" s="1"/>
  <c r="K20" i="1"/>
  <c r="K22" i="1"/>
  <c r="K468" i="1"/>
  <c r="K470" i="1"/>
  <c r="K472" i="1"/>
  <c r="K474" i="1"/>
  <c r="K476" i="1"/>
  <c r="K478" i="1"/>
  <c r="M478" i="1" s="1"/>
  <c r="K480" i="1"/>
  <c r="K482" i="1"/>
  <c r="K484" i="1"/>
  <c r="K486" i="1"/>
  <c r="K488" i="1"/>
  <c r="K490" i="1"/>
  <c r="K492" i="1"/>
  <c r="K494" i="1"/>
  <c r="K496" i="1"/>
  <c r="K498" i="1"/>
  <c r="K500" i="1"/>
  <c r="K502" i="1"/>
  <c r="K504" i="1"/>
  <c r="K506" i="1"/>
  <c r="K508" i="1"/>
  <c r="K510" i="1"/>
  <c r="K512" i="1"/>
  <c r="K514" i="1"/>
  <c r="K516" i="1"/>
  <c r="K518" i="1"/>
  <c r="K520" i="1"/>
  <c r="K522" i="1"/>
  <c r="K524" i="1"/>
  <c r="K526" i="1"/>
  <c r="K528" i="1"/>
  <c r="K530" i="1"/>
  <c r="K532" i="1"/>
  <c r="K534" i="1"/>
  <c r="K536" i="1"/>
  <c r="K538" i="1"/>
  <c r="K540" i="1"/>
  <c r="K542" i="1"/>
  <c r="K544" i="1"/>
  <c r="K546" i="1"/>
  <c r="K548" i="1"/>
  <c r="K550" i="1"/>
  <c r="K552" i="1"/>
  <c r="K554" i="1"/>
  <c r="K556" i="1"/>
  <c r="K558" i="1"/>
  <c r="K560" i="1"/>
  <c r="K562" i="1"/>
  <c r="K564" i="1"/>
  <c r="K566" i="1"/>
  <c r="K568" i="1"/>
  <c r="K570" i="1"/>
  <c r="K572" i="1"/>
  <c r="K574" i="1"/>
  <c r="K576" i="1"/>
  <c r="K578" i="1"/>
  <c r="K580" i="1"/>
  <c r="K582" i="1"/>
  <c r="K584" i="1"/>
  <c r="K586" i="1"/>
  <c r="K588" i="1"/>
  <c r="K590" i="1"/>
  <c r="K592" i="1"/>
  <c r="K594" i="1"/>
  <c r="K596" i="1"/>
  <c r="K598" i="1"/>
  <c r="K600" i="1"/>
  <c r="K602" i="1"/>
  <c r="K604" i="1"/>
  <c r="K606" i="1"/>
  <c r="K608" i="1"/>
  <c r="K469" i="1"/>
  <c r="K471" i="1"/>
  <c r="K473" i="1"/>
  <c r="K475" i="1"/>
  <c r="K477" i="1"/>
  <c r="K479" i="1"/>
  <c r="K481" i="1"/>
  <c r="K483" i="1"/>
  <c r="K485" i="1"/>
  <c r="K487" i="1"/>
  <c r="K489" i="1"/>
  <c r="K491" i="1"/>
  <c r="K493" i="1"/>
  <c r="K495" i="1"/>
  <c r="K497" i="1"/>
  <c r="K499" i="1"/>
  <c r="K501" i="1"/>
  <c r="K503" i="1"/>
  <c r="K505" i="1"/>
  <c r="K507" i="1"/>
  <c r="K509" i="1"/>
  <c r="K511" i="1"/>
  <c r="K513" i="1"/>
  <c r="K515" i="1"/>
  <c r="K517" i="1"/>
  <c r="K519" i="1"/>
  <c r="K521" i="1"/>
  <c r="K523" i="1"/>
  <c r="K525" i="1"/>
  <c r="K527" i="1"/>
  <c r="K529" i="1"/>
  <c r="K531" i="1"/>
  <c r="K533" i="1"/>
  <c r="K535" i="1"/>
  <c r="K537" i="1"/>
  <c r="K539" i="1"/>
  <c r="K541" i="1"/>
  <c r="K543" i="1"/>
  <c r="K545" i="1"/>
  <c r="K547" i="1"/>
  <c r="K549" i="1"/>
  <c r="K551" i="1"/>
  <c r="K553" i="1"/>
  <c r="K555" i="1"/>
  <c r="K557" i="1"/>
  <c r="K559" i="1"/>
  <c r="K561" i="1"/>
  <c r="K563" i="1"/>
  <c r="K565" i="1"/>
  <c r="K567" i="1"/>
  <c r="K569" i="1"/>
  <c r="K571" i="1"/>
  <c r="K573" i="1"/>
  <c r="K575" i="1"/>
  <c r="K577" i="1"/>
  <c r="K579" i="1"/>
  <c r="K581" i="1"/>
  <c r="K583" i="1"/>
  <c r="K585" i="1"/>
  <c r="K587" i="1"/>
  <c r="K589" i="1"/>
  <c r="K591" i="1"/>
  <c r="K593" i="1"/>
  <c r="K595" i="1"/>
  <c r="K597" i="1"/>
  <c r="K599" i="1"/>
  <c r="K601" i="1"/>
  <c r="K603" i="1"/>
  <c r="K605" i="1"/>
  <c r="K607" i="1"/>
  <c r="K609" i="1"/>
  <c r="K789" i="1"/>
  <c r="K791" i="1"/>
  <c r="K805" i="1"/>
  <c r="K811" i="1"/>
  <c r="K813" i="1"/>
  <c r="K833" i="1"/>
  <c r="K841" i="1"/>
  <c r="K843" i="1"/>
  <c r="K845" i="1"/>
  <c r="K847" i="1"/>
  <c r="K849" i="1"/>
  <c r="K855" i="1"/>
  <c r="K861" i="1"/>
  <c r="K788" i="1"/>
  <c r="K790" i="1"/>
  <c r="K806" i="1"/>
  <c r="K810" i="1"/>
  <c r="K840" i="1"/>
  <c r="K842" i="1"/>
  <c r="K844" i="1"/>
  <c r="M844" i="1" s="1"/>
  <c r="K846" i="1"/>
  <c r="K848" i="1"/>
  <c r="K850" i="1"/>
  <c r="K872" i="1"/>
  <c r="M872" i="1" s="1"/>
  <c r="K906" i="1"/>
  <c r="K1038" i="1"/>
  <c r="K13" i="1"/>
  <c r="K15" i="1"/>
  <c r="K29" i="1"/>
  <c r="K14" i="1"/>
  <c r="K28" i="1"/>
  <c r="K205" i="1"/>
  <c r="K207" i="1"/>
  <c r="K209" i="1"/>
  <c r="K211" i="1"/>
  <c r="K213" i="1"/>
  <c r="K215" i="1"/>
  <c r="K217" i="1"/>
  <c r="K219" i="1"/>
  <c r="K221" i="1"/>
  <c r="M221" i="1" s="1"/>
  <c r="K223" i="1"/>
  <c r="K225" i="1"/>
  <c r="K227" i="1"/>
  <c r="K229" i="1"/>
  <c r="M229" i="1" s="1"/>
  <c r="K231" i="1"/>
  <c r="K233" i="1"/>
  <c r="K235" i="1"/>
  <c r="K237" i="1"/>
  <c r="K239" i="1"/>
  <c r="K241" i="1"/>
  <c r="K243" i="1"/>
  <c r="K245" i="1"/>
  <c r="K247" i="1"/>
  <c r="K249" i="1"/>
  <c r="K251" i="1"/>
  <c r="K253" i="1"/>
  <c r="K255" i="1"/>
  <c r="K257" i="1"/>
  <c r="K259" i="1"/>
  <c r="K261" i="1"/>
  <c r="K263" i="1"/>
  <c r="K265" i="1"/>
  <c r="K267" i="1"/>
  <c r="K269" i="1"/>
  <c r="K271" i="1"/>
  <c r="K273" i="1"/>
  <c r="K275" i="1"/>
  <c r="K277" i="1"/>
  <c r="M277" i="1" s="1"/>
  <c r="K279" i="1"/>
  <c r="K281" i="1"/>
  <c r="K283" i="1"/>
  <c r="K285" i="1"/>
  <c r="K287" i="1"/>
  <c r="K289" i="1"/>
  <c r="K291" i="1"/>
  <c r="K293" i="1"/>
  <c r="K295" i="1"/>
  <c r="K297" i="1"/>
  <c r="K299" i="1"/>
  <c r="K301" i="1"/>
  <c r="K303" i="1"/>
  <c r="K305" i="1"/>
  <c r="K307" i="1"/>
  <c r="K309" i="1"/>
  <c r="M309" i="1" s="1"/>
  <c r="K311" i="1"/>
  <c r="K313" i="1"/>
  <c r="K315" i="1"/>
  <c r="K317" i="1"/>
  <c r="M317" i="1" s="1"/>
  <c r="K321" i="1"/>
  <c r="K323" i="1"/>
  <c r="K204" i="1"/>
  <c r="K206" i="1"/>
  <c r="M206" i="1" s="1"/>
  <c r="K208" i="1"/>
  <c r="K210" i="1"/>
  <c r="K212" i="1"/>
  <c r="K214" i="1"/>
  <c r="K216" i="1"/>
  <c r="K218" i="1"/>
  <c r="K220" i="1"/>
  <c r="K222" i="1"/>
  <c r="K224" i="1"/>
  <c r="K226" i="1"/>
  <c r="K228" i="1"/>
  <c r="K230" i="1"/>
  <c r="K232" i="1"/>
  <c r="K234" i="1"/>
  <c r="K236" i="1"/>
  <c r="K238" i="1"/>
  <c r="K240" i="1"/>
  <c r="K242" i="1"/>
  <c r="K244" i="1"/>
  <c r="K246" i="1"/>
  <c r="M246" i="1" s="1"/>
  <c r="K248" i="1"/>
  <c r="K250" i="1"/>
  <c r="K252" i="1"/>
  <c r="K254" i="1"/>
  <c r="K256" i="1"/>
  <c r="K258" i="1"/>
  <c r="K260" i="1"/>
  <c r="K262" i="1"/>
  <c r="M262" i="1" s="1"/>
  <c r="K264" i="1"/>
  <c r="K266" i="1"/>
  <c r="K268" i="1"/>
  <c r="K270" i="1"/>
  <c r="K272" i="1"/>
  <c r="K274" i="1"/>
  <c r="K276" i="1"/>
  <c r="K278" i="1"/>
  <c r="K280" i="1"/>
  <c r="K282" i="1"/>
  <c r="K284" i="1"/>
  <c r="K286" i="1"/>
  <c r="K288" i="1"/>
  <c r="K290" i="1"/>
  <c r="K292" i="1"/>
  <c r="K294" i="1"/>
  <c r="M294" i="1" s="1"/>
  <c r="K296" i="1"/>
  <c r="K298" i="1"/>
  <c r="K300" i="1"/>
  <c r="K302" i="1"/>
  <c r="K304" i="1"/>
  <c r="K306" i="1"/>
  <c r="K308" i="1"/>
  <c r="K310" i="1"/>
  <c r="M310" i="1" s="1"/>
  <c r="K312" i="1"/>
  <c r="K314" i="1"/>
  <c r="K316" i="1"/>
  <c r="K318" i="1"/>
  <c r="K320" i="1"/>
  <c r="K322" i="1"/>
  <c r="K324" i="1"/>
  <c r="K756" i="1"/>
  <c r="K758" i="1"/>
  <c r="K760" i="1"/>
  <c r="K779" i="1"/>
  <c r="K817" i="1"/>
  <c r="K819" i="1"/>
  <c r="K851" i="1"/>
  <c r="K853" i="1"/>
  <c r="K857" i="1"/>
  <c r="K859" i="1"/>
  <c r="K873" i="1"/>
  <c r="K875" i="1"/>
  <c r="K963" i="1"/>
  <c r="K755" i="1"/>
  <c r="K757" i="1"/>
  <c r="K759" i="1"/>
  <c r="K780" i="1"/>
  <c r="K832" i="1"/>
  <c r="K834" i="1"/>
  <c r="K852" i="1"/>
  <c r="K854" i="1"/>
  <c r="K856" i="1"/>
  <c r="K858" i="1"/>
  <c r="K860" i="1"/>
  <c r="K962" i="1"/>
  <c r="K964" i="1"/>
  <c r="L308" i="2"/>
  <c r="L326" i="2"/>
  <c r="L325" i="2"/>
  <c r="M325" i="2"/>
  <c r="L327" i="2"/>
  <c r="M327" i="2"/>
  <c r="L1533" i="1"/>
  <c r="M203" i="2"/>
  <c r="M224" i="2"/>
  <c r="M141" i="2"/>
  <c r="M25" i="2"/>
  <c r="M17" i="2"/>
  <c r="M162" i="2"/>
  <c r="M28" i="2"/>
  <c r="M20" i="2"/>
  <c r="M175" i="2"/>
  <c r="M206" i="2"/>
  <c r="M174" i="2"/>
  <c r="M36" i="2"/>
  <c r="L922" i="1"/>
  <c r="L914" i="1"/>
  <c r="L983" i="1"/>
  <c r="L915" i="1"/>
  <c r="L258" i="2"/>
  <c r="L261" i="2"/>
  <c r="M13" i="2"/>
  <c r="M12" i="2"/>
  <c r="L1071" i="1"/>
  <c r="K1577" i="1"/>
  <c r="K1569" i="1"/>
  <c r="K1628" i="1"/>
  <c r="K1576" i="1"/>
  <c r="K1568" i="1"/>
  <c r="K1704" i="1"/>
  <c r="K326" i="2"/>
  <c r="M236" i="2"/>
  <c r="L1492" i="1"/>
  <c r="L1449" i="1"/>
  <c r="K1645" i="1"/>
  <c r="K1599" i="1"/>
  <c r="K1591" i="1"/>
  <c r="K1640" i="1"/>
  <c r="K1596" i="1"/>
  <c r="K1588" i="1"/>
  <c r="L966" i="1"/>
  <c r="L886" i="1"/>
  <c r="L878" i="1"/>
  <c r="L883" i="1"/>
  <c r="M231" i="2"/>
  <c r="M195" i="2"/>
  <c r="M210" i="2"/>
  <c r="M147" i="2"/>
  <c r="M87" i="2"/>
  <c r="M79" i="2"/>
  <c r="M71" i="2"/>
  <c r="M96" i="2"/>
  <c r="M86" i="2"/>
  <c r="M78" i="2"/>
  <c r="M70" i="2"/>
  <c r="M221" i="2"/>
  <c r="M155" i="2"/>
  <c r="M220" i="2"/>
  <c r="M188" i="2"/>
  <c r="M131" i="2"/>
  <c r="M121" i="2"/>
  <c r="M134" i="2"/>
  <c r="M126" i="2"/>
  <c r="M118" i="2"/>
  <c r="K1635" i="1"/>
  <c r="K1585" i="1"/>
  <c r="M1585" i="1" s="1"/>
  <c r="K1638" i="1"/>
  <c r="K1586" i="1"/>
  <c r="L1514" i="1"/>
  <c r="L1139" i="1"/>
  <c r="L978" i="1"/>
  <c r="L830" i="1"/>
  <c r="L1498" i="1"/>
  <c r="K319" i="2"/>
  <c r="M319" i="2"/>
  <c r="M267" i="2"/>
  <c r="M204" i="2"/>
  <c r="M23" i="2"/>
  <c r="M15" i="2"/>
  <c r="M26" i="2"/>
  <c r="M18" i="2"/>
  <c r="M314" i="2"/>
  <c r="M235" i="2"/>
  <c r="M169" i="2"/>
  <c r="M35" i="2"/>
  <c r="M164" i="2"/>
  <c r="M34" i="2"/>
  <c r="L920" i="1"/>
  <c r="L912" i="1"/>
  <c r="L921" i="1"/>
  <c r="L913" i="1"/>
  <c r="L259" i="2"/>
  <c r="M9" i="2"/>
  <c r="L1481" i="1"/>
  <c r="M324" i="2"/>
  <c r="L1540" i="1"/>
  <c r="L1541" i="1"/>
  <c r="K1643" i="1"/>
  <c r="K1597" i="1"/>
  <c r="K1589" i="1"/>
  <c r="K1646" i="1"/>
  <c r="K1602" i="1"/>
  <c r="K1594" i="1"/>
  <c r="L954" i="1"/>
  <c r="L884" i="1"/>
  <c r="L881" i="1"/>
  <c r="L142" i="1"/>
  <c r="M213" i="2"/>
  <c r="M183" i="2"/>
  <c r="M182" i="2"/>
  <c r="M85" i="2"/>
  <c r="M77" i="2"/>
  <c r="M69" i="2"/>
  <c r="M94" i="2"/>
  <c r="M84" i="2"/>
  <c r="M76" i="2"/>
  <c r="M219" i="2"/>
  <c r="M218" i="2"/>
  <c r="M157" i="2"/>
  <c r="M129" i="2"/>
  <c r="M119" i="2"/>
  <c r="M132" i="2"/>
  <c r="M124" i="2"/>
  <c r="M30" i="2"/>
  <c r="K1633" i="1"/>
  <c r="K1583" i="1"/>
  <c r="K1636" i="1"/>
  <c r="K1584" i="1"/>
  <c r="K320" i="2"/>
  <c r="M320" i="2"/>
  <c r="O178" i="7"/>
  <c r="N173" i="7"/>
  <c r="J11" i="7"/>
  <c r="S142" i="7"/>
  <c r="S143" i="7"/>
  <c r="P128" i="7"/>
  <c r="Q128" i="7"/>
  <c r="Q124" i="7"/>
  <c r="Q125" i="7"/>
  <c r="S120" i="7"/>
  <c r="Q122" i="7"/>
  <c r="M1739" i="1"/>
  <c r="S121" i="7"/>
  <c r="M326" i="2"/>
  <c r="M834" i="1"/>
  <c r="L1105" i="1"/>
  <c r="L890" i="1"/>
  <c r="I8" i="7"/>
  <c r="K1144" i="1"/>
  <c r="K250" i="2"/>
  <c r="M250" i="2"/>
  <c r="K265" i="2"/>
  <c r="M265" i="2"/>
  <c r="K216" i="2"/>
  <c r="M216" i="2"/>
  <c r="K248" i="2"/>
  <c r="M248" i="2"/>
  <c r="L877" i="1"/>
  <c r="L1145" i="1"/>
  <c r="J12" i="7"/>
  <c r="L1664" i="1"/>
  <c r="L329" i="2"/>
  <c r="I9" i="7"/>
  <c r="K301" i="2"/>
  <c r="M301" i="2"/>
  <c r="K1142" i="1"/>
  <c r="K897" i="1"/>
  <c r="K1374" i="1"/>
  <c r="L1103" i="1"/>
  <c r="L1104" i="1"/>
  <c r="L249" i="2"/>
  <c r="L1108" i="1"/>
  <c r="L924" i="1"/>
  <c r="L251" i="2"/>
  <c r="L252" i="2"/>
  <c r="L254" i="2"/>
  <c r="L319" i="1"/>
  <c r="L928" i="1"/>
  <c r="J13" i="7"/>
  <c r="L263" i="2"/>
  <c r="L268" i="2"/>
  <c r="L1061" i="1"/>
  <c r="L1199" i="1"/>
  <c r="L232" i="2"/>
  <c r="L1062" i="1"/>
  <c r="L253" i="2"/>
  <c r="K1127" i="1"/>
  <c r="K891" i="1"/>
  <c r="K1151" i="1"/>
  <c r="K809" i="1"/>
  <c r="K895" i="1"/>
  <c r="I10" i="7"/>
  <c r="K237" i="2"/>
  <c r="M237" i="2"/>
  <c r="K238" i="2"/>
  <c r="M238" i="2"/>
  <c r="K901" i="1"/>
  <c r="M901" i="1" s="1"/>
  <c r="K939" i="1"/>
  <c r="K975" i="1"/>
  <c r="K1155" i="1"/>
  <c r="K814" i="1"/>
  <c r="K903" i="1"/>
  <c r="K898" i="1"/>
  <c r="K972" i="1"/>
  <c r="K272" i="2"/>
  <c r="M272" i="2"/>
  <c r="K974" i="1"/>
  <c r="K977" i="1"/>
  <c r="K908" i="1"/>
  <c r="K802" i="1"/>
  <c r="K899" i="1"/>
  <c r="K973" i="1"/>
  <c r="K902" i="1"/>
  <c r="M902" i="1" s="1"/>
  <c r="K1154" i="1"/>
  <c r="K909" i="1"/>
  <c r="K932" i="1"/>
  <c r="J14" i="7"/>
  <c r="L341" i="2"/>
  <c r="L1324" i="1"/>
  <c r="L1507" i="1"/>
  <c r="L1508" i="1"/>
  <c r="L1113" i="1"/>
  <c r="L1115" i="1"/>
  <c r="L194" i="2"/>
  <c r="L300" i="2"/>
  <c r="L1111" i="1"/>
  <c r="L1077" i="1"/>
  <c r="L1116" i="1"/>
  <c r="L1107" i="1"/>
  <c r="L1119" i="1"/>
  <c r="L1509" i="1"/>
  <c r="L160" i="2"/>
  <c r="L1123" i="1"/>
  <c r="L1121" i="1"/>
  <c r="L1076" i="1"/>
  <c r="L1114" i="1"/>
  <c r="L291" i="2"/>
  <c r="L1325" i="1"/>
  <c r="L1340" i="1"/>
  <c r="L1295" i="1"/>
  <c r="L1365" i="1"/>
  <c r="L1415" i="1"/>
  <c r="L1423" i="1"/>
  <c r="L1519" i="1"/>
  <c r="L1549" i="1"/>
  <c r="L1410" i="1"/>
  <c r="L1418" i="1"/>
  <c r="L1484" i="1"/>
  <c r="L1542" i="1"/>
  <c r="L1550" i="1"/>
  <c r="L929" i="1"/>
  <c r="L949" i="1"/>
  <c r="L1033" i="1"/>
  <c r="L804" i="1"/>
  <c r="L976" i="1"/>
  <c r="L1034" i="1"/>
  <c r="L1070" i="1"/>
  <c r="L1256" i="1"/>
  <c r="L1264" i="1"/>
  <c r="L1272" i="1"/>
  <c r="L1330" i="1"/>
  <c r="L1039" i="1"/>
  <c r="L1085" i="1"/>
  <c r="L1259" i="1"/>
  <c r="L1267" i="1"/>
  <c r="L1311" i="1"/>
  <c r="L1037" i="1"/>
  <c r="L1159" i="1"/>
  <c r="L1349" i="1"/>
  <c r="L1465" i="1"/>
  <c r="L1523" i="1"/>
  <c r="L1464" i="1"/>
  <c r="L1472" i="1"/>
  <c r="L925" i="1"/>
  <c r="L1017" i="1"/>
  <c r="L1018" i="1"/>
  <c r="L1072" i="1"/>
  <c r="L1216" i="1"/>
  <c r="L1224" i="1"/>
  <c r="L1213" i="1"/>
  <c r="L1221" i="1"/>
  <c r="L1327" i="1"/>
  <c r="L278" i="2"/>
  <c r="L310" i="2"/>
  <c r="L1132" i="1"/>
  <c r="L1131" i="1"/>
  <c r="L1447" i="1"/>
  <c r="L1455" i="1"/>
  <c r="L1444" i="1"/>
  <c r="L1452" i="1"/>
  <c r="L1490" i="1"/>
  <c r="L1522" i="1"/>
  <c r="L223" i="2"/>
  <c r="L740" i="1"/>
  <c r="L997" i="1"/>
  <c r="L994" i="1"/>
  <c r="L1010" i="1"/>
  <c r="L1178" i="1"/>
  <c r="L1200" i="1"/>
  <c r="L1248" i="1"/>
  <c r="L1314" i="1"/>
  <c r="L1360" i="1"/>
  <c r="L1067" i="1"/>
  <c r="L1181" i="1"/>
  <c r="L1245" i="1"/>
  <c r="L1253" i="1"/>
  <c r="L1329" i="1"/>
  <c r="L1363" i="1"/>
  <c r="L762" i="1"/>
  <c r="L761" i="1"/>
  <c r="L1044" i="1"/>
  <c r="L1274" i="1"/>
  <c r="L1288" i="1"/>
  <c r="L1042" i="1"/>
  <c r="L1048" i="1"/>
  <c r="L1101" i="1"/>
  <c r="L1279" i="1"/>
  <c r="L1041" i="1"/>
  <c r="L266" i="2"/>
  <c r="L262" i="2"/>
  <c r="L257" i="2"/>
  <c r="L158" i="2"/>
  <c r="L159" i="2"/>
  <c r="L1166" i="1"/>
  <c r="L1278" i="1"/>
  <c r="L1372" i="1"/>
  <c r="L1167" i="1"/>
  <c r="L1373" i="1"/>
  <c r="L1479" i="1"/>
  <c r="L1478" i="1"/>
  <c r="L1230" i="1"/>
  <c r="L1128" i="1"/>
  <c r="L1366" i="1"/>
  <c r="L1301" i="1"/>
  <c r="L1367" i="1"/>
  <c r="L1417" i="1"/>
  <c r="L1425" i="1"/>
  <c r="L1543" i="1"/>
  <c r="L1551" i="1"/>
  <c r="L1412" i="1"/>
  <c r="L1420" i="1"/>
  <c r="L1544" i="1"/>
  <c r="L907" i="1"/>
  <c r="L935" i="1"/>
  <c r="L1084" i="1"/>
  <c r="L1258" i="1"/>
  <c r="L1266" i="1"/>
  <c r="L1306" i="1"/>
  <c r="L1362" i="1"/>
  <c r="L1036" i="1"/>
  <c r="L1063" i="1"/>
  <c r="L1099" i="1"/>
  <c r="L1261" i="1"/>
  <c r="L1269" i="1"/>
  <c r="L1313" i="1"/>
  <c r="L1342" i="1"/>
  <c r="L1343" i="1"/>
  <c r="L1459" i="1"/>
  <c r="L1467" i="1"/>
  <c r="L1527" i="1"/>
  <c r="L1466" i="1"/>
  <c r="L931" i="1"/>
  <c r="L1019" i="1"/>
  <c r="L1020" i="1"/>
  <c r="L1080" i="1"/>
  <c r="L1218" i="1"/>
  <c r="L1332" i="1"/>
  <c r="L1215" i="1"/>
  <c r="L1223" i="1"/>
  <c r="L1333" i="1"/>
  <c r="L280" i="2"/>
  <c r="L1348" i="1"/>
  <c r="L1133" i="1"/>
  <c r="L1457" i="1"/>
  <c r="L1529" i="1"/>
  <c r="L1553" i="1"/>
  <c r="L1446" i="1"/>
  <c r="L1454" i="1"/>
  <c r="L1528" i="1"/>
  <c r="L1552" i="1"/>
  <c r="L241" i="2"/>
  <c r="L945" i="1"/>
  <c r="L991" i="1"/>
  <c r="L999" i="1"/>
  <c r="L1011" i="1"/>
  <c r="L996" i="1"/>
  <c r="L1082" i="1"/>
  <c r="L1180" i="1"/>
  <c r="L1202" i="1"/>
  <c r="L1250" i="1"/>
  <c r="L1354" i="1"/>
  <c r="L1030" i="1"/>
  <c r="L1183" i="1"/>
  <c r="L1201" i="1"/>
  <c r="L1247" i="1"/>
  <c r="L1255" i="1"/>
  <c r="L1355" i="1"/>
  <c r="L1054" i="1"/>
  <c r="L283" i="2"/>
  <c r="L284" i="2"/>
  <c r="L953" i="1"/>
  <c r="L1047" i="1"/>
  <c r="L1280" i="1"/>
  <c r="L1290" i="1"/>
  <c r="L1045" i="1"/>
  <c r="L1053" i="1"/>
  <c r="L1273" i="1"/>
  <c r="L1283" i="1"/>
  <c r="L1046" i="1"/>
  <c r="L271" i="2"/>
  <c r="L161" i="2"/>
  <c r="L256" i="2"/>
  <c r="L1168" i="1"/>
  <c r="L1284" i="1"/>
  <c r="L1169" i="1"/>
  <c r="L1473" i="1"/>
  <c r="L1534" i="1"/>
  <c r="L893" i="1"/>
  <c r="L951" i="1"/>
  <c r="L1027" i="1"/>
  <c r="L892" i="1"/>
  <c r="L970" i="1"/>
  <c r="L1028" i="1"/>
  <c r="L1088" i="1"/>
  <c r="L1232" i="1"/>
  <c r="L1229" i="1"/>
  <c r="L1381" i="1"/>
  <c r="L1384" i="1"/>
  <c r="L274" i="2"/>
  <c r="L988" i="1"/>
  <c r="L1226" i="1"/>
  <c r="L1231" i="1"/>
  <c r="L1386" i="1"/>
  <c r="L255" i="2"/>
  <c r="L1276" i="1"/>
  <c r="L1289" i="1"/>
  <c r="L1476" i="1"/>
  <c r="L1023" i="1"/>
  <c r="L1228" i="1"/>
  <c r="L1385" i="1"/>
  <c r="L943" i="1"/>
  <c r="L1026" i="1"/>
  <c r="L1379" i="1"/>
  <c r="L1134" i="1"/>
  <c r="L1319" i="1"/>
  <c r="L1411" i="1"/>
  <c r="L1419" i="1"/>
  <c r="L1485" i="1"/>
  <c r="L1545" i="1"/>
  <c r="L1414" i="1"/>
  <c r="L1422" i="1"/>
  <c r="L1500" i="1"/>
  <c r="L1546" i="1"/>
  <c r="L979" i="1"/>
  <c r="L1004" i="1"/>
  <c r="L1066" i="1"/>
  <c r="L1098" i="1"/>
  <c r="L1260" i="1"/>
  <c r="L1268" i="1"/>
  <c r="L1312" i="1"/>
  <c r="L1364" i="1"/>
  <c r="L1040" i="1"/>
  <c r="L1069" i="1"/>
  <c r="L1205" i="1"/>
  <c r="L1263" i="1"/>
  <c r="L1271" i="1"/>
  <c r="L1359" i="1"/>
  <c r="L1156" i="1"/>
  <c r="L1461" i="1"/>
  <c r="L1469" i="1"/>
  <c r="L1460" i="1"/>
  <c r="L1468" i="1"/>
  <c r="L1526" i="1"/>
  <c r="L1021" i="1"/>
  <c r="L1022" i="1"/>
  <c r="L1094" i="1"/>
  <c r="L1212" i="1"/>
  <c r="L1220" i="1"/>
  <c r="L1065" i="1"/>
  <c r="L1217" i="1"/>
  <c r="L1305" i="1"/>
  <c r="L279" i="2"/>
  <c r="L282" i="2"/>
  <c r="L1353" i="1"/>
  <c r="L1451" i="1"/>
  <c r="L1491" i="1"/>
  <c r="L1531" i="1"/>
  <c r="L1456" i="1"/>
  <c r="L1496" i="1"/>
  <c r="L1530" i="1"/>
  <c r="L821" i="1"/>
  <c r="L993" i="1"/>
  <c r="L1005" i="1"/>
  <c r="L938" i="1"/>
  <c r="L998" i="1"/>
  <c r="L1096" i="1"/>
  <c r="L1182" i="1"/>
  <c r="L1244" i="1"/>
  <c r="L1252" i="1"/>
  <c r="L1356" i="1"/>
  <c r="L1055" i="1"/>
  <c r="L1097" i="1"/>
  <c r="L1195" i="1"/>
  <c r="L1207" i="1"/>
  <c r="L1249" i="1"/>
  <c r="L1299" i="1"/>
  <c r="L1357" i="1"/>
  <c r="L1352" i="1"/>
  <c r="L1480" i="1"/>
  <c r="L285" i="2"/>
  <c r="L926" i="1"/>
  <c r="L1052" i="1"/>
  <c r="L1282" i="1"/>
  <c r="L1304" i="1"/>
  <c r="L1050" i="1"/>
  <c r="L1073" i="1"/>
  <c r="L1275" i="1"/>
  <c r="L1287" i="1"/>
  <c r="L1049" i="1"/>
  <c r="L185" i="2"/>
  <c r="L226" i="2"/>
  <c r="L1170" i="1"/>
  <c r="L1316" i="1"/>
  <c r="L1285" i="1"/>
  <c r="L969" i="1"/>
  <c r="L894" i="1"/>
  <c r="L1095" i="1"/>
  <c r="L1383" i="1"/>
  <c r="L1477" i="1"/>
  <c r="L1024" i="1"/>
  <c r="L1225" i="1"/>
  <c r="L1378" i="1"/>
  <c r="L275" i="2"/>
  <c r="L1025" i="1"/>
  <c r="L1078" i="1"/>
  <c r="L1517" i="1"/>
  <c r="L1296" i="1"/>
  <c r="L1135" i="1"/>
  <c r="L1413" i="1"/>
  <c r="L1421" i="1"/>
  <c r="L1511" i="1"/>
  <c r="L1547" i="1"/>
  <c r="L1416" i="1"/>
  <c r="L1424" i="1"/>
  <c r="L1520" i="1"/>
  <c r="L1548" i="1"/>
  <c r="L927" i="1"/>
  <c r="L947" i="1"/>
  <c r="L1031" i="1"/>
  <c r="L812" i="1"/>
  <c r="L950" i="1"/>
  <c r="L1008" i="1"/>
  <c r="L1068" i="1"/>
  <c r="L1206" i="1"/>
  <c r="L1262" i="1"/>
  <c r="L1270" i="1"/>
  <c r="L1328" i="1"/>
  <c r="L1035" i="1"/>
  <c r="L1057" i="1"/>
  <c r="L1075" i="1"/>
  <c r="L1257" i="1"/>
  <c r="L1265" i="1"/>
  <c r="L1307" i="1"/>
  <c r="L1032" i="1"/>
  <c r="L1158" i="1"/>
  <c r="L1346" i="1"/>
  <c r="L1157" i="1"/>
  <c r="L1463" i="1"/>
  <c r="L1471" i="1"/>
  <c r="L1462" i="1"/>
  <c r="L1470" i="1"/>
  <c r="L1015" i="1"/>
  <c r="L1016" i="1"/>
  <c r="L1064" i="1"/>
  <c r="L1214" i="1"/>
  <c r="L1222" i="1"/>
  <c r="L1093" i="1"/>
  <c r="L1211" i="1"/>
  <c r="L1219" i="1"/>
  <c r="L1315" i="1"/>
  <c r="L281" i="2"/>
  <c r="L270" i="2"/>
  <c r="L1130" i="1"/>
  <c r="L1129" i="1"/>
  <c r="L1445" i="1"/>
  <c r="L1453" i="1"/>
  <c r="L1495" i="1"/>
  <c r="L1539" i="1"/>
  <c r="L1450" i="1"/>
  <c r="L1458" i="1"/>
  <c r="L1510" i="1"/>
  <c r="L1532" i="1"/>
  <c r="L229" i="2"/>
  <c r="L995" i="1"/>
  <c r="L1007" i="1"/>
  <c r="L940" i="1"/>
  <c r="L990" i="1"/>
  <c r="L1006" i="1"/>
  <c r="L1176" i="1"/>
  <c r="L1198" i="1"/>
  <c r="L1246" i="1"/>
  <c r="M1246" i="1" s="1"/>
  <c r="L1254" i="1"/>
  <c r="L1358" i="1"/>
  <c r="L1059" i="1"/>
  <c r="L1179" i="1"/>
  <c r="L1197" i="1"/>
  <c r="L1243" i="1"/>
  <c r="L1251" i="1"/>
  <c r="L1303" i="1"/>
  <c r="L1361" i="1"/>
  <c r="L1317" i="1"/>
  <c r="L264" i="2"/>
  <c r="L1286" i="1"/>
  <c r="L1326" i="1"/>
  <c r="L1043" i="1"/>
  <c r="L1079" i="1"/>
  <c r="L1277" i="1"/>
  <c r="L1331" i="1"/>
  <c r="L1165" i="1"/>
  <c r="L1074" i="1"/>
  <c r="L1233" i="1"/>
  <c r="L1380" i="1"/>
  <c r="L276" i="2"/>
  <c r="L956" i="1"/>
  <c r="L1227" i="1"/>
  <c r="L1382" i="1"/>
  <c r="L837" i="1"/>
  <c r="L1001" i="1"/>
  <c r="L1002" i="1"/>
  <c r="L1090" i="1"/>
  <c r="L1194" i="1"/>
  <c r="L1238" i="1"/>
  <c r="L1083" i="1"/>
  <c r="L1177" i="1"/>
  <c r="L1235" i="1"/>
  <c r="L1309" i="1"/>
  <c r="L1051" i="1"/>
  <c r="L1153" i="1"/>
  <c r="L1369" i="1"/>
  <c r="L1431" i="1"/>
  <c r="L1439" i="1"/>
  <c r="L1521" i="1"/>
  <c r="L1428" i="1"/>
  <c r="L1436" i="1"/>
  <c r="L1056" i="1"/>
  <c r="L1081" i="1"/>
  <c r="L1375" i="1"/>
  <c r="L1389" i="1"/>
  <c r="L1397" i="1"/>
  <c r="L1394" i="1"/>
  <c r="L1512" i="1"/>
  <c r="L289" i="2"/>
  <c r="L302" i="2"/>
  <c r="L985" i="1"/>
  <c r="L1003" i="1"/>
  <c r="L818" i="1"/>
  <c r="L984" i="1"/>
  <c r="L1012" i="1"/>
  <c r="L1092" i="1"/>
  <c r="L1204" i="1"/>
  <c r="L1240" i="1"/>
  <c r="L1087" i="1"/>
  <c r="L1189" i="1"/>
  <c r="L1237" i="1"/>
  <c r="L1152" i="1"/>
  <c r="L1147" i="1"/>
  <c r="L1281" i="1"/>
  <c r="L1371" i="1"/>
  <c r="L1433" i="1"/>
  <c r="L1441" i="1"/>
  <c r="L1430" i="1"/>
  <c r="L1438" i="1"/>
  <c r="L1196" i="1"/>
  <c r="L1089" i="1"/>
  <c r="L1172" i="1"/>
  <c r="L1391" i="1"/>
  <c r="L1388" i="1"/>
  <c r="L1396" i="1"/>
  <c r="L303" i="2"/>
  <c r="L987" i="1"/>
  <c r="L1029" i="1"/>
  <c r="L944" i="1"/>
  <c r="L986" i="1"/>
  <c r="L1058" i="1"/>
  <c r="L1188" i="1"/>
  <c r="L1234" i="1"/>
  <c r="L1242" i="1"/>
  <c r="L1091" i="1"/>
  <c r="L1193" i="1"/>
  <c r="L1239" i="1"/>
  <c r="L287" i="2"/>
  <c r="L1138" i="1"/>
  <c r="L1294" i="1"/>
  <c r="L1149" i="1"/>
  <c r="L1321" i="1"/>
  <c r="L1427" i="1"/>
  <c r="L1435" i="1"/>
  <c r="L1443" i="1"/>
  <c r="L1432" i="1"/>
  <c r="L1440" i="1"/>
  <c r="L992" i="1"/>
  <c r="L1208" i="1"/>
  <c r="L1209" i="1"/>
  <c r="L1497" i="1"/>
  <c r="L1308" i="1"/>
  <c r="L1171" i="1"/>
  <c r="L1339" i="1"/>
  <c r="L1393" i="1"/>
  <c r="L1390" i="1"/>
  <c r="L288" i="2"/>
  <c r="L831" i="1"/>
  <c r="L933" i="1"/>
  <c r="L989" i="1"/>
  <c r="L930" i="1"/>
  <c r="L1000" i="1"/>
  <c r="L1086" i="1"/>
  <c r="L1192" i="1"/>
  <c r="L1236" i="1"/>
  <c r="L1310" i="1"/>
  <c r="L1175" i="1"/>
  <c r="L1203" i="1"/>
  <c r="L1241" i="1"/>
  <c r="L286" i="2"/>
  <c r="L1370" i="1"/>
  <c r="L1143" i="1"/>
  <c r="L1341" i="1"/>
  <c r="L1429" i="1"/>
  <c r="L1437" i="1"/>
  <c r="L1426" i="1"/>
  <c r="L1434" i="1"/>
  <c r="L1442" i="1"/>
  <c r="L1013" i="1"/>
  <c r="L1014" i="1"/>
  <c r="L1210" i="1"/>
  <c r="L1320" i="1"/>
  <c r="L1124" i="1"/>
  <c r="L1318" i="1"/>
  <c r="L1387" i="1"/>
  <c r="L1395" i="1"/>
  <c r="L1493" i="1"/>
  <c r="L290" i="2"/>
  <c r="K292" i="2"/>
  <c r="M292" i="2"/>
  <c r="K299" i="2"/>
  <c r="M299" i="2"/>
  <c r="K1300" i="1"/>
  <c r="K1506" i="1"/>
  <c r="K294" i="2"/>
  <c r="M294" i="2"/>
  <c r="K269" i="2"/>
  <c r="M269" i="2"/>
  <c r="K1164" i="1"/>
  <c r="K1336" i="1"/>
  <c r="K741" i="1"/>
  <c r="K1323" i="1"/>
  <c r="K1302" i="1"/>
  <c r="K1350" i="1"/>
  <c r="K1494" i="1"/>
  <c r="K1489" i="1"/>
  <c r="K1505" i="1"/>
  <c r="K1499" i="1"/>
  <c r="M1499" i="1" s="1"/>
  <c r="K1351" i="1"/>
  <c r="K1504" i="1"/>
  <c r="K1483" i="1"/>
  <c r="K1297" i="1"/>
  <c r="K1338" i="1"/>
  <c r="K1487" i="1"/>
  <c r="K298" i="2"/>
  <c r="M298" i="2"/>
  <c r="K293" i="2"/>
  <c r="M293" i="2"/>
  <c r="K305" i="2"/>
  <c r="M305" i="2"/>
  <c r="K1533" i="1"/>
  <c r="K1322" i="1"/>
  <c r="K1482" i="1"/>
  <c r="K1502" i="1"/>
  <c r="K304" i="2"/>
  <c r="M304" i="2"/>
  <c r="K297" i="2"/>
  <c r="M297" i="2"/>
  <c r="K1474" i="1"/>
  <c r="K1475" i="1"/>
  <c r="K1291" i="1"/>
  <c r="K1298" i="1"/>
  <c r="K1486" i="1"/>
  <c r="K1501" i="1"/>
  <c r="K1060" i="1"/>
  <c r="K1488" i="1"/>
  <c r="M1488" i="1" s="1"/>
  <c r="K1503" i="1"/>
  <c r="K981" i="1"/>
  <c r="K1516" i="1"/>
  <c r="M1516" i="1" s="1"/>
  <c r="K965" i="1"/>
  <c r="K308" i="2"/>
  <c r="M308" i="2"/>
  <c r="K1173" i="1"/>
  <c r="K1398" i="1"/>
  <c r="K1406" i="1"/>
  <c r="K1524" i="1"/>
  <c r="K1405" i="1"/>
  <c r="K1525" i="1"/>
  <c r="K242" i="2"/>
  <c r="M242" i="2"/>
  <c r="K142" i="1"/>
  <c r="K881" i="1"/>
  <c r="K884" i="1"/>
  <c r="K954" i="1"/>
  <c r="K296" i="2"/>
  <c r="M296" i="2"/>
  <c r="K1337" i="1"/>
  <c r="K1146" i="1"/>
  <c r="M1146" i="1" s="1"/>
  <c r="K1293" i="1"/>
  <c r="K1334" i="1"/>
  <c r="K1392" i="1"/>
  <c r="K1400" i="1"/>
  <c r="K1408" i="1"/>
  <c r="K1536" i="1"/>
  <c r="K1399" i="1"/>
  <c r="K1407" i="1"/>
  <c r="K1535" i="1"/>
  <c r="K247" i="2"/>
  <c r="M247" i="2"/>
  <c r="K883" i="1"/>
  <c r="M883" i="1" s="1"/>
  <c r="K878" i="1"/>
  <c r="K886" i="1"/>
  <c r="K966" i="1"/>
  <c r="K1377" i="1"/>
  <c r="K273" i="2"/>
  <c r="M273" i="2"/>
  <c r="I11" i="7"/>
  <c r="K1498" i="1"/>
  <c r="K258" i="2"/>
  <c r="M258" i="2"/>
  <c r="K259" i="2"/>
  <c r="M259" i="2"/>
  <c r="K1140" i="1"/>
  <c r="M1140" i="1" s="1"/>
  <c r="K1513" i="1"/>
  <c r="K1335" i="1"/>
  <c r="K1368" i="1"/>
  <c r="K1402" i="1"/>
  <c r="K1538" i="1"/>
  <c r="K1401" i="1"/>
  <c r="K1409" i="1"/>
  <c r="K1537" i="1"/>
  <c r="K243" i="2"/>
  <c r="M243" i="2"/>
  <c r="K141" i="1"/>
  <c r="K885" i="1"/>
  <c r="K967" i="1"/>
  <c r="K880" i="1"/>
  <c r="K888" i="1"/>
  <c r="K968" i="1"/>
  <c r="K1376" i="1"/>
  <c r="K295" i="2"/>
  <c r="M295" i="2"/>
  <c r="K1481" i="1"/>
  <c r="K260" i="2"/>
  <c r="M260" i="2"/>
  <c r="K261" i="2"/>
  <c r="M261" i="2"/>
  <c r="K955" i="1"/>
  <c r="K876" i="1"/>
  <c r="K1404" i="1"/>
  <c r="K1518" i="1"/>
  <c r="K1403" i="1"/>
  <c r="K246" i="2"/>
  <c r="M246" i="2"/>
  <c r="K244" i="2"/>
  <c r="M244" i="2"/>
  <c r="K245" i="2"/>
  <c r="M245" i="2"/>
  <c r="K879" i="1"/>
  <c r="K887" i="1"/>
  <c r="K882" i="1"/>
  <c r="K946" i="1"/>
  <c r="M946" i="1" s="1"/>
  <c r="K911" i="1"/>
  <c r="K919" i="1"/>
  <c r="K910" i="1"/>
  <c r="K918" i="1"/>
  <c r="K948" i="1"/>
  <c r="K982" i="1"/>
  <c r="M982" i="1" s="1"/>
  <c r="K306" i="2"/>
  <c r="M306" i="2"/>
  <c r="K311" i="2"/>
  <c r="M311" i="2"/>
  <c r="K233" i="2"/>
  <c r="M233" i="2"/>
  <c r="K934" i="1"/>
  <c r="K1540" i="1"/>
  <c r="K1541" i="1"/>
  <c r="K913" i="1"/>
  <c r="K921" i="1"/>
  <c r="K912" i="1"/>
  <c r="K920" i="1"/>
  <c r="K1071" i="1"/>
  <c r="K1347" i="1"/>
  <c r="K277" i="2"/>
  <c r="M277" i="2"/>
  <c r="K830" i="1"/>
  <c r="K978" i="1"/>
  <c r="K1492" i="1"/>
  <c r="K1449" i="1"/>
  <c r="K915" i="1"/>
  <c r="K983" i="1"/>
  <c r="K914" i="1"/>
  <c r="M914" i="1" s="1"/>
  <c r="K922" i="1"/>
  <c r="K971" i="1"/>
  <c r="K234" i="2"/>
  <c r="M234" i="2"/>
  <c r="K307" i="2"/>
  <c r="M307" i="2"/>
  <c r="K1514" i="1"/>
  <c r="K1448" i="1"/>
  <c r="K917" i="1"/>
  <c r="K957" i="1"/>
  <c r="K916" i="1"/>
  <c r="K980" i="1"/>
  <c r="M980" i="1" s="1"/>
  <c r="K309" i="2"/>
  <c r="M309" i="2"/>
  <c r="K1139" i="1"/>
  <c r="K941" i="1"/>
  <c r="M941" i="1" s="1"/>
  <c r="K792" i="1"/>
  <c r="K808" i="1"/>
  <c r="K838" i="1"/>
  <c r="K1105" i="1"/>
  <c r="K890" i="1"/>
  <c r="K1145" i="1"/>
  <c r="K877" i="1"/>
  <c r="I12" i="7"/>
  <c r="L350" i="2"/>
  <c r="K1664" i="1"/>
  <c r="K329" i="2"/>
  <c r="M329" i="2"/>
  <c r="K1104" i="1"/>
  <c r="K1103" i="1"/>
  <c r="K1108" i="1"/>
  <c r="K252" i="2"/>
  <c r="M252" i="2"/>
  <c r="K254" i="2"/>
  <c r="M254" i="2"/>
  <c r="K251" i="2"/>
  <c r="M251" i="2"/>
  <c r="K319" i="1"/>
  <c r="K249" i="2"/>
  <c r="M249" i="2"/>
  <c r="K924" i="1"/>
  <c r="K928" i="1"/>
  <c r="I13" i="7"/>
  <c r="K263" i="2"/>
  <c r="M263" i="2"/>
  <c r="K268" i="2"/>
  <c r="M268" i="2"/>
  <c r="K232" i="2"/>
  <c r="M232" i="2"/>
  <c r="K253" i="2"/>
  <c r="M253" i="2"/>
  <c r="K1062" i="1"/>
  <c r="K1199" i="1"/>
  <c r="K1061" i="1"/>
  <c r="I14" i="7"/>
  <c r="K341" i="2"/>
  <c r="M341" i="2"/>
  <c r="K1121" i="1"/>
  <c r="K1115" i="1"/>
  <c r="K1114" i="1"/>
  <c r="K1119" i="1"/>
  <c r="K1107" i="1"/>
  <c r="K1111" i="1"/>
  <c r="M1111" i="1" s="1"/>
  <c r="K1116" i="1"/>
  <c r="K1113" i="1"/>
  <c r="M1113" i="1" s="1"/>
  <c r="K1123" i="1"/>
  <c r="K300" i="2"/>
  <c r="M300" i="2"/>
  <c r="K1285" i="1"/>
  <c r="K1170" i="1"/>
  <c r="M1170" i="1" s="1"/>
  <c r="K1316" i="1"/>
  <c r="K1476" i="1"/>
  <c r="K1477" i="1"/>
  <c r="K291" i="2"/>
  <c r="M291" i="2"/>
  <c r="K1165" i="1"/>
  <c r="K1289" i="1"/>
  <c r="K1276" i="1"/>
  <c r="K1478" i="1"/>
  <c r="K1479" i="1"/>
  <c r="K1076" i="1"/>
  <c r="K1508" i="1"/>
  <c r="K1324" i="1"/>
  <c r="K1167" i="1"/>
  <c r="K1373" i="1"/>
  <c r="K1166" i="1"/>
  <c r="K1278" i="1"/>
  <c r="K1372" i="1"/>
  <c r="K1534" i="1"/>
  <c r="K1473" i="1"/>
  <c r="K1077" i="1"/>
  <c r="K1325" i="1"/>
  <c r="K1507" i="1"/>
  <c r="K1509" i="1"/>
  <c r="K1169" i="1"/>
  <c r="K1168" i="1"/>
  <c r="K1284" i="1"/>
  <c r="K282" i="2"/>
  <c r="M282" i="2"/>
  <c r="K281" i="2"/>
  <c r="M281" i="2"/>
  <c r="K1319" i="1"/>
  <c r="K1128" i="1"/>
  <c r="K1366" i="1"/>
  <c r="K1416" i="1"/>
  <c r="K1424" i="1"/>
  <c r="K1520" i="1"/>
  <c r="K1548" i="1"/>
  <c r="K1415" i="1"/>
  <c r="K1423" i="1"/>
  <c r="M1423" i="1" s="1"/>
  <c r="K1519" i="1"/>
  <c r="M1519" i="1" s="1"/>
  <c r="K1549" i="1"/>
  <c r="M1549" i="1" s="1"/>
  <c r="K264" i="2"/>
  <c r="M264" i="2"/>
  <c r="K229" i="2"/>
  <c r="M229" i="2"/>
  <c r="K1149" i="1"/>
  <c r="K1321" i="1"/>
  <c r="K1152" i="1"/>
  <c r="K1428" i="1"/>
  <c r="K1436" i="1"/>
  <c r="K1433" i="1"/>
  <c r="K1441" i="1"/>
  <c r="K992" i="1"/>
  <c r="M992" i="1" s="1"/>
  <c r="K1209" i="1"/>
  <c r="K1210" i="1"/>
  <c r="K283" i="2"/>
  <c r="M283" i="2"/>
  <c r="K1124" i="1"/>
  <c r="K1318" i="1"/>
  <c r="K1390" i="1"/>
  <c r="K1389" i="1"/>
  <c r="K1397" i="1"/>
  <c r="K943" i="1"/>
  <c r="K1025" i="1"/>
  <c r="K956" i="1"/>
  <c r="K1026" i="1"/>
  <c r="K1227" i="1"/>
  <c r="K1379" i="1"/>
  <c r="K1088" i="1"/>
  <c r="K1232" i="1"/>
  <c r="K1384" i="1"/>
  <c r="K1385" i="1"/>
  <c r="K274" i="2"/>
  <c r="M274" i="2"/>
  <c r="K158" i="2"/>
  <c r="K159" i="2"/>
  <c r="M159" i="2"/>
  <c r="K925" i="1"/>
  <c r="K1017" i="1"/>
  <c r="K1018" i="1"/>
  <c r="K1093" i="1"/>
  <c r="K1211" i="1"/>
  <c r="K1219" i="1"/>
  <c r="K1315" i="1"/>
  <c r="K1072" i="1"/>
  <c r="K1216" i="1"/>
  <c r="K1224" i="1"/>
  <c r="K270" i="2"/>
  <c r="M270" i="2"/>
  <c r="K1135" i="1"/>
  <c r="K1134" i="1"/>
  <c r="K1410" i="1"/>
  <c r="K1418" i="1"/>
  <c r="K1484" i="1"/>
  <c r="K1542" i="1"/>
  <c r="K1550" i="1"/>
  <c r="K1417" i="1"/>
  <c r="K1425" i="1"/>
  <c r="K1543" i="1"/>
  <c r="K1551" i="1"/>
  <c r="K223" i="2"/>
  <c r="M223" i="2"/>
  <c r="K1051" i="1"/>
  <c r="K1143" i="1"/>
  <c r="K1341" i="1"/>
  <c r="K1138" i="1"/>
  <c r="K1294" i="1"/>
  <c r="K1430" i="1"/>
  <c r="K1438" i="1"/>
  <c r="M1438" i="1" s="1"/>
  <c r="K1427" i="1"/>
  <c r="K1435" i="1"/>
  <c r="K1443" i="1"/>
  <c r="K1013" i="1"/>
  <c r="K1014" i="1"/>
  <c r="K1056" i="1"/>
  <c r="K285" i="2"/>
  <c r="M285" i="2"/>
  <c r="K288" i="2"/>
  <c r="M288" i="2"/>
  <c r="K289" i="2"/>
  <c r="M289" i="2"/>
  <c r="K1391" i="1"/>
  <c r="K893" i="1"/>
  <c r="K951" i="1"/>
  <c r="K1027" i="1"/>
  <c r="K892" i="1"/>
  <c r="K970" i="1"/>
  <c r="K1028" i="1"/>
  <c r="K1229" i="1"/>
  <c r="K1226" i="1"/>
  <c r="K1378" i="1"/>
  <c r="K1386" i="1"/>
  <c r="K1517" i="1"/>
  <c r="K266" i="2"/>
  <c r="M266" i="2"/>
  <c r="K931" i="1"/>
  <c r="K1019" i="1"/>
  <c r="K1020" i="1"/>
  <c r="K1213" i="1"/>
  <c r="K1221" i="1"/>
  <c r="K1327" i="1"/>
  <c r="K1080" i="1"/>
  <c r="K1218" i="1"/>
  <c r="K1332" i="1"/>
  <c r="K1054" i="1"/>
  <c r="M1054" i="1" s="1"/>
  <c r="K262" i="2"/>
  <c r="M262" i="2"/>
  <c r="K1320" i="1"/>
  <c r="K1352" i="1"/>
  <c r="M1352" i="1" s="1"/>
  <c r="K1497" i="1"/>
  <c r="K1317" i="1"/>
  <c r="K278" i="2"/>
  <c r="M278" i="2"/>
  <c r="K310" i="2"/>
  <c r="M310" i="2"/>
  <c r="K1295" i="1"/>
  <c r="K1365" i="1"/>
  <c r="K1296" i="1"/>
  <c r="K1412" i="1"/>
  <c r="K1420" i="1"/>
  <c r="K1544" i="1"/>
  <c r="K1411" i="1"/>
  <c r="K1419" i="1"/>
  <c r="K1485" i="1"/>
  <c r="K1545" i="1"/>
  <c r="K241" i="2"/>
  <c r="M241" i="2"/>
  <c r="K1153" i="1"/>
  <c r="K1369" i="1"/>
  <c r="K1370" i="1"/>
  <c r="K1432" i="1"/>
  <c r="K1440" i="1"/>
  <c r="K1429" i="1"/>
  <c r="K1437" i="1"/>
  <c r="K1081" i="1"/>
  <c r="M1081" i="1" s="1"/>
  <c r="K1196" i="1"/>
  <c r="K284" i="2"/>
  <c r="M284" i="2"/>
  <c r="K290" i="2"/>
  <c r="M290" i="2"/>
  <c r="K303" i="2"/>
  <c r="M303" i="2"/>
  <c r="K1172" i="1"/>
  <c r="K1394" i="1"/>
  <c r="K1512" i="1"/>
  <c r="K1393" i="1"/>
  <c r="K969" i="1"/>
  <c r="K894" i="1"/>
  <c r="K988" i="1"/>
  <c r="K1095" i="1"/>
  <c r="K1231" i="1"/>
  <c r="K1074" i="1"/>
  <c r="K1228" i="1"/>
  <c r="K1381" i="1"/>
  <c r="K1380" i="1"/>
  <c r="K275" i="2"/>
  <c r="M275" i="2"/>
  <c r="K1021" i="1"/>
  <c r="M1021" i="1" s="1"/>
  <c r="K1022" i="1"/>
  <c r="K1215" i="1"/>
  <c r="M1215" i="1" s="1"/>
  <c r="K1223" i="1"/>
  <c r="K1333" i="1"/>
  <c r="M1333" i="1" s="1"/>
  <c r="K1094" i="1"/>
  <c r="K1212" i="1"/>
  <c r="K1220" i="1"/>
  <c r="K1480" i="1"/>
  <c r="K1375" i="1"/>
  <c r="K280" i="2"/>
  <c r="M280" i="2"/>
  <c r="K279" i="2"/>
  <c r="M279" i="2"/>
  <c r="K1301" i="1"/>
  <c r="K1367" i="1"/>
  <c r="K1340" i="1"/>
  <c r="K1414" i="1"/>
  <c r="M1414" i="1" s="1"/>
  <c r="K1422" i="1"/>
  <c r="K1500" i="1"/>
  <c r="K1546" i="1"/>
  <c r="K1413" i="1"/>
  <c r="K1421" i="1"/>
  <c r="K1511" i="1"/>
  <c r="K1547" i="1"/>
  <c r="K1147" i="1"/>
  <c r="K1281" i="1"/>
  <c r="K1371" i="1"/>
  <c r="K1426" i="1"/>
  <c r="K1434" i="1"/>
  <c r="K1442" i="1"/>
  <c r="K1431" i="1"/>
  <c r="K1439" i="1"/>
  <c r="K1521" i="1"/>
  <c r="K1089" i="1"/>
  <c r="K1208" i="1"/>
  <c r="M1208" i="1" s="1"/>
  <c r="K302" i="2"/>
  <c r="M302" i="2"/>
  <c r="K1171" i="1"/>
  <c r="K1339" i="1"/>
  <c r="M1339" i="1" s="1"/>
  <c r="K1308" i="1"/>
  <c r="K1388" i="1"/>
  <c r="K1396" i="1"/>
  <c r="K1387" i="1"/>
  <c r="K1395" i="1"/>
  <c r="K1493" i="1"/>
  <c r="K1023" i="1"/>
  <c r="K1024" i="1"/>
  <c r="K1225" i="1"/>
  <c r="K1233" i="1"/>
  <c r="K1078" i="1"/>
  <c r="K1230" i="1"/>
  <c r="K1382" i="1"/>
  <c r="K1383" i="1"/>
  <c r="K1015" i="1"/>
  <c r="K1016" i="1"/>
  <c r="M1016" i="1" s="1"/>
  <c r="K1065" i="1"/>
  <c r="K1217" i="1"/>
  <c r="K1305" i="1"/>
  <c r="K1064" i="1"/>
  <c r="M1064" i="1" s="1"/>
  <c r="K1214" i="1"/>
  <c r="K1222" i="1"/>
  <c r="K1133" i="1"/>
  <c r="K1348" i="1"/>
  <c r="K1450" i="1"/>
  <c r="K1458" i="1"/>
  <c r="K1510" i="1"/>
  <c r="K1532" i="1"/>
  <c r="M1532" i="1" s="1"/>
  <c r="K1445" i="1"/>
  <c r="K1453" i="1"/>
  <c r="K1495" i="1"/>
  <c r="K1539" i="1"/>
  <c r="K257" i="2"/>
  <c r="M257" i="2"/>
  <c r="K1043" i="1"/>
  <c r="K1048" i="1"/>
  <c r="M1048" i="1" s="1"/>
  <c r="K1101" i="1"/>
  <c r="K1279" i="1"/>
  <c r="K1046" i="1"/>
  <c r="K1274" i="1"/>
  <c r="K1288" i="1"/>
  <c r="K740" i="1"/>
  <c r="K997" i="1"/>
  <c r="K994" i="1"/>
  <c r="K1010" i="1"/>
  <c r="K1067" i="1"/>
  <c r="K1181" i="1"/>
  <c r="M1181" i="1"/>
  <c r="K1245" i="1"/>
  <c r="K1253" i="1"/>
  <c r="M1253" i="1" s="1"/>
  <c r="K1329" i="1"/>
  <c r="K1363" i="1"/>
  <c r="M1363" i="1" s="1"/>
  <c r="K1178" i="1"/>
  <c r="K1200" i="1"/>
  <c r="K1248" i="1"/>
  <c r="M1248" i="1" s="1"/>
  <c r="K1314" i="1"/>
  <c r="K1360" i="1"/>
  <c r="K1156" i="1"/>
  <c r="K1462" i="1"/>
  <c r="K1470" i="1"/>
  <c r="K1465" i="1"/>
  <c r="K1523" i="1"/>
  <c r="K927" i="1"/>
  <c r="K947" i="1"/>
  <c r="K1031" i="1"/>
  <c r="K1039" i="1"/>
  <c r="M1039" i="1" s="1"/>
  <c r="K804" i="1"/>
  <c r="K976" i="1"/>
  <c r="K1032" i="1"/>
  <c r="K1040" i="1"/>
  <c r="K1069" i="1"/>
  <c r="K1205" i="1"/>
  <c r="K1263" i="1"/>
  <c r="M1263" i="1" s="1"/>
  <c r="K1271" i="1"/>
  <c r="M1271" i="1" s="1"/>
  <c r="K1359" i="1"/>
  <c r="K1084" i="1"/>
  <c r="K1258" i="1"/>
  <c r="K1266" i="1"/>
  <c r="K1306" i="1"/>
  <c r="K1362" i="1"/>
  <c r="K985" i="1"/>
  <c r="K1003" i="1"/>
  <c r="K818" i="1"/>
  <c r="K984" i="1"/>
  <c r="K1012" i="1"/>
  <c r="K1175" i="1"/>
  <c r="M1175" i="1" s="1"/>
  <c r="K1203" i="1"/>
  <c r="K1241" i="1"/>
  <c r="K1090" i="1"/>
  <c r="K1194" i="1"/>
  <c r="K1238" i="1"/>
  <c r="K1353" i="1"/>
  <c r="M1353" i="1" s="1"/>
  <c r="K1444" i="1"/>
  <c r="K1452" i="1"/>
  <c r="K1490" i="1"/>
  <c r="K1522" i="1"/>
  <c r="M1522" i="1" s="1"/>
  <c r="K1447" i="1"/>
  <c r="K1455" i="1"/>
  <c r="K161" i="2"/>
  <c r="M161" i="2"/>
  <c r="K256" i="2"/>
  <c r="M256" i="2"/>
  <c r="K271" i="2"/>
  <c r="M271" i="2"/>
  <c r="K762" i="1"/>
  <c r="K1045" i="1"/>
  <c r="K761" i="1"/>
  <c r="K1053" i="1"/>
  <c r="K1273" i="1"/>
  <c r="K1283" i="1"/>
  <c r="M1283" i="1" s="1"/>
  <c r="K1044" i="1"/>
  <c r="K1280" i="1"/>
  <c r="K1290" i="1"/>
  <c r="K945" i="1"/>
  <c r="K991" i="1"/>
  <c r="K999" i="1"/>
  <c r="K1011" i="1"/>
  <c r="K996" i="1"/>
  <c r="K1030" i="1"/>
  <c r="K1183" i="1"/>
  <c r="K1201" i="1"/>
  <c r="K1247" i="1"/>
  <c r="K1255" i="1"/>
  <c r="K1355" i="1"/>
  <c r="K1082" i="1"/>
  <c r="K1180" i="1"/>
  <c r="M1180" i="1" s="1"/>
  <c r="K1202" i="1"/>
  <c r="K1250" i="1"/>
  <c r="K1354" i="1"/>
  <c r="K287" i="2"/>
  <c r="M287" i="2"/>
  <c r="K1157" i="1"/>
  <c r="K1158" i="1"/>
  <c r="K1346" i="1"/>
  <c r="K1464" i="1"/>
  <c r="K1472" i="1"/>
  <c r="K1459" i="1"/>
  <c r="K1467" i="1"/>
  <c r="K1527" i="1"/>
  <c r="K929" i="1"/>
  <c r="K949" i="1"/>
  <c r="K1033" i="1"/>
  <c r="K1034" i="1"/>
  <c r="K1057" i="1"/>
  <c r="K1075" i="1"/>
  <c r="K1257" i="1"/>
  <c r="K1265" i="1"/>
  <c r="K1307" i="1"/>
  <c r="K1066" i="1"/>
  <c r="K1098" i="1"/>
  <c r="K1260" i="1"/>
  <c r="K1268" i="1"/>
  <c r="K1312" i="1"/>
  <c r="K1364" i="1"/>
  <c r="K987" i="1"/>
  <c r="K1029" i="1"/>
  <c r="K944" i="1"/>
  <c r="K986" i="1"/>
  <c r="K1083" i="1"/>
  <c r="K1177" i="1"/>
  <c r="K1235" i="1"/>
  <c r="K1309" i="1"/>
  <c r="M1309" i="1" s="1"/>
  <c r="K1092" i="1"/>
  <c r="K1204" i="1"/>
  <c r="K1240" i="1"/>
  <c r="K1129" i="1"/>
  <c r="K1130" i="1"/>
  <c r="K1446" i="1"/>
  <c r="K1454" i="1"/>
  <c r="K1528" i="1"/>
  <c r="K1552" i="1"/>
  <c r="K1457" i="1"/>
  <c r="K1529" i="1"/>
  <c r="K1553" i="1"/>
  <c r="M1553" i="1" s="1"/>
  <c r="K160" i="2"/>
  <c r="M160" i="2"/>
  <c r="K194" i="2"/>
  <c r="M194" i="2"/>
  <c r="K226" i="2"/>
  <c r="M226" i="2"/>
  <c r="K185" i="2"/>
  <c r="M185" i="2"/>
  <c r="K953" i="1"/>
  <c r="K1047" i="1"/>
  <c r="K1042" i="1"/>
  <c r="K1073" i="1"/>
  <c r="M1073" i="1" s="1"/>
  <c r="K1275" i="1"/>
  <c r="K1287" i="1"/>
  <c r="M1287" i="1" s="1"/>
  <c r="K1052" i="1"/>
  <c r="M1052" i="1" s="1"/>
  <c r="K1282" i="1"/>
  <c r="K1304" i="1"/>
  <c r="K821" i="1"/>
  <c r="K993" i="1"/>
  <c r="M993" i="1" s="1"/>
  <c r="K1005" i="1"/>
  <c r="K938" i="1"/>
  <c r="K998" i="1"/>
  <c r="K1055" i="1"/>
  <c r="K1097" i="1"/>
  <c r="K1195" i="1"/>
  <c r="K1207" i="1"/>
  <c r="K1249" i="1"/>
  <c r="K1299" i="1"/>
  <c r="K1357" i="1"/>
  <c r="K1096" i="1"/>
  <c r="M1096" i="1" s="1"/>
  <c r="K1182" i="1"/>
  <c r="K1244" i="1"/>
  <c r="K1252" i="1"/>
  <c r="K1356" i="1"/>
  <c r="M1356" i="1" s="1"/>
  <c r="K1159" i="1"/>
  <c r="M1159" i="1" s="1"/>
  <c r="K1349" i="1"/>
  <c r="K1466" i="1"/>
  <c r="M1466" i="1" s="1"/>
  <c r="K1461" i="1"/>
  <c r="K1469" i="1"/>
  <c r="K907" i="1"/>
  <c r="K935" i="1"/>
  <c r="M935" i="1" s="1"/>
  <c r="K1035" i="1"/>
  <c r="K1004" i="1"/>
  <c r="K1036" i="1"/>
  <c r="M1036" i="1" s="1"/>
  <c r="K1085" i="1"/>
  <c r="K1259" i="1"/>
  <c r="M1259" i="1" s="1"/>
  <c r="K1267" i="1"/>
  <c r="K1311" i="1"/>
  <c r="M1311" i="1" s="1"/>
  <c r="K1068" i="1"/>
  <c r="K1206" i="1"/>
  <c r="K1262" i="1"/>
  <c r="K1270" i="1"/>
  <c r="K1328" i="1"/>
  <c r="K831" i="1"/>
  <c r="K933" i="1"/>
  <c r="K989" i="1"/>
  <c r="K930" i="1"/>
  <c r="K1000" i="1"/>
  <c r="K1087" i="1"/>
  <c r="K1189" i="1"/>
  <c r="K1237" i="1"/>
  <c r="M1237" i="1" s="1"/>
  <c r="K1058" i="1"/>
  <c r="K1188" i="1"/>
  <c r="K1234" i="1"/>
  <c r="K1242" i="1"/>
  <c r="K1131" i="1"/>
  <c r="K1132" i="1"/>
  <c r="K1456" i="1"/>
  <c r="K1496" i="1"/>
  <c r="K1530" i="1"/>
  <c r="K1451" i="1"/>
  <c r="K1491" i="1"/>
  <c r="K1531" i="1"/>
  <c r="K255" i="2"/>
  <c r="M255" i="2"/>
  <c r="K1041" i="1"/>
  <c r="M1041" i="1" s="1"/>
  <c r="K1049" i="1"/>
  <c r="K926" i="1"/>
  <c r="K1050" i="1"/>
  <c r="K1079" i="1"/>
  <c r="K1277" i="1"/>
  <c r="K1331" i="1"/>
  <c r="K1286" i="1"/>
  <c r="K1326" i="1"/>
  <c r="K995" i="1"/>
  <c r="M995" i="1" s="1"/>
  <c r="K1007" i="1"/>
  <c r="K940" i="1"/>
  <c r="K990" i="1"/>
  <c r="K1006" i="1"/>
  <c r="K1059" i="1"/>
  <c r="K1179" i="1"/>
  <c r="K1197" i="1"/>
  <c r="M1197" i="1" s="1"/>
  <c r="K1243" i="1"/>
  <c r="K1251" i="1"/>
  <c r="K1303" i="1"/>
  <c r="K1361" i="1"/>
  <c r="M1361" i="1" s="1"/>
  <c r="K1176" i="1"/>
  <c r="K1198" i="1"/>
  <c r="K1246" i="1"/>
  <c r="K1254" i="1"/>
  <c r="K1358" i="1"/>
  <c r="K286" i="2"/>
  <c r="M286" i="2"/>
  <c r="K1343" i="1"/>
  <c r="K1342" i="1"/>
  <c r="K1460" i="1"/>
  <c r="K1468" i="1"/>
  <c r="K1526" i="1"/>
  <c r="K1463" i="1"/>
  <c r="K1471" i="1"/>
  <c r="K276" i="2"/>
  <c r="M276" i="2"/>
  <c r="K979" i="1"/>
  <c r="K1037" i="1"/>
  <c r="M1037" i="1"/>
  <c r="K812" i="1"/>
  <c r="K950" i="1"/>
  <c r="K1008" i="1"/>
  <c r="K1063" i="1"/>
  <c r="K1099" i="1"/>
  <c r="M1099" i="1" s="1"/>
  <c r="K1261" i="1"/>
  <c r="K1269" i="1"/>
  <c r="M1269" i="1" s="1"/>
  <c r="K1313" i="1"/>
  <c r="M1313" i="1" s="1"/>
  <c r="K1070" i="1"/>
  <c r="K1256" i="1"/>
  <c r="K1264" i="1"/>
  <c r="K1272" i="1"/>
  <c r="K1330" i="1"/>
  <c r="K837" i="1"/>
  <c r="M837" i="1" s="1"/>
  <c r="K1001" i="1"/>
  <c r="K1002" i="1"/>
  <c r="K1091" i="1"/>
  <c r="K1193" i="1"/>
  <c r="K1239" i="1"/>
  <c r="M1239" i="1" s="1"/>
  <c r="K1086" i="1"/>
  <c r="K1192" i="1"/>
  <c r="K1236" i="1"/>
  <c r="K1310" i="1"/>
  <c r="M158" i="2"/>
  <c r="M350" i="2"/>
  <c r="Z1784" i="1"/>
  <c r="K350" i="2"/>
  <c r="M1002" i="1" l="1"/>
  <c r="M273" i="1"/>
  <c r="M1667" i="1"/>
  <c r="M657" i="1"/>
  <c r="M1001" i="1"/>
  <c r="M1101" i="1"/>
  <c r="M1370" i="1"/>
  <c r="M1507" i="1"/>
  <c r="M1373" i="1"/>
  <c r="M1289" i="1"/>
  <c r="M755" i="1"/>
  <c r="M859" i="1"/>
  <c r="M819" i="1"/>
  <c r="M758" i="1"/>
  <c r="M320" i="1"/>
  <c r="M312" i="1"/>
  <c r="M304" i="1"/>
  <c r="M296" i="1"/>
  <c r="M288" i="1"/>
  <c r="M280" i="1"/>
  <c r="M272" i="1"/>
  <c r="M264" i="1"/>
  <c r="M256" i="1"/>
  <c r="M248" i="1"/>
  <c r="M240" i="1"/>
  <c r="M232" i="1"/>
  <c r="M224" i="1"/>
  <c r="M216" i="1"/>
  <c r="M208" i="1"/>
  <c r="M321" i="1"/>
  <c r="M311" i="1"/>
  <c r="M303" i="1"/>
  <c r="M295" i="1"/>
  <c r="M287" i="1"/>
  <c r="M279" i="1"/>
  <c r="M271" i="1"/>
  <c r="M263" i="1"/>
  <c r="M255" i="1"/>
  <c r="M247" i="1"/>
  <c r="M239" i="1"/>
  <c r="M231" i="1"/>
  <c r="M223" i="1"/>
  <c r="M215" i="1"/>
  <c r="M207" i="1"/>
  <c r="M29" i="1"/>
  <c r="M1661" i="1"/>
  <c r="M1724" i="1"/>
  <c r="M774" i="1"/>
  <c r="M492" i="1"/>
  <c r="M1328" i="1"/>
  <c r="M1085" i="1"/>
  <c r="M998" i="1"/>
  <c r="M1158" i="1"/>
  <c r="M762" i="1"/>
  <c r="M1374" i="1"/>
  <c r="M1583" i="1"/>
  <c r="M1640" i="1"/>
  <c r="M850" i="1"/>
  <c r="M842" i="1"/>
  <c r="M1707" i="1"/>
  <c r="M1679" i="1"/>
  <c r="M1696" i="1"/>
  <c r="M1761" i="1"/>
  <c r="M176" i="1"/>
  <c r="M1523" i="1"/>
  <c r="M997" i="1"/>
  <c r="M1443" i="1"/>
  <c r="M1347" i="1"/>
  <c r="M934" i="1"/>
  <c r="M1537" i="1"/>
  <c r="M1402" i="1"/>
  <c r="M142" i="1"/>
  <c r="M1482" i="1"/>
  <c r="M1635" i="1"/>
  <c r="M790" i="1"/>
  <c r="M543" i="1"/>
  <c r="M535" i="1"/>
  <c r="M527" i="1"/>
  <c r="M519" i="1"/>
  <c r="M511" i="1"/>
  <c r="M503" i="1"/>
  <c r="M495" i="1"/>
  <c r="M487" i="1"/>
  <c r="M479" i="1"/>
  <c r="M471" i="1"/>
  <c r="M604" i="1"/>
  <c r="M596" i="1"/>
  <c r="M588" i="1"/>
  <c r="M580" i="1"/>
  <c r="M572" i="1"/>
  <c r="M564" i="1"/>
  <c r="M556" i="1"/>
  <c r="M548" i="1"/>
  <c r="M540" i="1"/>
  <c r="M532" i="1"/>
  <c r="M868" i="1"/>
  <c r="M836" i="1"/>
  <c r="M782" i="1"/>
  <c r="M957" i="1"/>
  <c r="M55" i="1"/>
  <c r="M1582" i="1"/>
  <c r="M1592" i="1"/>
  <c r="M1680" i="1"/>
  <c r="M1744" i="1"/>
  <c r="M1745" i="1"/>
  <c r="M1715" i="1"/>
  <c r="M1762" i="1"/>
  <c r="M443" i="1"/>
  <c r="M41" i="1"/>
  <c r="M918" i="1"/>
  <c r="M760" i="1"/>
  <c r="M1192" i="1"/>
  <c r="M1330" i="1"/>
  <c r="M1277" i="1"/>
  <c r="M1531" i="1"/>
  <c r="M986" i="1"/>
  <c r="M1003" i="1"/>
  <c r="M1266" i="1"/>
  <c r="M1245" i="1"/>
  <c r="M1010" i="1"/>
  <c r="M1288" i="1"/>
  <c r="M1308" i="1"/>
  <c r="M1296" i="1"/>
  <c r="M1534" i="1"/>
  <c r="M917" i="1"/>
  <c r="M1474" i="1"/>
  <c r="M741" i="1"/>
  <c r="M856" i="1"/>
  <c r="M563" i="1"/>
  <c r="M555" i="1"/>
  <c r="M547" i="1"/>
  <c r="M539" i="1"/>
  <c r="M523" i="1"/>
  <c r="M515" i="1"/>
  <c r="M507" i="1"/>
  <c r="M499" i="1"/>
  <c r="M491" i="1"/>
  <c r="M483" i="1"/>
  <c r="M475" i="1"/>
  <c r="M608" i="1"/>
  <c r="M600" i="1"/>
  <c r="M488" i="1"/>
  <c r="M480" i="1"/>
  <c r="M472" i="1"/>
  <c r="M20" i="1"/>
  <c r="M467" i="1"/>
  <c r="M433" i="1"/>
  <c r="M425" i="1"/>
  <c r="M417" i="1"/>
  <c r="M409" i="1"/>
  <c r="M401" i="1"/>
  <c r="M952" i="1"/>
  <c r="M747" i="1"/>
  <c r="M739" i="1"/>
  <c r="M1183" i="1"/>
  <c r="M1362" i="1"/>
  <c r="M1535" i="1"/>
  <c r="M1124" i="1"/>
  <c r="M1155" i="1"/>
  <c r="M849" i="1"/>
  <c r="M841" i="1"/>
  <c r="M805" i="1"/>
  <c r="M607" i="1"/>
  <c r="M599" i="1"/>
  <c r="M591" i="1"/>
  <c r="M583" i="1"/>
  <c r="M575" i="1"/>
  <c r="M567" i="1"/>
  <c r="M559" i="1"/>
  <c r="M551" i="1"/>
  <c r="M429" i="1"/>
  <c r="M381" i="1"/>
  <c r="M1148" i="1"/>
  <c r="M71" i="1"/>
  <c r="M1569" i="1"/>
  <c r="M1029" i="1"/>
  <c r="M984" i="1"/>
  <c r="M1084" i="1"/>
  <c r="M1386" i="1"/>
  <c r="M1390" i="1"/>
  <c r="M1405" i="1"/>
  <c r="M977" i="1"/>
  <c r="M1261" i="1"/>
  <c r="M1342" i="1"/>
  <c r="M1198" i="1"/>
  <c r="M1251" i="1"/>
  <c r="M1349" i="1"/>
  <c r="M1005" i="1"/>
  <c r="M1282" i="1"/>
  <c r="M1275" i="1"/>
  <c r="M953" i="1"/>
  <c r="M987" i="1"/>
  <c r="M1464" i="1"/>
  <c r="M1508" i="1"/>
  <c r="M1404" i="1"/>
  <c r="M1506" i="1"/>
  <c r="M909" i="1"/>
  <c r="M899" i="1"/>
  <c r="M1127" i="1"/>
  <c r="M22" i="1"/>
  <c r="M453" i="1"/>
  <c r="M435" i="1"/>
  <c r="M524" i="1"/>
  <c r="M516" i="1"/>
  <c r="M508" i="1"/>
  <c r="M500" i="1"/>
  <c r="M420" i="1"/>
  <c r="M404" i="1"/>
  <c r="M388" i="1"/>
  <c r="M350" i="1"/>
  <c r="M17" i="1"/>
  <c r="M1632" i="1"/>
  <c r="M308" i="1"/>
  <c r="M1683" i="1"/>
  <c r="M1711" i="1"/>
  <c r="M1753" i="1"/>
  <c r="M1193" i="1"/>
  <c r="M1264" i="1"/>
  <c r="M940" i="1"/>
  <c r="M1188" i="1"/>
  <c r="M989" i="1"/>
  <c r="M1270" i="1"/>
  <c r="M1312" i="1"/>
  <c r="M1066" i="1"/>
  <c r="M1075" i="1"/>
  <c r="M976" i="1"/>
  <c r="M1031" i="1"/>
  <c r="M1172" i="1"/>
  <c r="M1213" i="1"/>
  <c r="M1051" i="1"/>
  <c r="M1542" i="1"/>
  <c r="M1224" i="1"/>
  <c r="M1384" i="1"/>
  <c r="M1169" i="1"/>
  <c r="M1077" i="1"/>
  <c r="M838" i="1"/>
  <c r="M1514" i="1"/>
  <c r="M921" i="1"/>
  <c r="M910" i="1"/>
  <c r="M882" i="1"/>
  <c r="M876" i="1"/>
  <c r="M880" i="1"/>
  <c r="M1337" i="1"/>
  <c r="M1486" i="1"/>
  <c r="M1351" i="1"/>
  <c r="M1234" i="1"/>
  <c r="M1154" i="1"/>
  <c r="M903" i="1"/>
  <c r="M848" i="1"/>
  <c r="M840" i="1"/>
  <c r="M525" i="1"/>
  <c r="M484" i="1"/>
  <c r="M476" i="1"/>
  <c r="M468" i="1"/>
  <c r="M21" i="1"/>
  <c r="M1658" i="1"/>
  <c r="M1610" i="1"/>
  <c r="M1573" i="1"/>
  <c r="M904" i="1"/>
  <c r="M865" i="1"/>
  <c r="M402" i="1"/>
  <c r="M394" i="1"/>
  <c r="M386" i="1"/>
  <c r="M378" i="1"/>
  <c r="M1631" i="1"/>
  <c r="M1619" i="1"/>
  <c r="M1674" i="1"/>
  <c r="M1719" i="1"/>
  <c r="M1742" i="1"/>
  <c r="M1720" i="1"/>
  <c r="M138" i="1"/>
  <c r="M114" i="1"/>
  <c r="M180" i="1"/>
  <c r="M432" i="1"/>
  <c r="M1771" i="1"/>
  <c r="M1491" i="1"/>
  <c r="M1457" i="1"/>
  <c r="M1023" i="1"/>
  <c r="M1220" i="1"/>
  <c r="M1411" i="1"/>
  <c r="M1139" i="1"/>
  <c r="M1502" i="1"/>
  <c r="M1256" i="1"/>
  <c r="M950" i="1"/>
  <c r="M979" i="1"/>
  <c r="M930" i="1"/>
  <c r="M1469" i="1"/>
  <c r="M1244" i="1"/>
  <c r="M1299" i="1"/>
  <c r="M1097" i="1"/>
  <c r="M761" i="1"/>
  <c r="M1453" i="1"/>
  <c r="M1458" i="1"/>
  <c r="M1521" i="1"/>
  <c r="M1301" i="1"/>
  <c r="M1429" i="1"/>
  <c r="M1544" i="1"/>
  <c r="M1503" i="1"/>
  <c r="M1475" i="1"/>
  <c r="M972" i="1"/>
  <c r="M606" i="1"/>
  <c r="M590" i="1"/>
  <c r="M1616" i="1"/>
  <c r="M1608" i="1"/>
  <c r="M1625" i="1"/>
  <c r="M900" i="1"/>
  <c r="M464" i="1"/>
  <c r="M456" i="1"/>
  <c r="M448" i="1"/>
  <c r="M440" i="1"/>
  <c r="M32" i="1"/>
  <c r="M1681" i="1"/>
  <c r="M1690" i="1"/>
  <c r="M1697" i="1"/>
  <c r="M1620" i="1"/>
  <c r="M689" i="1"/>
  <c r="M718" i="1"/>
  <c r="M677" i="1"/>
  <c r="M645" i="1"/>
  <c r="M1236" i="1"/>
  <c r="M1326" i="1"/>
  <c r="M1047" i="1"/>
  <c r="M1177" i="1"/>
  <c r="M1241" i="1"/>
  <c r="M1040" i="1"/>
  <c r="M1171" i="1"/>
  <c r="M970" i="1"/>
  <c r="M1543" i="1"/>
  <c r="M1254" i="1"/>
  <c r="M1006" i="1"/>
  <c r="M1331" i="1"/>
  <c r="M1530" i="1"/>
  <c r="M1131" i="1"/>
  <c r="M1206" i="1"/>
  <c r="M1035" i="1"/>
  <c r="M1452" i="1"/>
  <c r="M1382" i="1"/>
  <c r="M1547" i="1"/>
  <c r="M1153" i="1"/>
  <c r="M1327" i="1"/>
  <c r="M1341" i="1"/>
  <c r="M1415" i="1"/>
  <c r="M1284" i="1"/>
  <c r="M1062" i="1"/>
  <c r="M1481" i="1"/>
  <c r="M926" i="1"/>
  <c r="M1551" i="1"/>
  <c r="M1566" i="1"/>
  <c r="M869" i="1"/>
  <c r="M839" i="1"/>
  <c r="M785" i="1"/>
  <c r="M376" i="1"/>
  <c r="M368" i="1"/>
  <c r="M1587" i="1"/>
  <c r="M757" i="1"/>
  <c r="M322" i="1"/>
  <c r="M290" i="1"/>
  <c r="M282" i="1"/>
  <c r="M266" i="1"/>
  <c r="M234" i="1"/>
  <c r="M226" i="1"/>
  <c r="M323" i="1"/>
  <c r="M281" i="1"/>
  <c r="M241" i="1"/>
  <c r="M225" i="1"/>
  <c r="M217" i="1"/>
  <c r="M1705" i="1"/>
  <c r="M1682" i="1"/>
  <c r="M1735" i="1"/>
  <c r="M1666" i="1"/>
  <c r="M764" i="1"/>
  <c r="M746" i="1"/>
  <c r="M1218" i="1"/>
  <c r="M931" i="1"/>
  <c r="M1229" i="1"/>
  <c r="M1138" i="1"/>
  <c r="M1135" i="1"/>
  <c r="M1216" i="1"/>
  <c r="M1211" i="1"/>
  <c r="M925" i="1"/>
  <c r="M1149" i="1"/>
  <c r="M1478" i="1"/>
  <c r="M1116" i="1"/>
  <c r="M792" i="1"/>
  <c r="M830" i="1"/>
  <c r="M919" i="1"/>
  <c r="M887" i="1"/>
  <c r="M1376" i="1"/>
  <c r="M1392" i="1"/>
  <c r="M1291" i="1"/>
  <c r="M1483" i="1"/>
  <c r="M1505" i="1"/>
  <c r="M1302" i="1"/>
  <c r="M1336" i="1"/>
  <c r="M1093" i="1"/>
  <c r="M1511" i="1"/>
  <c r="M1477" i="1"/>
  <c r="M802" i="1"/>
  <c r="M939" i="1"/>
  <c r="M1142" i="1"/>
  <c r="M1584" i="1"/>
  <c r="M810" i="1"/>
  <c r="M594" i="1"/>
  <c r="M538" i="1"/>
  <c r="M1659" i="1"/>
  <c r="M1611" i="1"/>
  <c r="M1575" i="1"/>
  <c r="M942" i="1"/>
  <c r="M867" i="1"/>
  <c r="M387" i="1"/>
  <c r="M371" i="1"/>
  <c r="M360" i="1"/>
  <c r="M424" i="1"/>
  <c r="M416" i="1"/>
  <c r="M408" i="1"/>
  <c r="M400" i="1"/>
  <c r="M392" i="1"/>
  <c r="M384" i="1"/>
  <c r="M335" i="1"/>
  <c r="M766" i="1"/>
  <c r="M37" i="1"/>
  <c r="M1709" i="1"/>
  <c r="M1698" i="1"/>
  <c r="M1649" i="1"/>
  <c r="M1515" i="1"/>
  <c r="M1648" i="1"/>
  <c r="M1713" i="1"/>
  <c r="M1732" i="1"/>
  <c r="M1759" i="1"/>
  <c r="M1722" i="1"/>
  <c r="M1731" i="1"/>
  <c r="M737" i="1"/>
  <c r="M738" i="1"/>
  <c r="M1558" i="1"/>
  <c r="M1184" i="1"/>
  <c r="M1559" i="1"/>
  <c r="M776" i="1"/>
  <c r="M743" i="1"/>
  <c r="M1565" i="1"/>
  <c r="M139" i="1"/>
  <c r="M123" i="1"/>
  <c r="M91" i="1"/>
  <c r="M789" i="1"/>
  <c r="M552" i="1"/>
  <c r="M1383" i="1"/>
  <c r="M1431" i="1"/>
  <c r="M1371" i="1"/>
  <c r="M1094" i="1"/>
  <c r="M1231" i="1"/>
  <c r="M969" i="1"/>
  <c r="M1295" i="1"/>
  <c r="M1435" i="1"/>
  <c r="M1072" i="1"/>
  <c r="M1232" i="1"/>
  <c r="M1433" i="1"/>
  <c r="M1520" i="1"/>
  <c r="M888" i="1"/>
  <c r="M141" i="1"/>
  <c r="M1409" i="1"/>
  <c r="M878" i="1"/>
  <c r="M1173" i="1"/>
  <c r="M1194" i="1"/>
  <c r="M1495" i="1"/>
  <c r="M1280" i="1"/>
  <c r="M1247" i="1"/>
  <c r="M1529" i="1"/>
  <c r="M1063" i="1"/>
  <c r="M1329" i="1"/>
  <c r="M1067" i="1"/>
  <c r="M973" i="1"/>
  <c r="M236" i="1"/>
  <c r="M299" i="1"/>
  <c r="M861" i="1"/>
  <c r="M813" i="1"/>
  <c r="M568" i="1"/>
  <c r="M560" i="1"/>
  <c r="M354" i="1"/>
  <c r="M458" i="1"/>
  <c r="M370" i="1"/>
  <c r="M362" i="1"/>
  <c r="M39" i="1"/>
  <c r="M31" i="1"/>
  <c r="M1639" i="1"/>
  <c r="M691" i="1"/>
  <c r="M1751" i="1"/>
  <c r="M727" i="1"/>
  <c r="M155" i="1"/>
  <c r="M1112" i="1"/>
  <c r="M1102" i="1"/>
  <c r="M1091" i="1"/>
  <c r="M1008" i="1"/>
  <c r="M1179" i="1"/>
  <c r="M990" i="1"/>
  <c r="M1132" i="1"/>
  <c r="M1267" i="1"/>
  <c r="M1446" i="1"/>
  <c r="M1204" i="1"/>
  <c r="M1467" i="1"/>
  <c r="M1011" i="1"/>
  <c r="M1455" i="1"/>
  <c r="M1238" i="1"/>
  <c r="M818" i="1"/>
  <c r="M1314" i="1"/>
  <c r="M1274" i="1"/>
  <c r="M1367" i="1"/>
  <c r="M1517" i="1"/>
  <c r="M892" i="1"/>
  <c r="M1014" i="1"/>
  <c r="M1315" i="1"/>
  <c r="M1088" i="1"/>
  <c r="M956" i="1"/>
  <c r="M1389" i="1"/>
  <c r="M1436" i="1"/>
  <c r="M1424" i="1"/>
  <c r="M1473" i="1"/>
  <c r="M1476" i="1"/>
  <c r="M1107" i="1"/>
  <c r="M1518" i="1"/>
  <c r="M1401" i="1"/>
  <c r="M1335" i="1"/>
  <c r="M1407" i="1"/>
  <c r="M1060" i="1"/>
  <c r="M974" i="1"/>
  <c r="M1594" i="1"/>
  <c r="M1586" i="1"/>
  <c r="M1588" i="1"/>
  <c r="M1576" i="1"/>
  <c r="M603" i="1"/>
  <c r="M595" i="1"/>
  <c r="M587" i="1"/>
  <c r="M571" i="1"/>
  <c r="M544" i="1"/>
  <c r="M536" i="1"/>
  <c r="M520" i="1"/>
  <c r="M512" i="1"/>
  <c r="M504" i="1"/>
  <c r="M496" i="1"/>
  <c r="M1570" i="1"/>
  <c r="M1627" i="1"/>
  <c r="M870" i="1"/>
  <c r="M862" i="1"/>
  <c r="M784" i="1"/>
  <c r="M450" i="1"/>
  <c r="M442" i="1"/>
  <c r="M434" i="1"/>
  <c r="M349" i="1"/>
  <c r="M341" i="1"/>
  <c r="M333" i="1"/>
  <c r="M325" i="1"/>
  <c r="M716" i="1"/>
  <c r="M708" i="1"/>
  <c r="M700" i="1"/>
  <c r="M675" i="1"/>
  <c r="M667" i="1"/>
  <c r="M659" i="1"/>
  <c r="M651" i="1"/>
  <c r="M627" i="1"/>
  <c r="M611" i="1"/>
  <c r="M1654" i="1"/>
  <c r="M1557" i="1"/>
  <c r="M1526" i="1"/>
  <c r="M1286" i="1"/>
  <c r="M1496" i="1"/>
  <c r="M1182" i="1"/>
  <c r="M1083" i="1"/>
  <c r="M1472" i="1"/>
  <c r="M1279" i="1"/>
  <c r="M1439" i="1"/>
  <c r="M1426" i="1"/>
  <c r="M1545" i="1"/>
  <c r="M1227" i="1"/>
  <c r="M943" i="1"/>
  <c r="M1105" i="1"/>
  <c r="M978" i="1"/>
  <c r="M1489" i="1"/>
  <c r="M1704" i="1"/>
  <c r="K1777" i="1"/>
  <c r="M1676" i="1"/>
  <c r="M1689" i="1"/>
  <c r="M1706" i="1"/>
  <c r="M1669" i="1"/>
  <c r="M1605" i="1"/>
  <c r="M346" i="1"/>
  <c r="M338" i="1"/>
  <c r="M330" i="1"/>
  <c r="M1555" i="1"/>
  <c r="M1644" i="1"/>
  <c r="M1634" i="1"/>
  <c r="M1699" i="1"/>
  <c r="M1673" i="1"/>
  <c r="M1685" i="1"/>
  <c r="M1665" i="1"/>
  <c r="M684" i="1"/>
  <c r="M660" i="1"/>
  <c r="M652" i="1"/>
  <c r="M626" i="1"/>
  <c r="M618" i="1"/>
  <c r="M1717" i="1"/>
  <c r="M1755" i="1"/>
  <c r="M1725" i="1"/>
  <c r="M828" i="1"/>
  <c r="M797" i="1"/>
  <c r="M1563" i="1"/>
  <c r="M1163" i="1"/>
  <c r="M721" i="1"/>
  <c r="M800" i="1"/>
  <c r="M751" i="1"/>
  <c r="M823" i="1"/>
  <c r="M799" i="1"/>
  <c r="M750" i="1"/>
  <c r="M632" i="1"/>
  <c r="M134" i="1"/>
  <c r="M126" i="1"/>
  <c r="M118" i="1"/>
  <c r="M110" i="1"/>
  <c r="M102" i="1"/>
  <c r="M94" i="1"/>
  <c r="M86" i="1"/>
  <c r="M78" i="1"/>
  <c r="M70" i="1"/>
  <c r="M62" i="1"/>
  <c r="M30" i="1"/>
  <c r="M135" i="1"/>
  <c r="M127" i="1"/>
  <c r="M119" i="1"/>
  <c r="M111" i="1"/>
  <c r="M103" i="1"/>
  <c r="M95" i="1"/>
  <c r="M87" i="1"/>
  <c r="M79" i="1"/>
  <c r="M63" i="1"/>
  <c r="M11" i="1"/>
  <c r="M356" i="1"/>
  <c r="M48" i="1"/>
  <c r="M826" i="1"/>
  <c r="M749" i="1"/>
  <c r="M815" i="1"/>
  <c r="M767" i="1"/>
  <c r="M140" i="1"/>
  <c r="M132" i="1"/>
  <c r="M124" i="1"/>
  <c r="M116" i="1"/>
  <c r="M108" i="1"/>
  <c r="M100" i="1"/>
  <c r="M92" i="1"/>
  <c r="M84" i="1"/>
  <c r="M76" i="1"/>
  <c r="M60" i="1"/>
  <c r="M133" i="1"/>
  <c r="M125" i="1"/>
  <c r="M117" i="1"/>
  <c r="M109" i="1"/>
  <c r="M101" i="1"/>
  <c r="M93" i="1"/>
  <c r="M85" i="1"/>
  <c r="M77" i="1"/>
  <c r="M69" i="1"/>
  <c r="M61" i="1"/>
  <c r="M9" i="1"/>
  <c r="M1471" i="1"/>
  <c r="M1343" i="1"/>
  <c r="M1262" i="1"/>
  <c r="M1461" i="1"/>
  <c r="M1364" i="1"/>
  <c r="M1098" i="1"/>
  <c r="M1257" i="1"/>
  <c r="M1033" i="1"/>
  <c r="M1354" i="1"/>
  <c r="M1045" i="1"/>
  <c r="M1490" i="1"/>
  <c r="M1214" i="1"/>
  <c r="M1233" i="1"/>
  <c r="M1388" i="1"/>
  <c r="M1546" i="1"/>
  <c r="M1381" i="1"/>
  <c r="M1365" i="1"/>
  <c r="M1080" i="1"/>
  <c r="M1017" i="1"/>
  <c r="M1324" i="1"/>
  <c r="M1123" i="1"/>
  <c r="M1115" i="1"/>
  <c r="M877" i="1"/>
  <c r="M915" i="1"/>
  <c r="M913" i="1"/>
  <c r="M1408" i="1"/>
  <c r="M1501" i="1"/>
  <c r="M1350" i="1"/>
  <c r="M1300" i="1"/>
  <c r="M860" i="1"/>
  <c r="M852" i="1"/>
  <c r="M175" i="1"/>
  <c r="M40" i="1"/>
  <c r="M49" i="1"/>
  <c r="M33" i="1"/>
  <c r="M1110" i="1"/>
  <c r="M907" i="1"/>
  <c r="M1528" i="1"/>
  <c r="M1157" i="1"/>
  <c r="M1082" i="1"/>
  <c r="M1447" i="1"/>
  <c r="M1200" i="1"/>
  <c r="M1043" i="1"/>
  <c r="M1395" i="1"/>
  <c r="M951" i="1"/>
  <c r="M1418" i="1"/>
  <c r="M1416" i="1"/>
  <c r="M954" i="1"/>
  <c r="M1494" i="1"/>
  <c r="M1070" i="1"/>
  <c r="M812" i="1"/>
  <c r="M1303" i="1"/>
  <c r="M1007" i="1"/>
  <c r="M1451" i="1"/>
  <c r="M1242" i="1"/>
  <c r="M1087" i="1"/>
  <c r="M1068" i="1"/>
  <c r="M1004" i="1"/>
  <c r="M1252" i="1"/>
  <c r="M1249" i="1"/>
  <c r="M1055" i="1"/>
  <c r="M1240" i="1"/>
  <c r="M1268" i="1"/>
  <c r="M929" i="1"/>
  <c r="M1355" i="1"/>
  <c r="M1201" i="1"/>
  <c r="M1044" i="1"/>
  <c r="M1444" i="1"/>
  <c r="M1203" i="1"/>
  <c r="M1470" i="1"/>
  <c r="M1133" i="1"/>
  <c r="M1305" i="1"/>
  <c r="M1024" i="1"/>
  <c r="M1434" i="1"/>
  <c r="M1147" i="1"/>
  <c r="M1480" i="1"/>
  <c r="M894" i="1"/>
  <c r="M1196" i="1"/>
  <c r="M1332" i="1"/>
  <c r="M1221" i="1"/>
  <c r="M1019" i="1"/>
  <c r="M893" i="1"/>
  <c r="M1056" i="1"/>
  <c r="M1550" i="1"/>
  <c r="M1410" i="1"/>
  <c r="M1152" i="1"/>
  <c r="M1366" i="1"/>
  <c r="M1168" i="1"/>
  <c r="M1076" i="1"/>
  <c r="M1119" i="1"/>
  <c r="M924" i="1"/>
  <c r="M1448" i="1"/>
  <c r="M1492" i="1"/>
  <c r="M981" i="1"/>
  <c r="M864" i="1"/>
  <c r="M452" i="1"/>
  <c r="M436" i="1"/>
  <c r="M372" i="1"/>
  <c r="M1602" i="1"/>
  <c r="M1641" i="1"/>
  <c r="M1760" i="1"/>
  <c r="M1736" i="1"/>
  <c r="M1554" i="1"/>
  <c r="M778" i="1"/>
  <c r="M1109" i="1"/>
  <c r="M1346" i="1"/>
  <c r="M1202" i="1"/>
  <c r="M991" i="1"/>
  <c r="M1273" i="1"/>
  <c r="M740" i="1"/>
  <c r="M1046" i="1"/>
  <c r="M1445" i="1"/>
  <c r="M1450" i="1"/>
  <c r="M1387" i="1"/>
  <c r="M1212" i="1"/>
  <c r="M1223" i="1"/>
  <c r="M988" i="1"/>
  <c r="M1420" i="1"/>
  <c r="M1294" i="1"/>
  <c r="M1143" i="1"/>
  <c r="M1425" i="1"/>
  <c r="M1397" i="1"/>
  <c r="M1318" i="1"/>
  <c r="M1441" i="1"/>
  <c r="M1319" i="1"/>
  <c r="M1509" i="1"/>
  <c r="M1278" i="1"/>
  <c r="M1167" i="1"/>
  <c r="M1479" i="1"/>
  <c r="M319" i="1"/>
  <c r="M1103" i="1"/>
  <c r="M1145" i="1"/>
  <c r="M808" i="1"/>
  <c r="M922" i="1"/>
  <c r="M1449" i="1"/>
  <c r="M920" i="1"/>
  <c r="M948" i="1"/>
  <c r="M911" i="1"/>
  <c r="M879" i="1"/>
  <c r="M1538" i="1"/>
  <c r="M1513" i="1"/>
  <c r="M966" i="1"/>
  <c r="M1406" i="1"/>
  <c r="M1338" i="1"/>
  <c r="M1013" i="1"/>
  <c r="M1393" i="1"/>
  <c r="M1497" i="1"/>
  <c r="M1032" i="1"/>
  <c r="M1500" i="1"/>
  <c r="M908" i="1"/>
  <c r="M1633" i="1"/>
  <c r="M1646" i="1"/>
  <c r="M1638" i="1"/>
  <c r="M1596" i="1"/>
  <c r="M858" i="1"/>
  <c r="M873" i="1"/>
  <c r="M851" i="1"/>
  <c r="M314" i="1"/>
  <c r="M306" i="1"/>
  <c r="M298" i="1"/>
  <c r="M274" i="1"/>
  <c r="M258" i="1"/>
  <c r="M250" i="1"/>
  <c r="M242" i="1"/>
  <c r="M218" i="1"/>
  <c r="M210" i="1"/>
  <c r="M313" i="1"/>
  <c r="M297" i="1"/>
  <c r="M289" i="1"/>
  <c r="M265" i="1"/>
  <c r="M257" i="1"/>
  <c r="M249" i="1"/>
  <c r="M233" i="1"/>
  <c r="M209" i="1"/>
  <c r="M14" i="1"/>
  <c r="M845" i="1"/>
  <c r="M579" i="1"/>
  <c r="M531" i="1"/>
  <c r="M501" i="1"/>
  <c r="M493" i="1"/>
  <c r="M592" i="1"/>
  <c r="M584" i="1"/>
  <c r="M576" i="1"/>
  <c r="M562" i="1"/>
  <c r="M554" i="1"/>
  <c r="M528" i="1"/>
  <c r="M514" i="1"/>
  <c r="M506" i="1"/>
  <c r="M1662" i="1"/>
  <c r="M1614" i="1"/>
  <c r="M1606" i="1"/>
  <c r="M1702" i="1"/>
  <c r="M863" i="1"/>
  <c r="M787" i="1"/>
  <c r="M393" i="1"/>
  <c r="M385" i="1"/>
  <c r="M377" i="1"/>
  <c r="M369" i="1"/>
  <c r="M361" i="1"/>
  <c r="M426" i="1"/>
  <c r="M418" i="1"/>
  <c r="M46" i="1"/>
  <c r="M38" i="1"/>
  <c r="M1141" i="1"/>
  <c r="M1672" i="1"/>
  <c r="M1691" i="1"/>
  <c r="M1671" i="1"/>
  <c r="M1692" i="1"/>
  <c r="M733" i="1"/>
  <c r="M711" i="1"/>
  <c r="M695" i="1"/>
  <c r="M678" i="1"/>
  <c r="M662" i="1"/>
  <c r="M654" i="1"/>
  <c r="M646" i="1"/>
  <c r="M628" i="1"/>
  <c r="M620" i="1"/>
  <c r="M612" i="1"/>
  <c r="M1677" i="1"/>
  <c r="M1678" i="1"/>
  <c r="M1604" i="1"/>
  <c r="M1712" i="1"/>
  <c r="M1562" i="1"/>
  <c r="M1190" i="1"/>
  <c r="AD1781" i="1"/>
  <c r="AD1783" i="1" s="1"/>
  <c r="AD1786" i="1" s="1"/>
  <c r="M1617" i="1"/>
  <c r="M1609" i="1"/>
  <c r="M1344" i="1"/>
  <c r="M1572" i="1"/>
  <c r="M871" i="1"/>
  <c r="M781" i="1"/>
  <c r="M459" i="1"/>
  <c r="M451" i="1"/>
  <c r="M441" i="1"/>
  <c r="M419" i="1"/>
  <c r="M403" i="1"/>
  <c r="M397" i="1"/>
  <c r="M357" i="1"/>
  <c r="M446" i="1"/>
  <c r="M410" i="1"/>
  <c r="M340" i="1"/>
  <c r="M351" i="1"/>
  <c r="M54" i="1"/>
  <c r="M47" i="1"/>
  <c r="M1642" i="1"/>
  <c r="M1643" i="1"/>
  <c r="M1597" i="1"/>
  <c r="M1589" i="1"/>
  <c r="M794" i="1"/>
  <c r="M854" i="1"/>
  <c r="M227" i="1"/>
  <c r="M1581" i="1"/>
  <c r="M1693" i="1"/>
  <c r="M1710" i="1"/>
  <c r="M1694" i="1"/>
  <c r="M1675" i="1"/>
  <c r="M1670" i="1"/>
  <c r="M663" i="1"/>
  <c r="M647" i="1"/>
  <c r="M623" i="1"/>
  <c r="M1652" i="1"/>
  <c r="M1750" i="1"/>
  <c r="M1752" i="1"/>
  <c r="M1162" i="1"/>
  <c r="M27" i="1"/>
  <c r="M8" i="1"/>
  <c r="M824" i="1"/>
  <c r="M768" i="1"/>
  <c r="M807" i="1"/>
  <c r="M754" i="1"/>
  <c r="M744" i="1"/>
  <c r="M130" i="1"/>
  <c r="M122" i="1"/>
  <c r="M106" i="1"/>
  <c r="M98" i="1"/>
  <c r="M90" i="1"/>
  <c r="M82" i="1"/>
  <c r="M74" i="1"/>
  <c r="M66" i="1"/>
  <c r="M58" i="1"/>
  <c r="M131" i="1"/>
  <c r="M115" i="1"/>
  <c r="M107" i="1"/>
  <c r="M99" i="1"/>
  <c r="M83" i="1"/>
  <c r="M75" i="1"/>
  <c r="M67" i="1"/>
  <c r="M59" i="1"/>
  <c r="M158" i="1"/>
  <c r="M1120" i="1"/>
  <c r="M104" i="1"/>
  <c r="M1686" i="1"/>
  <c r="M1485" i="1"/>
  <c r="M1391" i="1"/>
  <c r="M1385" i="1"/>
  <c r="M1222" i="1"/>
  <c r="M1437" i="1"/>
  <c r="M1378" i="1"/>
  <c r="M1377" i="1"/>
  <c r="M890" i="1"/>
  <c r="M1598" i="1"/>
  <c r="M1758" i="1"/>
  <c r="M1086" i="1"/>
  <c r="M933" i="1"/>
  <c r="M1058" i="1"/>
  <c r="M1074" i="1"/>
  <c r="M1079" i="1"/>
  <c r="M1059" i="1"/>
  <c r="M1015" i="1"/>
  <c r="M1463" i="1"/>
  <c r="M947" i="1"/>
  <c r="M1207" i="1"/>
  <c r="M1456" i="1"/>
  <c r="M1468" i="1"/>
  <c r="M1205" i="1"/>
  <c r="M1290" i="1"/>
  <c r="M1255" i="1"/>
  <c r="M1030" i="1"/>
  <c r="M999" i="1"/>
  <c r="M1552" i="1"/>
  <c r="M1527" i="1"/>
  <c r="M1306" i="1"/>
  <c r="M994" i="1"/>
  <c r="M1272" i="1"/>
  <c r="M1034" i="1"/>
  <c r="M949" i="1"/>
  <c r="M1484" i="1"/>
  <c r="M1144" i="1"/>
  <c r="M759" i="1"/>
  <c r="M875" i="1"/>
  <c r="M853" i="1"/>
  <c r="M779" i="1"/>
  <c r="M324" i="1"/>
  <c r="M316" i="1"/>
  <c r="M300" i="1"/>
  <c r="M292" i="1"/>
  <c r="M284" i="1"/>
  <c r="M276" i="1"/>
  <c r="M268" i="1"/>
  <c r="M260" i="1"/>
  <c r="M252" i="1"/>
  <c r="M244" i="1"/>
  <c r="M228" i="1"/>
  <c r="M220" i="1"/>
  <c r="M212" i="1"/>
  <c r="M204" i="1"/>
  <c r="M315" i="1"/>
  <c r="M307" i="1"/>
  <c r="M291" i="1"/>
  <c r="M283" i="1"/>
  <c r="M275" i="1"/>
  <c r="M267" i="1"/>
  <c r="M259" i="1"/>
  <c r="M251" i="1"/>
  <c r="M243" i="1"/>
  <c r="M235" i="1"/>
  <c r="M219" i="1"/>
  <c r="M211" i="1"/>
  <c r="M28" i="1"/>
  <c r="M13" i="1"/>
  <c r="M1525" i="1"/>
  <c r="M1293" i="1"/>
  <c r="M1322" i="1"/>
  <c r="M1298" i="1"/>
  <c r="M1593" i="1"/>
  <c r="M971" i="1"/>
  <c r="M1718" i="1"/>
  <c r="M1714" i="1"/>
  <c r="M1728" i="1"/>
  <c r="M1164" i="1"/>
  <c r="M1334" i="1"/>
  <c r="M967" i="1"/>
  <c r="M1590" i="1"/>
  <c r="M1601" i="1"/>
  <c r="M1700" i="1"/>
  <c r="M1630" i="1"/>
  <c r="M965" i="1"/>
  <c r="M1747" i="1"/>
  <c r="M1647" i="1"/>
  <c r="M1125" i="1"/>
  <c r="M1136" i="1"/>
  <c r="M806" i="1"/>
  <c r="M847" i="1"/>
  <c r="M791" i="1"/>
  <c r="M597" i="1"/>
  <c r="M581" i="1"/>
  <c r="M565" i="1"/>
  <c r="M549" i="1"/>
  <c r="M955" i="1"/>
  <c r="M885" i="1"/>
  <c r="M1368" i="1"/>
  <c r="M1399" i="1"/>
  <c r="M1524" i="1"/>
  <c r="M1375" i="1"/>
  <c r="M1428" i="1"/>
  <c r="M1358" i="1"/>
  <c r="M1049" i="1"/>
  <c r="M1379" i="1"/>
  <c r="M1276" i="1"/>
  <c r="M1028" i="1"/>
  <c r="M1151" i="1"/>
  <c r="M1568" i="1"/>
  <c r="M1577" i="1"/>
  <c r="M1536" i="1"/>
  <c r="M1398" i="1"/>
  <c r="M1600" i="1"/>
  <c r="M1645" i="1"/>
  <c r="M1618" i="1"/>
  <c r="M1738" i="1"/>
  <c r="M1746" i="1"/>
  <c r="M1650" i="1"/>
  <c r="M1651" i="1"/>
  <c r="M1191" i="1"/>
  <c r="M1595" i="1"/>
  <c r="M1668" i="1"/>
  <c r="M725" i="1"/>
  <c r="M715" i="1"/>
  <c r="M685" i="1"/>
  <c r="M694" i="1"/>
  <c r="M1741" i="1"/>
  <c r="M1740" i="1"/>
  <c r="M1727" i="1"/>
  <c r="M1556" i="1"/>
  <c r="M192" i="1"/>
  <c r="M184" i="1"/>
  <c r="M178" i="1"/>
  <c r="M170" i="1"/>
  <c r="M159" i="1"/>
  <c r="M816" i="1"/>
  <c r="M112" i="1"/>
  <c r="M137" i="1"/>
  <c r="M121" i="1"/>
  <c r="M105" i="1"/>
  <c r="M57" i="1"/>
  <c r="M729" i="1"/>
  <c r="M707" i="1"/>
  <c r="M674" i="1"/>
  <c r="M642" i="1"/>
  <c r="M202" i="1"/>
  <c r="M1623" i="1"/>
  <c r="M736" i="1"/>
  <c r="M1656" i="1"/>
  <c r="M772" i="1"/>
  <c r="M889" i="1"/>
  <c r="M773" i="1"/>
  <c r="M466" i="1"/>
  <c r="M194" i="1"/>
  <c r="M186" i="1"/>
  <c r="M203" i="1"/>
  <c r="M195" i="1"/>
  <c r="M187" i="1"/>
  <c r="M179" i="1"/>
  <c r="M172" i="1"/>
  <c r="M164" i="1"/>
  <c r="M156" i="1"/>
  <c r="M148" i="1"/>
  <c r="M177" i="1"/>
  <c r="M169" i="1"/>
  <c r="M161" i="1"/>
  <c r="M153" i="1"/>
  <c r="M937" i="1"/>
  <c r="M835" i="1"/>
  <c r="M455" i="1"/>
  <c r="M447" i="1"/>
  <c r="M437" i="1"/>
  <c r="M421" i="1"/>
  <c r="M413" i="1"/>
  <c r="M405" i="1"/>
  <c r="M389" i="1"/>
  <c r="M373" i="1"/>
  <c r="M358" i="1"/>
  <c r="M334" i="1"/>
  <c r="M353" i="1"/>
  <c r="M345" i="1"/>
  <c r="M329" i="1"/>
  <c r="M765" i="1"/>
  <c r="M50" i="1"/>
  <c r="M42" i="1"/>
  <c r="M34" i="1"/>
  <c r="M51" i="1"/>
  <c r="M43" i="1"/>
  <c r="M35" i="1"/>
  <c r="M1580" i="1"/>
  <c r="M181" i="1"/>
  <c r="M12" i="1"/>
  <c r="M68" i="1"/>
  <c r="AC1777" i="1"/>
  <c r="M1292" i="1"/>
  <c r="M1772" i="1"/>
  <c r="M884" i="1"/>
  <c r="M936" i="1"/>
  <c r="M1129" i="1"/>
  <c r="M1348" i="1"/>
  <c r="M1493" i="1"/>
  <c r="M1417" i="1"/>
  <c r="M1018" i="1"/>
  <c r="M1061" i="1"/>
  <c r="M1104" i="1"/>
  <c r="M1498" i="1"/>
  <c r="M1297" i="1"/>
  <c r="M1320" i="1"/>
  <c r="M1310" i="1"/>
  <c r="M1000" i="1"/>
  <c r="M831" i="1"/>
  <c r="M1209" i="1"/>
  <c r="M1432" i="1"/>
  <c r="M1321" i="1"/>
  <c r="M1189" i="1"/>
  <c r="M1092" i="1"/>
  <c r="M1369" i="1"/>
  <c r="M1235" i="1"/>
  <c r="M1165" i="1"/>
  <c r="M1243" i="1"/>
  <c r="M1176" i="1"/>
  <c r="M1510" i="1"/>
  <c r="M1130" i="1"/>
  <c r="M1219" i="1"/>
  <c r="M1057" i="1"/>
  <c r="M927" i="1"/>
  <c r="M1413" i="1"/>
  <c r="M1078" i="1"/>
  <c r="M1225" i="1"/>
  <c r="M1095" i="1"/>
  <c r="M1316" i="1"/>
  <c r="M1050" i="1"/>
  <c r="M1357" i="1"/>
  <c r="M1195" i="1"/>
  <c r="M1065" i="1"/>
  <c r="M1022" i="1"/>
  <c r="M1460" i="1"/>
  <c r="M1359" i="1"/>
  <c r="M1069" i="1"/>
  <c r="M1226" i="1"/>
  <c r="M895" i="1"/>
  <c r="M463" i="1"/>
  <c r="M337" i="1"/>
  <c r="M821" i="1"/>
  <c r="M1307" i="1"/>
  <c r="M1156" i="1"/>
  <c r="M1539" i="1"/>
  <c r="M1217" i="1"/>
  <c r="M1230" i="1"/>
  <c r="M1442" i="1"/>
  <c r="M1421" i="1"/>
  <c r="M1340" i="1"/>
  <c r="M1440" i="1"/>
  <c r="M1412" i="1"/>
  <c r="M1020" i="1"/>
  <c r="M1027" i="1"/>
  <c r="M1427" i="1"/>
  <c r="M1134" i="1"/>
  <c r="M1166" i="1"/>
  <c r="M1285" i="1"/>
  <c r="M1114" i="1"/>
  <c r="M928" i="1"/>
  <c r="M1108" i="1"/>
  <c r="M1071" i="1"/>
  <c r="M1540" i="1"/>
  <c r="M968" i="1"/>
  <c r="M1487" i="1"/>
  <c r="M898" i="1"/>
  <c r="M809" i="1"/>
  <c r="M783" i="1"/>
  <c r="M365" i="1"/>
  <c r="M366" i="1"/>
  <c r="M1663" i="1"/>
  <c r="M1128" i="1"/>
  <c r="M1664" i="1"/>
  <c r="M916" i="1"/>
  <c r="M983" i="1"/>
  <c r="M912" i="1"/>
  <c r="M1541" i="1"/>
  <c r="M1504" i="1"/>
  <c r="M1323" i="1"/>
  <c r="M1210" i="1"/>
  <c r="M944" i="1"/>
  <c r="M1396" i="1"/>
  <c r="M1012" i="1"/>
  <c r="M985" i="1"/>
  <c r="M1394" i="1"/>
  <c r="M1090" i="1"/>
  <c r="M1462" i="1"/>
  <c r="M1265" i="1"/>
  <c r="M1548" i="1"/>
  <c r="M1025" i="1"/>
  <c r="M1304" i="1"/>
  <c r="M938" i="1"/>
  <c r="M1260" i="1"/>
  <c r="M1026" i="1"/>
  <c r="M1053" i="1"/>
  <c r="M1250" i="1"/>
  <c r="M996" i="1"/>
  <c r="M945" i="1"/>
  <c r="M1454" i="1"/>
  <c r="M1459" i="1"/>
  <c r="M1258" i="1"/>
  <c r="M1372" i="1"/>
  <c r="M1042" i="1"/>
  <c r="M1360" i="1"/>
  <c r="M1178" i="1"/>
  <c r="M1465" i="1"/>
  <c r="M804" i="1"/>
  <c r="M1325" i="1"/>
  <c r="M1121" i="1"/>
  <c r="M1578" i="1"/>
  <c r="M1009" i="1"/>
  <c r="M406" i="1"/>
  <c r="M382" i="1"/>
  <c r="M326" i="1"/>
  <c r="M964" i="1"/>
  <c r="M658" i="1"/>
  <c r="M1716" i="1"/>
  <c r="M728" i="1"/>
  <c r="M866" i="1"/>
  <c r="M430" i="1"/>
  <c r="M422" i="1"/>
  <c r="M342" i="1"/>
  <c r="M1591" i="1"/>
  <c r="M699" i="1"/>
  <c r="M704" i="1"/>
  <c r="M1038" i="1"/>
  <c r="M833" i="1"/>
  <c r="M605" i="1"/>
  <c r="M589" i="1"/>
  <c r="M573" i="1"/>
  <c r="M557" i="1"/>
  <c r="M541" i="1"/>
  <c r="M517" i="1"/>
  <c r="M485" i="1"/>
  <c r="M602" i="1"/>
  <c r="M578" i="1"/>
  <c r="M530" i="1"/>
  <c r="M498" i="1"/>
  <c r="M474" i="1"/>
  <c r="M1628" i="1"/>
  <c r="M462" i="1"/>
  <c r="M438" i="1"/>
  <c r="M398" i="1"/>
  <c r="M374" i="1"/>
  <c r="M1703" i="1"/>
  <c r="M1571" i="1"/>
  <c r="M817" i="1"/>
  <c r="M278" i="1"/>
  <c r="M261" i="1"/>
  <c r="M796" i="1"/>
  <c r="M692" i="1"/>
  <c r="M624" i="1"/>
  <c r="M735" i="1"/>
  <c r="M798" i="1"/>
  <c r="M748" i="1"/>
  <c r="M10" i="1"/>
  <c r="M1657" i="1"/>
  <c r="M1560" i="1"/>
  <c r="M1403" i="1"/>
  <c r="M886" i="1"/>
  <c r="M881" i="1"/>
  <c r="M1199" i="1"/>
  <c r="M1533" i="1"/>
  <c r="M962" i="1"/>
  <c r="M477" i="1"/>
  <c r="M570" i="1"/>
  <c r="M490" i="1"/>
  <c r="M1400" i="1"/>
  <c r="M822" i="1"/>
  <c r="M454" i="1"/>
  <c r="M414" i="1"/>
  <c r="M390" i="1"/>
  <c r="M932" i="1"/>
  <c r="M832" i="1"/>
  <c r="M717" i="1"/>
  <c r="M1734" i="1"/>
  <c r="M1721" i="1"/>
  <c r="M1756" i="1"/>
  <c r="M1726" i="1"/>
  <c r="M1603" i="1"/>
  <c r="M1137" i="1"/>
  <c r="M753" i="1"/>
  <c r="M801" i="1"/>
  <c r="M688" i="1"/>
  <c r="M136" i="1"/>
  <c r="M96" i="1"/>
  <c r="M56" i="1"/>
  <c r="M129" i="1"/>
  <c r="M89" i="1"/>
  <c r="M65" i="1"/>
  <c r="M1174" i="1"/>
  <c r="M906" i="1"/>
  <c r="M846" i="1"/>
  <c r="M814" i="1"/>
  <c r="M788" i="1"/>
  <c r="M855" i="1"/>
  <c r="M843" i="1"/>
  <c r="M811" i="1"/>
  <c r="M609" i="1"/>
  <c r="M601" i="1"/>
  <c r="M593" i="1"/>
  <c r="M585" i="1"/>
  <c r="M577" i="1"/>
  <c r="M569" i="1"/>
  <c r="M561" i="1"/>
  <c r="M553" i="1"/>
  <c r="M545" i="1"/>
  <c r="M537" i="1"/>
  <c r="M1621" i="1"/>
  <c r="M958" i="1"/>
  <c r="M703" i="1"/>
  <c r="M793" i="1"/>
  <c r="M724" i="1"/>
  <c r="M679" i="1"/>
  <c r="M643" i="1"/>
  <c r="M635" i="1"/>
  <c r="M615" i="1"/>
  <c r="M666" i="1"/>
  <c r="M634" i="1"/>
  <c r="M23" i="1"/>
  <c r="M1733" i="1"/>
  <c r="M1757" i="1"/>
  <c r="M1655" i="1"/>
  <c r="M923" i="1"/>
  <c r="M775" i="1"/>
  <c r="M742" i="1"/>
  <c r="M188" i="1"/>
  <c r="M197" i="1"/>
  <c r="M189" i="1"/>
  <c r="M174" i="1"/>
  <c r="M166" i="1"/>
  <c r="M150" i="1"/>
  <c r="M171" i="1"/>
  <c r="M163" i="1"/>
  <c r="M147" i="1"/>
  <c r="M1637" i="1"/>
  <c r="M1579" i="1"/>
  <c r="M1729" i="1"/>
  <c r="M1118" i="1"/>
  <c r="M1688" i="1"/>
  <c r="M723" i="1"/>
  <c r="M959" i="1"/>
  <c r="M720" i="1"/>
  <c r="M683" i="1"/>
  <c r="M631" i="1"/>
  <c r="M619" i="1"/>
  <c r="M670" i="1"/>
  <c r="M650" i="1"/>
  <c r="M638" i="1"/>
  <c r="M24" i="1"/>
  <c r="M777" i="1"/>
  <c r="M769" i="1"/>
  <c r="M198" i="1"/>
  <c r="M199" i="1"/>
  <c r="M191" i="1"/>
  <c r="M183" i="1"/>
  <c r="M168" i="1"/>
  <c r="M152" i="1"/>
  <c r="M144" i="1"/>
  <c r="M173" i="1"/>
  <c r="M149" i="1"/>
  <c r="M1622" i="1"/>
  <c r="M1185" i="1"/>
  <c r="M795" i="1"/>
  <c r="M726" i="1"/>
  <c r="M710" i="1"/>
  <c r="M702" i="1"/>
  <c r="M693" i="1"/>
  <c r="M669" i="1"/>
  <c r="M661" i="1"/>
  <c r="M653" i="1"/>
  <c r="M637" i="1"/>
  <c r="M874" i="1"/>
  <c r="M827" i="1"/>
  <c r="M734" i="1"/>
  <c r="M829" i="1"/>
  <c r="M771" i="1"/>
  <c r="M200" i="1"/>
  <c r="M201" i="1"/>
  <c r="M193" i="1"/>
  <c r="M185" i="1"/>
  <c r="M162" i="1"/>
  <c r="M154" i="1"/>
  <c r="M146" i="1"/>
  <c r="M167" i="1"/>
  <c r="M151" i="1"/>
  <c r="M143" i="1"/>
  <c r="M896" i="1"/>
  <c r="M786" i="1"/>
  <c r="M975" i="1"/>
  <c r="M460" i="1"/>
  <c r="M444" i="1"/>
  <c r="M428" i="1"/>
  <c r="M412" i="1"/>
  <c r="M396" i="1"/>
  <c r="M380" i="1"/>
  <c r="M364" i="1"/>
  <c r="M359" i="1"/>
  <c r="M1629" i="1"/>
  <c r="M1126" i="1"/>
  <c r="M1636" i="1"/>
  <c r="M1599" i="1"/>
  <c r="M513" i="1"/>
  <c r="M526" i="1"/>
  <c r="M1186" i="1"/>
  <c r="M1561" i="1"/>
  <c r="M770" i="1"/>
  <c r="M1228" i="1"/>
  <c r="M1512" i="1"/>
  <c r="M1419" i="1"/>
  <c r="M1317" i="1"/>
  <c r="M1430" i="1"/>
  <c r="M1089" i="1"/>
  <c r="M1281" i="1"/>
  <c r="M1422" i="1"/>
  <c r="M1380" i="1"/>
  <c r="M780" i="1"/>
  <c r="M963" i="1"/>
  <c r="M857" i="1"/>
  <c r="M756" i="1"/>
  <c r="M318" i="1"/>
  <c r="M302" i="1"/>
  <c r="M286" i="1"/>
  <c r="M270" i="1"/>
  <c r="M254" i="1"/>
  <c r="M238" i="1"/>
  <c r="M230" i="1"/>
  <c r="M222" i="1"/>
  <c r="M214" i="1"/>
  <c r="M301" i="1"/>
  <c r="M293" i="1"/>
  <c r="M285" i="1"/>
  <c r="M269" i="1"/>
  <c r="M253" i="1"/>
  <c r="M245" i="1"/>
  <c r="M237" i="1"/>
  <c r="M213" i="1"/>
  <c r="M205" i="1"/>
  <c r="M15" i="1"/>
  <c r="M529" i="1"/>
  <c r="M542" i="1"/>
  <c r="M1567" i="1"/>
  <c r="M1574" i="1"/>
  <c r="M897" i="1"/>
  <c r="M481" i="1"/>
  <c r="M558" i="1"/>
  <c r="M494" i="1"/>
  <c r="M1613" i="1"/>
  <c r="M1612" i="1"/>
  <c r="M461" i="1"/>
  <c r="M445" i="1"/>
  <c r="M427" i="1"/>
  <c r="M411" i="1"/>
  <c r="M395" i="1"/>
  <c r="M379" i="1"/>
  <c r="M363" i="1"/>
  <c r="M1653" i="1"/>
  <c r="M960" i="1"/>
  <c r="M705" i="1"/>
  <c r="M891" i="1"/>
  <c r="M533" i="1"/>
  <c r="M509" i="1"/>
  <c r="M497" i="1"/>
  <c r="M469" i="1"/>
  <c r="M586" i="1"/>
  <c r="M574" i="1"/>
  <c r="M546" i="1"/>
  <c r="M522" i="1"/>
  <c r="M510" i="1"/>
  <c r="M482" i="1"/>
  <c r="M19" i="1"/>
  <c r="M1345" i="1"/>
  <c r="M905" i="1"/>
  <c r="M803" i="1"/>
  <c r="M348" i="1"/>
  <c r="M332" i="1"/>
  <c r="M343" i="1"/>
  <c r="M327" i="1"/>
  <c r="M745" i="1"/>
  <c r="M697" i="1"/>
  <c r="M629" i="1"/>
  <c r="M680" i="1"/>
  <c r="M648" i="1"/>
  <c r="M614" i="1"/>
  <c r="M1748" i="1"/>
  <c r="M1730" i="1"/>
  <c r="M1626" i="1"/>
  <c r="M1701" i="1"/>
  <c r="M820" i="1"/>
  <c r="M719" i="1"/>
  <c r="M701" i="1"/>
  <c r="M625" i="1"/>
  <c r="M613" i="1"/>
  <c r="M668" i="1"/>
  <c r="M644" i="1"/>
  <c r="M630" i="1"/>
  <c r="M25" i="1"/>
  <c r="M825" i="1"/>
  <c r="M752" i="1"/>
  <c r="M128" i="1"/>
  <c r="M120" i="1"/>
  <c r="M88" i="1"/>
  <c r="M80" i="1"/>
  <c r="M72" i="1"/>
  <c r="M64" i="1"/>
  <c r="M113" i="1"/>
  <c r="M97" i="1"/>
  <c r="M81" i="1"/>
  <c r="M73" i="1"/>
  <c r="M1624" i="1"/>
  <c r="M1564" i="1"/>
  <c r="AB1777" i="1"/>
  <c r="AB1781" i="1"/>
  <c r="AB1783" i="1" s="1"/>
  <c r="AB1786" i="1" s="1"/>
  <c r="M521" i="1"/>
  <c r="M505" i="1"/>
  <c r="M489" i="1"/>
  <c r="M473" i="1"/>
  <c r="M598" i="1"/>
  <c r="M582" i="1"/>
  <c r="M566" i="1"/>
  <c r="M550" i="1"/>
  <c r="M534" i="1"/>
  <c r="M518" i="1"/>
  <c r="M502" i="1"/>
  <c r="M486" i="1"/>
  <c r="M470" i="1"/>
  <c r="M1660" i="1"/>
  <c r="M1100" i="1"/>
  <c r="M731" i="1"/>
  <c r="M709" i="1"/>
  <c r="M687" i="1"/>
  <c r="M730" i="1"/>
  <c r="M712" i="1"/>
  <c r="M696" i="1"/>
  <c r="M671" i="1"/>
  <c r="M655" i="1"/>
  <c r="M639" i="1"/>
  <c r="M617" i="1"/>
  <c r="M682" i="1"/>
  <c r="M676" i="1"/>
  <c r="M664" i="1"/>
  <c r="M636" i="1"/>
  <c r="M616" i="1"/>
  <c r="M610" i="1"/>
  <c r="M1749" i="1"/>
  <c r="M1160" i="1"/>
  <c r="M713" i="1"/>
  <c r="AA1771" i="1"/>
  <c r="AA1772" i="1" s="1"/>
  <c r="L763" i="1"/>
  <c r="L1777" i="1" s="1"/>
  <c r="M1122" i="1"/>
  <c r="M621" i="1"/>
  <c r="M690" i="1"/>
  <c r="M672" i="1"/>
  <c r="M656" i="1"/>
  <c r="M640" i="1"/>
  <c r="M622" i="1"/>
  <c r="M26" i="1"/>
  <c r="M1161" i="1"/>
  <c r="M1117" i="1"/>
  <c r="M763" i="1" l="1"/>
  <c r="M1777" i="1" s="1"/>
  <c r="AA1781" i="1"/>
  <c r="AA1783" i="1" s="1"/>
  <c r="AA1786" i="1" s="1"/>
  <c r="AA1777" i="1"/>
  <c r="Z1783" i="1" l="1"/>
  <c r="Z1786" i="1" s="1"/>
  <c r="M1781" i="1"/>
</calcChain>
</file>

<file path=xl/comments1.xml><?xml version="1.0" encoding="utf-8"?>
<comments xmlns="http://schemas.openxmlformats.org/spreadsheetml/2006/main">
  <authors>
    <author>herstad</author>
    <author>krisbre</author>
    <author>Andreas Slettebak Wangen</author>
    <author>Kristin Wergeland Brekke</author>
    <author>May Lisbeth Lande</author>
    <author>Øyvind Toldnes</author>
  </authors>
  <commentList>
    <comment ref="H7" authorId="0" shapeId="0">
      <text>
        <r>
          <rPr>
            <b/>
            <sz val="10"/>
            <color indexed="81"/>
            <rFont val="Tahoma"/>
            <family val="2"/>
          </rPr>
          <t>Tildelingsår, oppgis i hele år (2009)</t>
        </r>
        <r>
          <rPr>
            <sz val="10"/>
            <color indexed="81"/>
            <rFont val="Tahoma"/>
            <family val="2"/>
          </rPr>
          <t xml:space="preserve">
</t>
        </r>
      </text>
    </comment>
    <comment ref="I7" authorId="0" shapeId="0">
      <text>
        <r>
          <rPr>
            <b/>
            <sz val="10"/>
            <color indexed="81"/>
            <rFont val="Tahoma"/>
            <family val="2"/>
          </rPr>
          <t>Oppstarts år og måned, f.eks oppstart apr 09 = 0904</t>
        </r>
        <r>
          <rPr>
            <sz val="10"/>
            <color indexed="81"/>
            <rFont val="Tahoma"/>
            <family val="2"/>
          </rPr>
          <t xml:space="preserve">
</t>
        </r>
      </text>
    </comment>
    <comment ref="N13" authorId="1" shapeId="0">
      <text>
        <r>
          <rPr>
            <b/>
            <sz val="8"/>
            <color indexed="81"/>
            <rFont val="Tahoma"/>
            <family val="2"/>
          </rPr>
          <t>krisbre:</t>
        </r>
        <r>
          <rPr>
            <sz val="8"/>
            <color indexed="81"/>
            <rFont val="Tahoma"/>
            <family val="2"/>
          </rPr>
          <t xml:space="preserve">
1 stipend i første periode ikke brukt. Gjenstår 1 stipend i andre periode.</t>
        </r>
      </text>
    </comment>
    <comment ref="Y21" authorId="2" shapeId="0">
      <text>
        <r>
          <rPr>
            <b/>
            <sz val="9"/>
            <color indexed="81"/>
            <rFont val="Tahoma"/>
            <family val="2"/>
          </rPr>
          <t>Andreas Slettebak Wangen:</t>
        </r>
        <r>
          <rPr>
            <sz val="9"/>
            <color indexed="81"/>
            <rFont val="Tahoma"/>
            <family val="2"/>
          </rPr>
          <t xml:space="preserve">
3 måneder ekstra bevilgning pga DION.</t>
        </r>
      </text>
    </comment>
    <comment ref="D45" authorId="1" shapeId="0">
      <text>
        <r>
          <rPr>
            <b/>
            <sz val="8"/>
            <color indexed="81"/>
            <rFont val="Tahoma"/>
            <family val="2"/>
          </rPr>
          <t>krisbre:</t>
        </r>
        <r>
          <rPr>
            <sz val="8"/>
            <color indexed="81"/>
            <rFont val="Tahoma"/>
            <family val="2"/>
          </rPr>
          <t xml:space="preserve">
Research by Design (SO-øremerket) utlyses i 2011 med AB-stillinger.</t>
        </r>
      </text>
    </comment>
    <comment ref="X51" authorId="2" shapeId="0">
      <text>
        <r>
          <rPr>
            <b/>
            <sz val="9"/>
            <color indexed="81"/>
            <rFont val="Tahoma"/>
            <family val="2"/>
          </rPr>
          <t>Andreas Slettebak Wangen:</t>
        </r>
        <r>
          <rPr>
            <sz val="9"/>
            <color indexed="81"/>
            <rFont val="Tahoma"/>
            <family val="2"/>
          </rPr>
          <t xml:space="preserve">
1 ekstra måned bevilgning pga DION.</t>
        </r>
      </text>
    </comment>
    <comment ref="D53" authorId="3" shapeId="0">
      <text>
        <r>
          <rPr>
            <b/>
            <sz val="9"/>
            <color indexed="81"/>
            <rFont val="Tahoma"/>
            <family val="2"/>
          </rPr>
          <t>Kristin Wergeland Brekke:</t>
        </r>
        <r>
          <rPr>
            <sz val="9"/>
            <color indexed="81"/>
            <rFont val="Tahoma"/>
            <family val="2"/>
          </rPr>
          <t xml:space="preserve">
Erstatter postdok 71178900 (utgår). Gir 3 års finansiering.</t>
        </r>
      </text>
    </comment>
    <comment ref="D101" authorId="1" shapeId="0">
      <text>
        <r>
          <rPr>
            <b/>
            <sz val="10"/>
            <color indexed="81"/>
            <rFont val="Tahoma"/>
            <family val="2"/>
          </rPr>
          <t>krisbre:</t>
        </r>
        <r>
          <rPr>
            <sz val="10"/>
            <color indexed="81"/>
            <rFont val="Tahoma"/>
            <family val="2"/>
          </rPr>
          <t xml:space="preserve">
Omgjort postdok til tre års stipendiatstilling</t>
        </r>
      </text>
    </comment>
    <comment ref="D136" authorId="1" shapeId="0">
      <text>
        <r>
          <rPr>
            <b/>
            <sz val="8"/>
            <color indexed="81"/>
            <rFont val="Tahoma"/>
            <family val="2"/>
          </rPr>
          <t>krisbre:</t>
        </r>
        <r>
          <rPr>
            <sz val="8"/>
            <color indexed="81"/>
            <rFont val="Tahoma"/>
            <family val="2"/>
          </rPr>
          <t xml:space="preserve">
Omgjort fra postdok til 3 års stipend</t>
        </r>
      </text>
    </comment>
    <comment ref="X173" authorId="3" shapeId="0">
      <text>
        <r>
          <rPr>
            <b/>
            <sz val="9"/>
            <color indexed="81"/>
            <rFont val="Tahoma"/>
            <family val="2"/>
          </rPr>
          <t>Kristin Wergeland Brekke:</t>
        </r>
        <r>
          <rPr>
            <sz val="9"/>
            <color indexed="81"/>
            <rFont val="Tahoma"/>
            <family val="2"/>
          </rPr>
          <t xml:space="preserve">
Fornyelse legges inn som ny tildeling i fordeling av SO-stillinger</t>
        </r>
      </text>
    </comment>
    <comment ref="N224" authorId="1" shapeId="0">
      <text>
        <r>
          <rPr>
            <b/>
            <sz val="10"/>
            <color indexed="81"/>
            <rFont val="Tahoma"/>
            <family val="2"/>
          </rPr>
          <t>krisbre:</t>
        </r>
        <r>
          <rPr>
            <sz val="10"/>
            <color indexed="81"/>
            <rFont val="Tahoma"/>
            <family val="2"/>
          </rPr>
          <t xml:space="preserve">
Et stipend + ett ved forlengelse</t>
        </r>
      </text>
    </comment>
    <comment ref="D227" authorId="3" shapeId="0">
      <text>
        <r>
          <rPr>
            <b/>
            <sz val="9"/>
            <color indexed="81"/>
            <rFont val="Tahoma"/>
            <family val="2"/>
          </rPr>
          <t>Kristin Wergeland Brekke:</t>
        </r>
        <r>
          <rPr>
            <sz val="9"/>
            <color indexed="81"/>
            <rFont val="Tahoma"/>
            <family val="2"/>
          </rPr>
          <t xml:space="preserve">
Forlengelse. Andre stipend.</t>
        </r>
      </text>
    </comment>
    <comment ref="N320" authorId="3" shapeId="0">
      <text>
        <r>
          <rPr>
            <b/>
            <sz val="9"/>
            <color indexed="81"/>
            <rFont val="Tahoma"/>
            <family val="2"/>
          </rPr>
          <t>Kristin Wergeland Brekke:</t>
        </r>
        <r>
          <rPr>
            <sz val="9"/>
            <color indexed="81"/>
            <rFont val="Tahoma"/>
            <family val="2"/>
          </rPr>
          <t xml:space="preserve">
Jorunn. Ble ved en feil lagt inn bevilgning som postdok 81603800. Han har nå fått et 2013-stipendiatnummer så dere får ordne med ompostering.</t>
        </r>
      </text>
    </comment>
    <comment ref="N352" authorId="1" shapeId="0">
      <text>
        <r>
          <rPr>
            <b/>
            <sz val="8"/>
            <color indexed="81"/>
            <rFont val="Tahoma"/>
            <family val="2"/>
          </rPr>
          <t>krisbre:</t>
        </r>
        <r>
          <rPr>
            <sz val="8"/>
            <color indexed="81"/>
            <rFont val="Tahoma"/>
            <family val="2"/>
          </rPr>
          <t xml:space="preserve">
Fått forlengelse. Lyses ut stip/postdok.</t>
        </r>
      </text>
    </comment>
    <comment ref="N354" authorId="1" shapeId="0">
      <text>
        <r>
          <rPr>
            <b/>
            <sz val="8"/>
            <color indexed="81"/>
            <rFont val="Tahoma"/>
            <family val="2"/>
          </rPr>
          <t>krisbre:</t>
        </r>
        <r>
          <rPr>
            <sz val="8"/>
            <color indexed="81"/>
            <rFont val="Tahoma"/>
            <family val="2"/>
          </rPr>
          <t xml:space="preserve">
fått forlengelse. Lyses ut stip/postdok</t>
        </r>
      </text>
    </comment>
    <comment ref="D379" authorId="1" shapeId="0">
      <text>
        <r>
          <rPr>
            <b/>
            <sz val="10"/>
            <color indexed="81"/>
            <rFont val="Tahoma"/>
            <family val="2"/>
          </rPr>
          <t>krisbre:</t>
        </r>
        <r>
          <rPr>
            <sz val="10"/>
            <color indexed="81"/>
            <rFont val="Tahoma"/>
            <family val="2"/>
          </rPr>
          <t xml:space="preserve">
(omgj 1 1/2)postdok)</t>
        </r>
      </text>
    </comment>
    <comment ref="D406" authorId="3" shapeId="0">
      <text>
        <r>
          <rPr>
            <b/>
            <sz val="9"/>
            <color indexed="81"/>
            <rFont val="Tahoma"/>
            <family val="2"/>
          </rPr>
          <t>Kristin Wergeland Brekke:</t>
        </r>
        <r>
          <rPr>
            <sz val="9"/>
            <color indexed="81"/>
            <rFont val="Tahoma"/>
            <family val="2"/>
          </rPr>
          <t xml:space="preserve">
Koordinator Strømman</t>
        </r>
      </text>
    </comment>
    <comment ref="D407" authorId="3" shapeId="0">
      <text>
        <r>
          <rPr>
            <b/>
            <sz val="9"/>
            <color indexed="81"/>
            <rFont val="Tahoma"/>
            <family val="2"/>
          </rPr>
          <t>Kristin Wergeland Brekke:</t>
        </r>
        <r>
          <rPr>
            <sz val="9"/>
            <color indexed="81"/>
            <rFont val="Tahoma"/>
            <family val="2"/>
          </rPr>
          <t xml:space="preserve">
Koordinator: Gundersen</t>
        </r>
      </text>
    </comment>
    <comment ref="D408" authorId="3" shapeId="0">
      <text>
        <r>
          <rPr>
            <b/>
            <sz val="9"/>
            <color indexed="81"/>
            <rFont val="Tahoma"/>
            <family val="2"/>
          </rPr>
          <t>Kristin Wergeland Brekke:</t>
        </r>
        <r>
          <rPr>
            <sz val="9"/>
            <color indexed="81"/>
            <rFont val="Tahoma"/>
            <family val="2"/>
          </rPr>
          <t xml:space="preserve">
Koordinator: Onarheim</t>
        </r>
      </text>
    </comment>
    <comment ref="D409" authorId="1" shapeId="0">
      <text>
        <r>
          <rPr>
            <b/>
            <sz val="8"/>
            <color indexed="81"/>
            <rFont val="Tahoma"/>
            <family val="2"/>
          </rPr>
          <t>krisbre:</t>
        </r>
        <r>
          <rPr>
            <sz val="8"/>
            <color indexed="81"/>
            <rFont val="Tahoma"/>
            <family val="2"/>
          </rPr>
          <t xml:space="preserve">
8 års tildeling. 4 første år til NT på 81712000.
Koordinator: Killingtveit </t>
        </r>
      </text>
    </comment>
    <comment ref="Y443" authorId="2" shapeId="0">
      <text>
        <r>
          <rPr>
            <b/>
            <sz val="9"/>
            <color indexed="81"/>
            <rFont val="Tahoma"/>
            <family val="2"/>
          </rPr>
          <t>Andreas Slettebak Wangen:</t>
        </r>
        <r>
          <rPr>
            <sz val="9"/>
            <color indexed="81"/>
            <rFont val="Tahoma"/>
            <family val="2"/>
          </rPr>
          <t xml:space="preserve">
2 ekstra måneder bevilgning pga DION.</t>
        </r>
      </text>
    </comment>
    <comment ref="D465" authorId="3" shapeId="0">
      <text>
        <r>
          <rPr>
            <b/>
            <sz val="9"/>
            <color indexed="81"/>
            <rFont val="Tahoma"/>
            <family val="2"/>
          </rPr>
          <t>Kristin Wergeland Brekke:</t>
        </r>
        <r>
          <rPr>
            <sz val="9"/>
            <color indexed="81"/>
            <rFont val="Tahoma"/>
            <family val="2"/>
          </rPr>
          <t xml:space="preserve">
Første fire år som postdok 811 75 500</t>
        </r>
      </text>
    </comment>
    <comment ref="D467" authorId="3" shapeId="0">
      <text>
        <r>
          <rPr>
            <b/>
            <sz val="9"/>
            <color indexed="81"/>
            <rFont val="Tahoma"/>
            <family val="2"/>
          </rPr>
          <t>Kristin Wergeland Brekke:</t>
        </r>
        <r>
          <rPr>
            <sz val="9"/>
            <color indexed="81"/>
            <rFont val="Tahoma"/>
            <family val="2"/>
          </rPr>
          <t xml:space="preserve">
Andre stipendiatstilling (veileder Nydal).  Første stipend ved NT. </t>
        </r>
      </text>
    </comment>
    <comment ref="D486" authorId="3" shapeId="0">
      <text>
        <r>
          <rPr>
            <b/>
            <sz val="9"/>
            <color indexed="81"/>
            <rFont val="Tahoma"/>
            <family val="2"/>
          </rPr>
          <t>Kristin Wergeland Brekke:</t>
        </r>
        <r>
          <rPr>
            <sz val="9"/>
            <color indexed="81"/>
            <rFont val="Tahoma"/>
            <family val="2"/>
          </rPr>
          <t xml:space="preserve">
Andre stipend, omgjort til 3 års postdok ved IVT.</t>
        </r>
      </text>
    </comment>
    <comment ref="D541" authorId="1" shapeId="0">
      <text>
        <r>
          <rPr>
            <b/>
            <sz val="10"/>
            <color indexed="81"/>
            <rFont val="Tahoma"/>
            <family val="2"/>
          </rPr>
          <t>krisbre:</t>
        </r>
        <r>
          <rPr>
            <sz val="10"/>
            <color indexed="81"/>
            <rFont val="Tahoma"/>
            <family val="2"/>
          </rPr>
          <t xml:space="preserve">
Erstatter postdok 81602600</t>
        </r>
      </text>
    </comment>
    <comment ref="D542" authorId="1" shapeId="0">
      <text>
        <r>
          <rPr>
            <b/>
            <sz val="8"/>
            <color indexed="81"/>
            <rFont val="Tahoma"/>
            <family val="2"/>
          </rPr>
          <t>krisbre:</t>
        </r>
        <r>
          <rPr>
            <sz val="8"/>
            <color indexed="81"/>
            <rFont val="Tahoma"/>
            <family val="2"/>
          </rPr>
          <t xml:space="preserve">
Omgjort fra postdok </t>
        </r>
      </text>
    </comment>
    <comment ref="D543" authorId="1" shapeId="0">
      <text>
        <r>
          <rPr>
            <b/>
            <sz val="8"/>
            <color indexed="81"/>
            <rFont val="Tahoma"/>
            <family val="2"/>
          </rPr>
          <t>krisbre:</t>
        </r>
        <r>
          <rPr>
            <sz val="8"/>
            <color indexed="81"/>
            <rFont val="Tahoma"/>
            <family val="2"/>
          </rPr>
          <t xml:space="preserve">
Omgjort fra postdok 81602800</t>
        </r>
      </text>
    </comment>
    <comment ref="D544" authorId="1" shapeId="0">
      <text>
        <r>
          <rPr>
            <b/>
            <sz val="8"/>
            <color indexed="81"/>
            <rFont val="Tahoma"/>
            <family val="2"/>
          </rPr>
          <t>krisbre:</t>
        </r>
        <r>
          <rPr>
            <sz val="8"/>
            <color indexed="81"/>
            <rFont val="Tahoma"/>
            <family val="2"/>
          </rPr>
          <t xml:space="preserve">
Erstatter postdok 81602900</t>
        </r>
      </text>
    </comment>
    <comment ref="D545" authorId="1" shapeId="0">
      <text>
        <r>
          <rPr>
            <b/>
            <sz val="8"/>
            <color indexed="81"/>
            <rFont val="Tahoma"/>
            <family val="2"/>
          </rPr>
          <t>krisbre:</t>
        </r>
        <r>
          <rPr>
            <sz val="8"/>
            <color indexed="81"/>
            <rFont val="Tahoma"/>
            <family val="2"/>
          </rPr>
          <t xml:space="preserve">
Overføres BOA-prosjekt der stipendiat lønnes.</t>
        </r>
      </text>
    </comment>
    <comment ref="W545" authorId="3" shapeId="0">
      <text>
        <r>
          <rPr>
            <b/>
            <sz val="9"/>
            <color indexed="81"/>
            <rFont val="Tahoma"/>
            <family val="2"/>
          </rPr>
          <t>Kristin Wergeland Brekke:</t>
        </r>
        <r>
          <rPr>
            <sz val="9"/>
            <color indexed="81"/>
            <rFont val="Tahoma"/>
            <family val="2"/>
          </rPr>
          <t xml:space="preserve">
Forlengelse regnes som ny SO-tildeling</t>
        </r>
      </text>
    </comment>
    <comment ref="D546" authorId="1" shapeId="0">
      <text>
        <r>
          <rPr>
            <b/>
            <sz val="8"/>
            <color indexed="81"/>
            <rFont val="Tahoma"/>
            <family val="2"/>
          </rPr>
          <t>krisbre:</t>
        </r>
        <r>
          <rPr>
            <sz val="8"/>
            <color indexed="81"/>
            <rFont val="Tahoma"/>
            <family val="2"/>
          </rPr>
          <t xml:space="preserve">
8 års tildeling. Siste 4 år til IVT på 81712001.</t>
        </r>
      </text>
    </comment>
    <comment ref="D547" authorId="1" shapeId="0">
      <text>
        <r>
          <rPr>
            <b/>
            <sz val="8"/>
            <color indexed="81"/>
            <rFont val="Tahoma"/>
            <family val="2"/>
          </rPr>
          <t>krisbre:</t>
        </r>
        <r>
          <rPr>
            <sz val="8"/>
            <color indexed="81"/>
            <rFont val="Tahoma"/>
            <family val="2"/>
          </rPr>
          <t xml:space="preserve">
Overføres BOA-prosjekt der stipendiat lønnes.</t>
        </r>
      </text>
    </comment>
    <comment ref="B576" authorId="1" shapeId="0">
      <text>
        <r>
          <rPr>
            <b/>
            <sz val="8"/>
            <color indexed="81"/>
            <rFont val="Tahoma"/>
            <family val="2"/>
          </rPr>
          <t>krisbre:</t>
        </r>
        <r>
          <rPr>
            <sz val="8"/>
            <color indexed="81"/>
            <rFont val="Tahoma"/>
            <family val="2"/>
          </rPr>
          <t xml:space="preserve">
I forskergruppe på DMF, ansatt NT.</t>
        </r>
      </text>
    </comment>
    <comment ref="D584" authorId="1" shapeId="0">
      <text>
        <r>
          <rPr>
            <b/>
            <sz val="8"/>
            <color indexed="81"/>
            <rFont val="Tahoma"/>
            <family val="2"/>
          </rPr>
          <t>krisbre:</t>
        </r>
        <r>
          <rPr>
            <sz val="8"/>
            <color indexed="81"/>
            <rFont val="Tahoma"/>
            <family val="2"/>
          </rPr>
          <t xml:space="preserve">
Erstatter postdok 81603800</t>
        </r>
      </text>
    </comment>
    <comment ref="D585" authorId="1" shapeId="0">
      <text>
        <r>
          <rPr>
            <b/>
            <sz val="8"/>
            <color indexed="81"/>
            <rFont val="Tahoma"/>
            <family val="2"/>
          </rPr>
          <t>krisbre:</t>
        </r>
        <r>
          <rPr>
            <sz val="8"/>
            <color indexed="81"/>
            <rFont val="Tahoma"/>
            <family val="2"/>
          </rPr>
          <t xml:space="preserve">
Erstatter postdok 81603900</t>
        </r>
      </text>
    </comment>
    <comment ref="D586" authorId="1" shapeId="0">
      <text>
        <r>
          <rPr>
            <b/>
            <sz val="8"/>
            <color indexed="81"/>
            <rFont val="Tahoma"/>
            <family val="2"/>
          </rPr>
          <t>krisbre:</t>
        </r>
        <r>
          <rPr>
            <sz val="8"/>
            <color indexed="81"/>
            <rFont val="Tahoma"/>
            <family val="2"/>
          </rPr>
          <t xml:space="preserve">
Erstatter postdok 81604000</t>
        </r>
      </text>
    </comment>
    <comment ref="D596" authorId="3" shapeId="0">
      <text>
        <r>
          <rPr>
            <b/>
            <sz val="9"/>
            <color indexed="81"/>
            <rFont val="Tahoma"/>
            <family val="2"/>
          </rPr>
          <t>Kristin Wergeland Brekke:</t>
        </r>
        <r>
          <rPr>
            <sz val="9"/>
            <color indexed="81"/>
            <rFont val="Tahoma"/>
            <family val="2"/>
          </rPr>
          <t xml:space="preserve">
Erstatter postdok 81608700</t>
        </r>
      </text>
    </comment>
    <comment ref="D600" authorId="3" shapeId="0">
      <text>
        <r>
          <rPr>
            <b/>
            <sz val="9"/>
            <color indexed="81"/>
            <rFont val="Tahoma"/>
            <family val="2"/>
          </rPr>
          <t>Kristin Wergeland Brekke:</t>
        </r>
        <r>
          <rPr>
            <sz val="9"/>
            <color indexed="81"/>
            <rFont val="Tahoma"/>
            <family val="2"/>
          </rPr>
          <t xml:space="preserve">
Erstatter postdok 81610600. Gir 3 års stipendiatfinansiering</t>
        </r>
      </text>
    </comment>
    <comment ref="D624" authorId="1" shapeId="0">
      <text>
        <r>
          <rPr>
            <b/>
            <sz val="8"/>
            <color indexed="81"/>
            <rFont val="Tahoma"/>
            <family val="2"/>
          </rPr>
          <t>krisbre:</t>
        </r>
        <r>
          <rPr>
            <sz val="8"/>
            <color indexed="81"/>
            <rFont val="Tahoma"/>
            <family val="2"/>
          </rPr>
          <t xml:space="preserve">
Fra ksted 674005 til ksted 672005 fra 1.10.2010.</t>
        </r>
      </text>
    </comment>
    <comment ref="S671" authorId="1" shapeId="0">
      <text>
        <r>
          <rPr>
            <b/>
            <sz val="8"/>
            <color indexed="81"/>
            <rFont val="Tahoma"/>
            <family val="2"/>
          </rPr>
          <t>krisbre:</t>
        </r>
        <r>
          <rPr>
            <sz val="8"/>
            <color indexed="81"/>
            <rFont val="Tahoma"/>
            <family val="2"/>
          </rPr>
          <t xml:space="preserve">
+ 5 mnd fra 2009</t>
        </r>
      </text>
    </comment>
    <comment ref="W675" authorId="3" shapeId="0">
      <text>
        <r>
          <rPr>
            <b/>
            <sz val="9"/>
            <color indexed="81"/>
            <rFont val="Tahoma"/>
            <family val="2"/>
          </rPr>
          <t>Kristin Wergeland Brekke:</t>
        </r>
        <r>
          <rPr>
            <sz val="9"/>
            <color indexed="81"/>
            <rFont val="Tahoma"/>
            <family val="2"/>
          </rPr>
          <t xml:space="preserve">
Forlengelse regnes som ny SO-tildeling</t>
        </r>
      </text>
    </comment>
    <comment ref="D712" authorId="1" shapeId="0">
      <text>
        <r>
          <rPr>
            <b/>
            <sz val="8"/>
            <color indexed="81"/>
            <rFont val="Tahoma"/>
            <family val="2"/>
          </rPr>
          <t>krisbre:</t>
        </r>
        <r>
          <rPr>
            <sz val="8"/>
            <color indexed="81"/>
            <rFont val="Tahoma"/>
            <family val="2"/>
          </rPr>
          <t xml:space="preserve">
Erstatter postdok. Treårs finansiering.</t>
        </r>
      </text>
    </comment>
    <comment ref="H740" authorId="2" shapeId="0">
      <text>
        <r>
          <rPr>
            <b/>
            <sz val="9"/>
            <color indexed="81"/>
            <rFont val="Tahoma"/>
            <family val="2"/>
          </rPr>
          <t>Andreas Slettebak Wangen:</t>
        </r>
        <r>
          <rPr>
            <sz val="9"/>
            <color indexed="81"/>
            <rFont val="Tahoma"/>
            <family val="2"/>
          </rPr>
          <t xml:space="preserve">
Opprinnelig ufordelt stilling fra 2012.</t>
        </r>
      </text>
    </comment>
    <comment ref="H741" authorId="2" shapeId="0">
      <text>
        <r>
          <rPr>
            <b/>
            <sz val="9"/>
            <color indexed="81"/>
            <rFont val="Tahoma"/>
            <family val="2"/>
          </rPr>
          <t>Andreas Slettebak Wangen:</t>
        </r>
        <r>
          <rPr>
            <sz val="9"/>
            <color indexed="81"/>
            <rFont val="Tahoma"/>
            <family val="2"/>
          </rPr>
          <t xml:space="preserve">
Opprinnelig ufordelt stilling fra 2012.</t>
        </r>
      </text>
    </comment>
    <comment ref="D761" authorId="2" shapeId="0">
      <text>
        <r>
          <rPr>
            <b/>
            <sz val="9"/>
            <color indexed="81"/>
            <rFont val="Tahoma"/>
            <family val="2"/>
          </rPr>
          <t>Andreas Slettebak Wangen:</t>
        </r>
        <r>
          <rPr>
            <sz val="9"/>
            <color indexed="81"/>
            <rFont val="Tahoma"/>
            <family val="2"/>
          </rPr>
          <t xml:space="preserve">
Summen av prosjeknr 81158800, 01 og 05 skal til sammen utgjøre 2,15 årsverk.
Skal forlenges i fire nye år etter 2016 så lenge ikke annet opplyses fra KD.</t>
        </r>
      </text>
    </comment>
    <comment ref="D762" authorId="2" shapeId="0">
      <text>
        <r>
          <rPr>
            <b/>
            <sz val="9"/>
            <color indexed="81"/>
            <rFont val="Tahoma"/>
            <family val="2"/>
          </rPr>
          <t>Andreas Slettebak Wangen:</t>
        </r>
        <r>
          <rPr>
            <sz val="9"/>
            <color indexed="81"/>
            <rFont val="Tahoma"/>
            <family val="2"/>
          </rPr>
          <t xml:space="preserve">
Summen av prosjeknr 81158800, 01 og 05 skal til sammen utgjøre 2,15 årsverk.
Skal forlenges i fire nye år etter 2016 så lenge ikke annet opplyses fra KD.</t>
        </r>
      </text>
    </comment>
    <comment ref="D763" authorId="2" shapeId="0">
      <text>
        <r>
          <rPr>
            <b/>
            <sz val="9"/>
            <color indexed="81"/>
            <rFont val="Tahoma"/>
            <family val="2"/>
          </rPr>
          <t>Andreas Slettebak Wangen:</t>
        </r>
        <r>
          <rPr>
            <sz val="9"/>
            <color indexed="81"/>
            <rFont val="Tahoma"/>
            <family val="2"/>
          </rPr>
          <t xml:space="preserve">
Summen av prosjeknr 81158800, 01 og 05 skal til sammen utgjøre 2,15 årsverk.
Skal forlenges i fire nye år etter 2016 så lenge ikke annet opplyses fra KD.</t>
        </r>
      </text>
    </comment>
    <comment ref="Z804" authorId="4" shapeId="0">
      <text>
        <r>
          <rPr>
            <b/>
            <sz val="9"/>
            <color indexed="81"/>
            <rFont val="Tahoma"/>
            <family val="2"/>
          </rPr>
          <t>May Lisbeth Lande:</t>
        </r>
        <r>
          <rPr>
            <sz val="9"/>
            <color indexed="81"/>
            <rFont val="Tahoma"/>
            <family val="2"/>
          </rPr>
          <t xml:space="preserve">
10.07.2017: Skal være en 10-årig stilling hvis SFF-ene består forskningsrådets midtveisevaluering.</t>
        </r>
      </text>
    </comment>
    <comment ref="AA842" authorId="2" shapeId="0">
      <text>
        <r>
          <rPr>
            <b/>
            <sz val="9"/>
            <color indexed="81"/>
            <rFont val="Tahoma"/>
            <family val="2"/>
          </rPr>
          <t>Andreas Slettebak Wangen:</t>
        </r>
        <r>
          <rPr>
            <sz val="9"/>
            <color indexed="81"/>
            <rFont val="Tahoma"/>
            <family val="2"/>
          </rPr>
          <t xml:space="preserve">
1 ekstra måned bevilgning pga DION.</t>
        </r>
      </text>
    </comment>
    <comment ref="Z1353" authorId="4" shapeId="0">
      <text>
        <r>
          <rPr>
            <b/>
            <sz val="9"/>
            <color indexed="81"/>
            <rFont val="Tahoma"/>
            <family val="2"/>
          </rPr>
          <t>May Lisbeth Lande:</t>
        </r>
        <r>
          <rPr>
            <sz val="9"/>
            <color indexed="81"/>
            <rFont val="Tahoma"/>
            <family val="2"/>
          </rPr>
          <t xml:space="preserve">
5/12-2017: Ålesund v/Vada bekreftet 3-årig stilling.</t>
        </r>
      </text>
    </comment>
    <comment ref="AD1512" authorId="4" shapeId="0">
      <text>
        <r>
          <rPr>
            <b/>
            <sz val="9"/>
            <color indexed="81"/>
            <rFont val="Tahoma"/>
            <family val="2"/>
          </rPr>
          <t>May Lisbeth Lande:</t>
        </r>
        <r>
          <rPr>
            <sz val="9"/>
            <color indexed="81"/>
            <rFont val="Tahoma"/>
            <family val="2"/>
          </rPr>
          <t xml:space="preserve">
Fakultetetvarslet om 3 år, men skulle legge inn 4 år som budsjettert.</t>
        </r>
      </text>
    </comment>
    <comment ref="AB1778" authorId="5" shapeId="0">
      <text>
        <r>
          <rPr>
            <b/>
            <sz val="9"/>
            <color indexed="81"/>
            <rFont val="Tahoma"/>
            <family val="2"/>
          </rPr>
          <t>Øyvind Toldnes:</t>
        </r>
        <r>
          <rPr>
            <sz val="9"/>
            <color indexed="81"/>
            <rFont val="Tahoma"/>
            <family val="2"/>
          </rPr>
          <t xml:space="preserve">
Baseline+øremerkede+20 stillinger omregnet til NTNU-sats</t>
        </r>
      </text>
    </comment>
    <comment ref="AC1779" authorId="5" shapeId="0">
      <text>
        <r>
          <rPr>
            <b/>
            <sz val="9"/>
            <color indexed="81"/>
            <rFont val="Tahoma"/>
            <family val="2"/>
          </rPr>
          <t>Øyvind Toldnes:</t>
        </r>
        <r>
          <rPr>
            <sz val="9"/>
            <color indexed="81"/>
            <rFont val="Tahoma"/>
            <family val="2"/>
          </rPr>
          <t xml:space="preserve">
Baseline+øremerkede+32 stillinger omregnet til NTNU-sats</t>
        </r>
      </text>
    </comment>
    <comment ref="AD1780" authorId="5" shapeId="0">
      <text>
        <r>
          <rPr>
            <b/>
            <sz val="9"/>
            <color indexed="81"/>
            <rFont val="Tahoma"/>
            <family val="2"/>
          </rPr>
          <t>Øyvind Toldnes:</t>
        </r>
        <r>
          <rPr>
            <sz val="9"/>
            <color indexed="81"/>
            <rFont val="Tahoma"/>
            <family val="2"/>
          </rPr>
          <t xml:space="preserve">
Baseline+øremerkede+24 stillinger omregnet til NTNU-sats</t>
        </r>
      </text>
    </comment>
  </commentList>
</comments>
</file>

<file path=xl/comments2.xml><?xml version="1.0" encoding="utf-8"?>
<comments xmlns="http://schemas.openxmlformats.org/spreadsheetml/2006/main">
  <authors>
    <author>herstad</author>
    <author>krisbre</author>
    <author>Kristin Wergeland Brekke</author>
    <author>Andreas Slettebak Wangen</author>
  </authors>
  <commentList>
    <comment ref="H8" authorId="0" shapeId="0">
      <text>
        <r>
          <rPr>
            <b/>
            <sz val="10"/>
            <color indexed="81"/>
            <rFont val="Tahoma"/>
            <family val="2"/>
          </rPr>
          <t>Tildelingsår, oppgis i hele år (2009)</t>
        </r>
        <r>
          <rPr>
            <sz val="10"/>
            <color indexed="81"/>
            <rFont val="Tahoma"/>
            <family val="2"/>
          </rPr>
          <t xml:space="preserve">
</t>
        </r>
      </text>
    </comment>
    <comment ref="I8" authorId="0" shapeId="0">
      <text>
        <r>
          <rPr>
            <b/>
            <sz val="10"/>
            <color indexed="81"/>
            <rFont val="Tahoma"/>
            <family val="2"/>
          </rPr>
          <t>Oppstarts år og måned, f.eks oppstart apr 09 = 0904</t>
        </r>
        <r>
          <rPr>
            <sz val="10"/>
            <color indexed="81"/>
            <rFont val="Tahoma"/>
            <family val="2"/>
          </rPr>
          <t xml:space="preserve">
</t>
        </r>
      </text>
    </comment>
    <comment ref="J8" authorId="1" shapeId="0">
      <text>
        <r>
          <rPr>
            <b/>
            <sz val="10"/>
            <color indexed="81"/>
            <rFont val="Tahoma"/>
            <family val="2"/>
          </rPr>
          <t>krisbre:</t>
        </r>
        <r>
          <rPr>
            <sz val="10"/>
            <color indexed="81"/>
            <rFont val="Tahoma"/>
            <family val="2"/>
          </rPr>
          <t xml:space="preserve">
månedsnummer og år</t>
        </r>
      </text>
    </comment>
    <comment ref="A11" authorId="1" shapeId="0">
      <text>
        <r>
          <rPr>
            <b/>
            <sz val="8"/>
            <color indexed="81"/>
            <rFont val="Tahoma"/>
            <family val="2"/>
          </rPr>
          <t>krisbre:</t>
        </r>
        <r>
          <rPr>
            <sz val="8"/>
            <color indexed="81"/>
            <rFont val="Tahoma"/>
            <family val="2"/>
          </rPr>
          <t xml:space="preserve">
81601600 utgår</t>
        </r>
      </text>
    </comment>
    <comment ref="D16" authorId="1" shapeId="0">
      <text>
        <r>
          <rPr>
            <b/>
            <sz val="10"/>
            <color indexed="81"/>
            <rFont val="Tahoma"/>
            <family val="2"/>
          </rPr>
          <t>krisbre:</t>
        </r>
        <r>
          <rPr>
            <sz val="10"/>
            <color indexed="81"/>
            <rFont val="Tahoma"/>
            <family val="2"/>
          </rPr>
          <t xml:space="preserve">
Omgjort fra stipendiat til postdoktor (2009). I 2010 tildelt ett års forlengelse fra tildelt SO-postdokressurs. Overført til DMF og ny postdok 15.2.12</t>
        </r>
      </text>
    </comment>
    <comment ref="B27" authorId="1" shapeId="0">
      <text>
        <r>
          <rPr>
            <b/>
            <sz val="8"/>
            <color indexed="81"/>
            <rFont val="Tahoma"/>
            <family val="2"/>
          </rPr>
          <t>krisbre:</t>
        </r>
        <r>
          <rPr>
            <sz val="8"/>
            <color indexed="81"/>
            <rFont val="Tahoma"/>
            <family val="2"/>
          </rPr>
          <t xml:space="preserve">
Stipendiat i DMF forskningsgruppe, ansatt på NT.</t>
        </r>
      </text>
    </comment>
    <comment ref="C27" authorId="1" shapeId="0">
      <text>
        <r>
          <rPr>
            <b/>
            <sz val="8"/>
            <color indexed="81"/>
            <rFont val="Tahoma"/>
            <family val="2"/>
          </rPr>
          <t>krisbre:</t>
        </r>
        <r>
          <rPr>
            <sz val="8"/>
            <color indexed="81"/>
            <rFont val="Tahoma"/>
            <family val="2"/>
          </rPr>
          <t xml:space="preserve">
Stipendiat i DMF forskningsgruppe, ansatt på NT.</t>
        </r>
      </text>
    </comment>
    <comment ref="D32" authorId="1" shapeId="0">
      <text>
        <r>
          <rPr>
            <b/>
            <sz val="10"/>
            <color indexed="81"/>
            <rFont val="Tahoma"/>
            <family val="2"/>
          </rPr>
          <t>krisbre:</t>
        </r>
        <r>
          <rPr>
            <sz val="10"/>
            <color indexed="81"/>
            <rFont val="Tahoma"/>
            <family val="2"/>
          </rPr>
          <t xml:space="preserve">
Bevilgning løper på ksted 620105, Løfaldli.  Ny utlysning. </t>
        </r>
      </text>
    </comment>
    <comment ref="D41" authorId="1" shapeId="0">
      <text>
        <r>
          <rPr>
            <b/>
            <sz val="10"/>
            <color indexed="81"/>
            <rFont val="Tahoma"/>
            <family val="2"/>
          </rPr>
          <t>krisbre:</t>
        </r>
        <r>
          <rPr>
            <sz val="10"/>
            <color indexed="81"/>
            <rFont val="Tahoma"/>
            <family val="2"/>
          </rPr>
          <t xml:space="preserve">
Omgjort fra stipendiat til postdoktor. </t>
        </r>
      </text>
    </comment>
    <comment ref="D42" authorId="1" shapeId="0">
      <text>
        <r>
          <rPr>
            <b/>
            <sz val="10"/>
            <color indexed="81"/>
            <rFont val="Tahoma"/>
            <family val="2"/>
          </rPr>
          <t>krisbre:</t>
        </r>
        <r>
          <rPr>
            <sz val="10"/>
            <color indexed="81"/>
            <rFont val="Tahoma"/>
            <family val="2"/>
          </rPr>
          <t xml:space="preserve">
Prof/kval.stip.bidrag,
Ref. ephorte 2007/17936. Ny utlysning OK fra RE 29/10-09.</t>
        </r>
      </text>
    </comment>
    <comment ref="D71" authorId="2" shapeId="0">
      <text>
        <r>
          <rPr>
            <b/>
            <sz val="9"/>
            <color indexed="81"/>
            <rFont val="Tahoma"/>
            <family val="2"/>
          </rPr>
          <t>Kristin Wergeland Brekke:</t>
        </r>
        <r>
          <rPr>
            <sz val="9"/>
            <color indexed="81"/>
            <rFont val="Tahoma"/>
            <family val="2"/>
          </rPr>
          <t xml:space="preserve">
andre 4-årsperiode som stipendiat med nr 817 37 800</t>
        </r>
      </text>
    </comment>
    <comment ref="Y84" authorId="2" shapeId="0">
      <text>
        <r>
          <rPr>
            <b/>
            <sz val="9"/>
            <color indexed="81"/>
            <rFont val="Tahoma"/>
            <family val="2"/>
          </rPr>
          <t>Kristin Wergeland Brekke:</t>
        </r>
        <r>
          <rPr>
            <sz val="9"/>
            <color indexed="81"/>
            <rFont val="Tahoma"/>
            <family val="2"/>
          </rPr>
          <t xml:space="preserve">
Forlengelse regnes som ny SO-tildeling.</t>
        </r>
      </text>
    </comment>
    <comment ref="D93" authorId="3" shapeId="0">
      <text>
        <r>
          <rPr>
            <b/>
            <sz val="9"/>
            <color indexed="81"/>
            <rFont val="Tahoma"/>
            <family val="2"/>
          </rPr>
          <t>Andreas Slettebak Wangen:</t>
        </r>
        <r>
          <rPr>
            <sz val="9"/>
            <color indexed="81"/>
            <rFont val="Tahoma"/>
            <family val="2"/>
          </rPr>
          <t xml:space="preserve">
Hei,
Det er tidligere avtalt at SFI SAMCOT skal disponere noen av sine SO-postdoc’er som treårige. Det betyr at SFI’en har fått tildelt ett årsverk over en åtteårsperiode. Fordelingen som senteret har valgt for de 8 årsverkene er følgende:
Postdoc 1: 1+1+1
Postdoc 2: 1+1
Postdoc 3:1+1+1
Postdoc 1 som er prosjekt 81609400 er lagt inn med bevilgning for 2 årsverk, men trenger nå altså å etter etterfylles med ett nytt årsverk. Siste månedsbevilgning som ligger inne nå er juli.
Dette skal for så vidt også gjøres for Postdoc 3 som er prosjekt 81617834, men her har vedkommende bevilgning fortsatt ut 2017. Men ved utgangen av 2017 så må det fylles på med et årsverk. 
Stig
</t>
        </r>
      </text>
    </comment>
    <comment ref="D94" authorId="2" shapeId="0">
      <text>
        <r>
          <rPr>
            <b/>
            <sz val="9"/>
            <color indexed="81"/>
            <rFont val="Tahoma"/>
            <family val="2"/>
          </rPr>
          <t>Kristin Wergeland Brekke:</t>
        </r>
        <r>
          <rPr>
            <sz val="9"/>
            <color indexed="81"/>
            <rFont val="Tahoma"/>
            <family val="2"/>
          </rPr>
          <t xml:space="preserve">
Etter ønske fra SFI kjøres 2x2 år i stedenfor 1 x 4 år.</t>
        </r>
      </text>
    </comment>
    <comment ref="D98" authorId="1" shapeId="0">
      <text>
        <r>
          <rPr>
            <sz val="10"/>
            <color indexed="81"/>
            <rFont val="Tahoma"/>
            <family val="2"/>
          </rPr>
          <t xml:space="preserve">krisbre: Opprinnelig tildelt </t>
        </r>
        <r>
          <rPr>
            <sz val="10"/>
            <color indexed="81"/>
            <rFont val="Tahoma"/>
            <family val="2"/>
          </rPr>
          <t xml:space="preserve">
stip. 81138400</t>
        </r>
      </text>
    </comment>
    <comment ref="D101" authorId="1" shapeId="0">
      <text>
        <r>
          <rPr>
            <b/>
            <sz val="10"/>
            <color indexed="81"/>
            <rFont val="Tahoma"/>
            <family val="2"/>
          </rPr>
          <t>krisbre:</t>
        </r>
        <r>
          <rPr>
            <sz val="10"/>
            <color indexed="81"/>
            <rFont val="Tahoma"/>
            <family val="2"/>
          </rPr>
          <t xml:space="preserve">
I 2010 gitt ett års forlengelse. Deler ny tildelt postdokressurs med en annen postdok.</t>
        </r>
      </text>
    </comment>
    <comment ref="D105" authorId="1" shapeId="0">
      <text>
        <r>
          <rPr>
            <b/>
            <sz val="10"/>
            <color indexed="81"/>
            <rFont val="Tahoma"/>
            <family val="2"/>
          </rPr>
          <t>krisbre:</t>
        </r>
        <r>
          <rPr>
            <sz val="10"/>
            <color indexed="81"/>
            <rFont val="Tahoma"/>
            <family val="2"/>
          </rPr>
          <t xml:space="preserve">
Opprinnelig tildelt stip 81720400.</t>
        </r>
      </text>
    </comment>
    <comment ref="D125" authorId="1" shapeId="0">
      <text>
        <r>
          <rPr>
            <b/>
            <sz val="8"/>
            <color indexed="81"/>
            <rFont val="Tahoma"/>
            <family val="2"/>
          </rPr>
          <t>krisbre:</t>
        </r>
        <r>
          <rPr>
            <sz val="8"/>
            <color indexed="81"/>
            <rFont val="Tahoma"/>
            <family val="2"/>
          </rPr>
          <t xml:space="preserve">
ephorte 2010/4240. Rektor bevilgning.</t>
        </r>
      </text>
    </comment>
    <comment ref="D128" authorId="2" shapeId="0">
      <text>
        <r>
          <rPr>
            <b/>
            <sz val="9"/>
            <color indexed="81"/>
            <rFont val="Tahoma"/>
            <family val="2"/>
          </rPr>
          <t>Kristin Wergeland Brekke:</t>
        </r>
        <r>
          <rPr>
            <sz val="9"/>
            <color indexed="81"/>
            <rFont val="Tahoma"/>
            <family val="2"/>
          </rPr>
          <t xml:space="preserve">
Går i 50 % stilling i fire år.</t>
        </r>
      </text>
    </comment>
    <comment ref="D130" authorId="1" shapeId="0">
      <text>
        <r>
          <rPr>
            <b/>
            <sz val="8"/>
            <color indexed="81"/>
            <rFont val="Tahoma"/>
            <family val="2"/>
          </rPr>
          <t>krisbre:</t>
        </r>
        <r>
          <rPr>
            <sz val="8"/>
            <color indexed="81"/>
            <rFont val="Tahoma"/>
            <family val="2"/>
          </rPr>
          <t xml:space="preserve">
prosjekt 81608800 erstatter nr 81603100 (dobbeltbooking)</t>
        </r>
      </text>
    </comment>
    <comment ref="N130" authorId="2" shapeId="0">
      <text>
        <r>
          <rPr>
            <b/>
            <sz val="9"/>
            <color indexed="81"/>
            <rFont val="Tahoma"/>
            <family val="2"/>
          </rPr>
          <t>Kristin Wergeland Brekke:</t>
        </r>
        <r>
          <rPr>
            <sz val="9"/>
            <color indexed="81"/>
            <rFont val="Tahoma"/>
            <family val="2"/>
          </rPr>
          <t xml:space="preserve">
under tilsetting etter 2. gangs utlysning 23/9-11</t>
        </r>
      </text>
    </comment>
    <comment ref="D131" authorId="1" shapeId="0">
      <text>
        <r>
          <rPr>
            <b/>
            <sz val="8"/>
            <color indexed="81"/>
            <rFont val="Tahoma"/>
            <family val="2"/>
          </rPr>
          <t>krisbre:</t>
        </r>
        <r>
          <rPr>
            <sz val="8"/>
            <color indexed="81"/>
            <rFont val="Tahoma"/>
            <family val="2"/>
          </rPr>
          <t xml:space="preserve">
Prosj  81608900 erstatter prosj.nr. 81603000 (dobbeltbooking).</t>
        </r>
      </text>
    </comment>
    <comment ref="D137" authorId="2" shapeId="0">
      <text>
        <r>
          <rPr>
            <b/>
            <sz val="9"/>
            <color indexed="81"/>
            <rFont val="Tahoma"/>
            <family val="2"/>
          </rPr>
          <t>Kristin Wergeland Brekke:</t>
        </r>
        <r>
          <rPr>
            <sz val="9"/>
            <color indexed="81"/>
            <rFont val="Tahoma"/>
            <family val="2"/>
          </rPr>
          <t xml:space="preserve">
4 års stip omgjort til 3 års postdok.</t>
        </r>
      </text>
    </comment>
    <comment ref="X158" authorId="3" shapeId="0">
      <text>
        <r>
          <rPr>
            <b/>
            <sz val="9"/>
            <color indexed="81"/>
            <rFont val="Tahoma"/>
            <family val="2"/>
          </rPr>
          <t>Andreas Slettebak Wangen:</t>
        </r>
        <r>
          <rPr>
            <sz val="9"/>
            <color indexed="81"/>
            <rFont val="Tahoma"/>
            <family val="2"/>
          </rPr>
          <t xml:space="preserve">
Forlenget ut SFF-perioden (10 år).</t>
        </r>
      </text>
    </comment>
    <comment ref="X159" authorId="3" shapeId="0">
      <text>
        <r>
          <rPr>
            <b/>
            <sz val="9"/>
            <color indexed="81"/>
            <rFont val="Tahoma"/>
            <family val="2"/>
          </rPr>
          <t>Andreas Slettebak Wangen:</t>
        </r>
        <r>
          <rPr>
            <sz val="9"/>
            <color indexed="81"/>
            <rFont val="Tahoma"/>
            <family val="2"/>
          </rPr>
          <t xml:space="preserve">
Forlenget ut SFF-perioden (10 år).</t>
        </r>
      </text>
    </comment>
    <comment ref="Y160" authorId="3" shapeId="0">
      <text>
        <r>
          <rPr>
            <b/>
            <sz val="9"/>
            <color indexed="81"/>
            <rFont val="Tahoma"/>
            <family val="2"/>
          </rPr>
          <t>Andreas Slettebak Wangen:</t>
        </r>
        <r>
          <rPr>
            <sz val="9"/>
            <color indexed="81"/>
            <rFont val="Tahoma"/>
            <family val="2"/>
          </rPr>
          <t xml:space="preserve">
Forlenget ut SFF-perioden (10 år).</t>
        </r>
      </text>
    </comment>
    <comment ref="Y161" authorId="3" shapeId="0">
      <text>
        <r>
          <rPr>
            <b/>
            <sz val="9"/>
            <color indexed="81"/>
            <rFont val="Tahoma"/>
            <family val="2"/>
          </rPr>
          <t>Andreas Slettebak Wangen:</t>
        </r>
        <r>
          <rPr>
            <sz val="9"/>
            <color indexed="81"/>
            <rFont val="Tahoma"/>
            <family val="2"/>
          </rPr>
          <t xml:space="preserve">
Forlenget ut SFF-perioden (10 år).</t>
        </r>
      </text>
    </comment>
    <comment ref="H166" authorId="3" shapeId="0">
      <text>
        <r>
          <rPr>
            <b/>
            <sz val="9"/>
            <color indexed="81"/>
            <rFont val="Tahoma"/>
            <family val="2"/>
          </rPr>
          <t>Andreas Slettebak Wangen:</t>
        </r>
        <r>
          <rPr>
            <sz val="9"/>
            <color indexed="81"/>
            <rFont val="Tahoma"/>
            <family val="2"/>
          </rPr>
          <t xml:space="preserve">
Opprinnelig ufordelt stilling fra 2013.</t>
        </r>
      </text>
    </comment>
    <comment ref="D241" authorId="3" shapeId="0">
      <text>
        <r>
          <rPr>
            <b/>
            <sz val="9"/>
            <color indexed="81"/>
            <rFont val="Tahoma"/>
            <family val="2"/>
          </rPr>
          <t>Andreas Slettebak Wangen:</t>
        </r>
        <r>
          <rPr>
            <sz val="9"/>
            <color indexed="81"/>
            <rFont val="Tahoma"/>
            <family val="2"/>
          </rPr>
          <t xml:space="preserve">
Hei,
Det er tidligere avtalt at SFI SAMCOT skal disponere noen av sine SO-postdoc’er som treårige. Det betyr at SFI’en har fått tildelt ett årsverk over en åtteårsperiode. Fordelingen som senteret har valgt for de 8 årsverkene er følgende:
Postdoc 1: 1+1+1
Postdoc 2: 1+1
Postdoc 3:1+1+1
Postdoc 1 som er prosjekt 81609400 er lagt inn med bevilgning for 2 årsverk, men trenger nå altså å etter etterfylles med ett nytt årsverk. Siste månedsbevilgning som ligger inne nå er juli.
Dette skal for så vidt også gjøres for Postdoc 3 som er prosjekt 81617834, men her har vedkommende bevilgning fortsatt ut 2017. Men ved utgangen av 2017 så må det fylles på med et årsverk. 
Stig
</t>
        </r>
      </text>
    </comment>
  </commentList>
</comments>
</file>

<file path=xl/sharedStrings.xml><?xml version="1.0" encoding="utf-8"?>
<sst xmlns="http://schemas.openxmlformats.org/spreadsheetml/2006/main" count="15175" uniqueCount="2930">
  <si>
    <t>Start 1/5-07.Fra IVT til IME til NT 20/4-07,OK 27/4</t>
  </si>
  <si>
    <t>Lagt inn 17/4, OK 27/4-07. Rett til 11 mnd.OK</t>
  </si>
  <si>
    <t>SFI Coin (Sintef) ksted 644505</t>
  </si>
  <si>
    <t>Budsjett 2013 (mnd)</t>
  </si>
  <si>
    <t>Budsjett 2014 (mnd)</t>
  </si>
  <si>
    <t>Budsjett 2015 (mnd)</t>
  </si>
  <si>
    <t>marin/maritim biologi v/Evjemo</t>
  </si>
  <si>
    <t>ksted 643505 bygg, anlegg, transport</t>
  </si>
  <si>
    <t>ksted 642505, energi og prosesstekn.</t>
  </si>
  <si>
    <t>Lagt inn 29/6-07, OK 31/7-07</t>
  </si>
  <si>
    <t>lagt inn 14/8-07</t>
  </si>
  <si>
    <t>Faktisk bevilgn. + ubesatte anslag</t>
  </si>
  <si>
    <t>globalisering (marin)ksted 642005</t>
  </si>
  <si>
    <t>Overf. fra NT til DMF.Lagt inn 17/8-07,OK 23/8-07</t>
  </si>
  <si>
    <t>Lagt inn 17/8-07, OK 23/8-07</t>
  </si>
  <si>
    <t>lagt inn 14/8-07, OK 23/8-07</t>
  </si>
  <si>
    <t>Lagt inn 21/8-07, OK 23/8-07</t>
  </si>
  <si>
    <t>ksted 641005, Chen (1.3.2011)</t>
  </si>
  <si>
    <t>Overf. fra HF til IVT. Lagt inn 20/8-07,OK 23/8-07</t>
  </si>
  <si>
    <t>Lagt inn 29/6-07, justert 21/8-07,OK 23/8-07</t>
  </si>
  <si>
    <t>ISP 10300601, ksted 641505</t>
  </si>
  <si>
    <t>ksted 644005, ISP 10300631</t>
  </si>
  <si>
    <t>SFI SIMLab (ksted 646505)</t>
  </si>
  <si>
    <t>ksted 644505</t>
  </si>
  <si>
    <t>ksted 643005</t>
  </si>
  <si>
    <t>globalisering, sos.ant.</t>
  </si>
  <si>
    <t>ksted 644505. ISP10300632/S.F.Lee</t>
  </si>
  <si>
    <t>ksted 645505. ISP10300622/J.Huo</t>
  </si>
  <si>
    <t>Lagt inn 30/8-07, OK 17/9-07</t>
  </si>
  <si>
    <t>Lagt inn 31/8-07, OK 17/9-07</t>
  </si>
  <si>
    <t>Lagt inn 17/9-07, OK 17/9-07</t>
  </si>
  <si>
    <t>Lagt inn 10/9-07, OK 17/9-07</t>
  </si>
  <si>
    <t>Lagt inn 27/8-07, OK 17/9-07</t>
  </si>
  <si>
    <t>Lagt inn 29/8-07, OK 17/9-07</t>
  </si>
  <si>
    <t>Lagt inn 24/8-07, OK 17/9-07</t>
  </si>
  <si>
    <t>Fra HF til SVT. Lagt inn 31/8-07, OK 17/9-07</t>
  </si>
  <si>
    <t>SFI-perioden tom 2014 (start 0207)OK 17/9-07</t>
  </si>
  <si>
    <t>ksted 642505 MCN Vooren</t>
  </si>
  <si>
    <t>Lagt inn 24/9-07, OK 24/9-07</t>
  </si>
  <si>
    <t>ksted 644505 Leinan</t>
  </si>
  <si>
    <t>energi/petroleum ksted 642505 ISP 10300606 Zhang</t>
  </si>
  <si>
    <t>ksted 675005</t>
  </si>
  <si>
    <t>Kunst - Friimprovisasjon</t>
  </si>
  <si>
    <t>ksted644005, ISP10300636</t>
  </si>
  <si>
    <t>Lagt inn 5/10-07, OK 17/10-07</t>
  </si>
  <si>
    <t>Lagt inn 17/10-07, OK 17/10-07</t>
  </si>
  <si>
    <t>Lagt inn 3/10-07, OK 17/10-07</t>
  </si>
  <si>
    <t>Lagt inn 1/10-07, OK 17/10-07</t>
  </si>
  <si>
    <t>0608</t>
  </si>
  <si>
    <t>Stipendiater vår 08</t>
  </si>
  <si>
    <t>0708</t>
  </si>
  <si>
    <t>Globalisering ksted 671005</t>
  </si>
  <si>
    <t>Lagt inn 2/11-07, OK 19/11-07</t>
  </si>
  <si>
    <t>Lagt inn 8/11-07, OK 19/11-07</t>
  </si>
  <si>
    <t>Laird (Scotland)</t>
  </si>
  <si>
    <t>Lagt inn 15/11-10</t>
  </si>
  <si>
    <t xml:space="preserve">Rø </t>
  </si>
  <si>
    <t>HUNT, Eikenes (start 1/2-11)</t>
  </si>
  <si>
    <t>1102</t>
  </si>
  <si>
    <t>Kavli senter v/Menno Witter, Koganezawa</t>
  </si>
  <si>
    <t>Lagt inn 24/10-07, OK 19/10-07</t>
  </si>
  <si>
    <t>ksted 644005</t>
  </si>
  <si>
    <t>Lagt inn 24/10-07, OK 19/11-07</t>
  </si>
  <si>
    <t>Lagt inn  24/10-07, OK 30/11-07</t>
  </si>
  <si>
    <t>Tildelt hele SFI-perioden tom 2014,OK 30/11-07</t>
  </si>
  <si>
    <t>Lagt inn 24/10-07, OK 30/11-07</t>
  </si>
  <si>
    <t>Skrivesenter ksted 623005,eiersted 620105</t>
  </si>
  <si>
    <t>ksted 641005 Mao</t>
  </si>
  <si>
    <t>Lagt inn 7-1/08</t>
  </si>
  <si>
    <t>Lagt inn 8-1/08</t>
  </si>
  <si>
    <t>Lagt inn 8-1/08, OK 31/12-07</t>
  </si>
  <si>
    <t>Lagt inn 27/11-07, OK 31/12-07</t>
  </si>
  <si>
    <t>lagt inn 19/12-07, OK 31/12-07</t>
  </si>
  <si>
    <t>4 mnd i 2010, OK 17/3-11</t>
  </si>
  <si>
    <t>Lagt inn 3/2-11. 12+4 mnd i 2010, OK 17/3-11</t>
  </si>
  <si>
    <t>Lagt inn 22/2-11, OK 17/3-11</t>
  </si>
  <si>
    <t>Lagt inn 11/3-11, OK 17/3-11</t>
  </si>
  <si>
    <t>Lagt inn 24/2-11, OK 17/3-11</t>
  </si>
  <si>
    <t>Lagt inn 7-1/08, OK 31/12-07</t>
  </si>
  <si>
    <t>Bevilgning 2008</t>
  </si>
  <si>
    <t>Bevilgn. 2007</t>
  </si>
  <si>
    <t>Budsj. 2006</t>
  </si>
  <si>
    <t>ksted 672505 (ISS)</t>
  </si>
  <si>
    <t>Ikke oppstartede prosjekter er fargekodet etter bevilgningsår:</t>
  </si>
  <si>
    <t>For prosjekter merket "Oppstart etter avtalen med fakultet" overføres bevilgning fra den måned vi får melding om at prosjektet skal startes opp.</t>
  </si>
  <si>
    <t>Globalisering ksted 674505</t>
  </si>
  <si>
    <t>Fra HF til SVT. 12 mnd 2008 + 2 mnd etterbevilgning for 2007</t>
  </si>
  <si>
    <t>ksted 672005</t>
  </si>
  <si>
    <t>Budsj. 2008 (mnd)</t>
  </si>
  <si>
    <t>Budsj. 2009 (mnd)</t>
  </si>
  <si>
    <t>Budsj. 2010 (mnd)</t>
  </si>
  <si>
    <t>Budsj. 2011 (mnd)</t>
  </si>
  <si>
    <t>Budsj. 2012 (mnd)</t>
  </si>
  <si>
    <t>Budsj. 2013 (mnd)</t>
  </si>
  <si>
    <t>Budsj.2014 (mnd)</t>
  </si>
  <si>
    <t>Budsj. 2015 (mnd)</t>
  </si>
  <si>
    <t>ksted 671005 (Geo)</t>
  </si>
  <si>
    <t>SFF-CSCW (2010-2012)</t>
  </si>
  <si>
    <t>ksted 674005 (psy)</t>
  </si>
  <si>
    <t>22/1-08. IME rammeoverfører 5mnd (2007) fra 81124000.OK</t>
  </si>
  <si>
    <t>ksted 641005, Brynjolfsson (1.5.2011)</t>
  </si>
  <si>
    <t>Lagt inn 4/1-08.OK 31/1-08</t>
  </si>
  <si>
    <t>Lagt inn 29/1-08, OK 31/1-08</t>
  </si>
  <si>
    <t>Lagt inn 16/1-08, OK 31/1-08</t>
  </si>
  <si>
    <t>Lagt inn 13/1-07, OK 31/1-08</t>
  </si>
  <si>
    <t>Fra HF til SVT. Lagt inn 25/1-08,OK 31/1-08</t>
  </si>
  <si>
    <t>Lagt inn 20/2-08, OK 31/1-08</t>
  </si>
  <si>
    <t>lagt inn 4/4-08.ekstrabev.7 mnd fra 2007 i 2008.OK 31/3-08</t>
  </si>
  <si>
    <t>NT til IME (postdok, 2/3-08), OK 31/3-08</t>
  </si>
  <si>
    <t>Fra HF til SVT.Lagtinn 31/10-07.Fikk de bev.2007OK 31/3-08</t>
  </si>
  <si>
    <t>Budsjett 2016 (mnd)</t>
  </si>
  <si>
    <t>SUP v/Tore Undeland (offshore vindenergi) ksted 632005</t>
  </si>
  <si>
    <t>ksted 641005 Liebel</t>
  </si>
  <si>
    <t>Lagt inn 25/4-08, OK 30/4-08</t>
  </si>
  <si>
    <t>Lagt inn 8/4-09, OK 30/4-08</t>
  </si>
  <si>
    <t>Lagt inn 20/2-08, OK 30/4-08</t>
  </si>
  <si>
    <t>SFI SIMlab. Fagerholt Ksted 646505</t>
  </si>
  <si>
    <t>ksted 644005, ISP 10300636/Sofini</t>
  </si>
  <si>
    <t>ksted 673505 (ped)</t>
  </si>
  <si>
    <t>ksted 674505 (sosant)</t>
  </si>
  <si>
    <t>ksted 675505  yrkesfaglærerutdanning</t>
  </si>
  <si>
    <t>forskerskole 3 år, ksted 670105</t>
  </si>
  <si>
    <t>IKT. Ksted 631005</t>
  </si>
  <si>
    <t>SFI Statistics (NRS). Ksted 631505</t>
  </si>
  <si>
    <t>IKT. Ksted 631505</t>
  </si>
  <si>
    <t>Inst for biologi</t>
  </si>
  <si>
    <t>SFF-finalist Sæther ksted 661005</t>
  </si>
  <si>
    <t>materialer.ksted 663505</t>
  </si>
  <si>
    <t>FUGE bioinformatikk, ksted 631005, Sætrom</t>
  </si>
  <si>
    <t>1103</t>
  </si>
  <si>
    <t>Lsgt inn 29/5-08, OK 30/5-08</t>
  </si>
  <si>
    <t>Lagt inn 29/5-08, OK 30/5-08</t>
  </si>
  <si>
    <t>Lagt inn 17/6-08, OK 30/6-08</t>
  </si>
  <si>
    <t>Lagt inn 5/6-08, OK 30/6-08</t>
  </si>
  <si>
    <t>Lagt inn 26/6-08, OK 30/6-08</t>
  </si>
  <si>
    <t>Lagt inn 2/7-08, OK 30/6-08</t>
  </si>
  <si>
    <t>Lagt inn 10/6-08, OK 30/6-08</t>
  </si>
  <si>
    <t>Lagt inn 12/6-08, OK 30/6-08</t>
  </si>
  <si>
    <t>lagt inn 11/6-08, OK 30/6-08</t>
  </si>
  <si>
    <t>SUP v/Hefeng Dong ksted 633505</t>
  </si>
  <si>
    <t>ISP 10300634  Baghban, ksted 663505</t>
  </si>
  <si>
    <t>lagt inn 12/8-08, OK 13/8-08</t>
  </si>
  <si>
    <t>2009</t>
  </si>
  <si>
    <t>Sluttføringsstipend m.m.</t>
  </si>
  <si>
    <t xml:space="preserve">Globalisering, ksted 675005, Mugurusi </t>
  </si>
  <si>
    <t>Fra DMF til SVT. Lagt inn 13/9-2010. 12+5 mnd i 2010,OK 14/10-10</t>
  </si>
  <si>
    <t>SO-omstilling</t>
  </si>
  <si>
    <t>ISS stipendiater</t>
  </si>
  <si>
    <t>Siste år 2011 (2010-2012 eget nr)</t>
  </si>
  <si>
    <t>ksted 644005, Bjerkelund</t>
  </si>
  <si>
    <t>materialer ksted 663505</t>
  </si>
  <si>
    <t>kste 662505</t>
  </si>
  <si>
    <t>ksted 662505</t>
  </si>
  <si>
    <t>ksted 662005</t>
  </si>
  <si>
    <t>SFF-finalist Svendsen, ksted 663005</t>
  </si>
  <si>
    <t>lagt inn 22/8-08, OK 30/8-08</t>
  </si>
  <si>
    <t>lagt inn 14/8-08, OK 30/8-08</t>
  </si>
  <si>
    <t>lagt inn 18/8-08, OK 30/8-08</t>
  </si>
  <si>
    <t>Lagt inn 29/8-08, OK 30/8-08</t>
  </si>
  <si>
    <t>Lagt inn 26/08-08, OK 30/8-08</t>
  </si>
  <si>
    <t>lagt inn 1/9-08, OK 15/9-08</t>
  </si>
  <si>
    <t>lagt inn 12/9-08, OK 15/9-08</t>
  </si>
  <si>
    <t>lagt inn 3/9-08, OK 15/9-08</t>
  </si>
  <si>
    <t>lagt inn 5/9-08, OK 15/9-08</t>
  </si>
  <si>
    <t>ksted  672005, Innstrand. NB! Nytt prosj.nr.</t>
  </si>
  <si>
    <t>DMF til NT. Lagt inn 12/9-08, OK 15/9-08</t>
  </si>
  <si>
    <t>Fra DMF til NT. Lagt inn 12/9-08, OK 15/9-08</t>
  </si>
  <si>
    <t>ksted 642505 Walker</t>
  </si>
  <si>
    <t>ksted645505, ISP 10300608 Norddal</t>
  </si>
  <si>
    <t>ksted 671005</t>
  </si>
  <si>
    <t>0709</t>
  </si>
  <si>
    <t>ksted 645005, Asgari</t>
  </si>
  <si>
    <t>SFI MI lab, ksted 655505, Sandvig</t>
  </si>
  <si>
    <t>ksted 651010, Dale</t>
  </si>
  <si>
    <t>ksted 651510, Zub</t>
  </si>
  <si>
    <t>ksted 652010, Saunes</t>
  </si>
  <si>
    <t>ksted 652510, Deibele</t>
  </si>
  <si>
    <t>ksted 653010, Nilsen</t>
  </si>
  <si>
    <t>ksted 651510, HUNT3/Biobank, Olsen</t>
  </si>
  <si>
    <t>ksted 652510, FUGE/mikromatr., Granlund</t>
  </si>
  <si>
    <t>ksted 653010, NSEP, Das</t>
  </si>
  <si>
    <t>HUNT 3, ksted 652010, Delange</t>
  </si>
  <si>
    <t>lagt inn 22/10-08. Start 1/1-09.</t>
  </si>
  <si>
    <t>HUNT 3, ksted 652010, Pape</t>
  </si>
  <si>
    <t>SFF-finalist Espevik, ksted 651510, Wallenius</t>
  </si>
  <si>
    <t xml:space="preserve">Med.tekn., ksted 651510, Lundbæk </t>
  </si>
  <si>
    <t>ERC (SFF-CBM), ksted 653020, Jexek/Uemura</t>
  </si>
  <si>
    <t>ERC (SFF-CBM), ksted 653020, van Cauter/Kitanishi</t>
  </si>
  <si>
    <t>SFF-finalist Espevik, ksted 661505, Dragset</t>
  </si>
  <si>
    <t>Medisinsk teknologi, ksted 662005, Hansen</t>
  </si>
  <si>
    <t>SFI Create (Sintef), ksted 647005, Lubis</t>
  </si>
  <si>
    <t>Kunstnerisk utviklingsprogram, Nomeda</t>
  </si>
  <si>
    <t>ksted 633005. Panggabean</t>
  </si>
  <si>
    <t>lagt inn 30/10-08. Oppstart 1/1-09</t>
  </si>
  <si>
    <t>SFI Normann (Sintef), ksted 645505, Calka</t>
  </si>
  <si>
    <t>SFI Normann (Sintef), ksted 645505, Larsson</t>
  </si>
  <si>
    <t>ksted 620105, Ask</t>
  </si>
  <si>
    <t>ksted 620105, Berg</t>
  </si>
  <si>
    <t>ksted 620105, Haugen</t>
  </si>
  <si>
    <t>ksted 620105, Hove</t>
  </si>
  <si>
    <t>ksted 620105, Lundestad</t>
  </si>
  <si>
    <t>ksted 620105, Myhre</t>
  </si>
  <si>
    <t>ksted 620105, Norås</t>
  </si>
  <si>
    <t>ksted 620105, Omdal</t>
  </si>
  <si>
    <t>ksted 620105, Samoilow</t>
  </si>
  <si>
    <t>musikkteknologi, ksted 620105, Engum</t>
  </si>
  <si>
    <t>globalisering, Dongming</t>
  </si>
  <si>
    <t>Gemini - Bærekraftig arkitektur og eigedom, Sørli</t>
  </si>
  <si>
    <t>ksted 610105, Albogasto</t>
  </si>
  <si>
    <t>ksted 610105, Waage</t>
  </si>
  <si>
    <t>Kultur og opplevelsesnæring, ksted 620105</t>
  </si>
  <si>
    <t>Lagt inn 22/10, OK 19/11-08</t>
  </si>
  <si>
    <t>lagt inn 22/10-08, OK 19/11-08</t>
  </si>
  <si>
    <t>ksted 642505, Fu</t>
  </si>
  <si>
    <t>Fra postdok til stip. Lagt inn 22/10-08,OK 19/11-08</t>
  </si>
  <si>
    <t xml:space="preserve">Lagt inn 14/11-08, OK 19/11-08 </t>
  </si>
  <si>
    <t>lagt inn 16/9-08, OK 19/11-08</t>
  </si>
  <si>
    <t>lagt inn 29/9-08, OK 19/11-08</t>
  </si>
  <si>
    <t>lagt inn 19/11-08, OK 19/11-08</t>
  </si>
  <si>
    <t>lagt inn 18/9-08, OK 19/11-08</t>
  </si>
  <si>
    <t>Lagt inn 23/9-08, OK 19/11-08</t>
  </si>
  <si>
    <t xml:space="preserve">materialtekn, ksted 642005 Suyuthi, </t>
  </si>
  <si>
    <t>energi og petroleum, ksted 642505, Kannan</t>
  </si>
  <si>
    <t>ksted 661005, Nymark</t>
  </si>
  <si>
    <t>0909</t>
  </si>
  <si>
    <t>ksted 642505, ISP 10300604, Shayegh</t>
  </si>
  <si>
    <t>Kunstnerisk utviklingsprogram, ksted 620105</t>
  </si>
  <si>
    <t>SFI IO, ksted 646005</t>
  </si>
  <si>
    <t>ksted 633505, Lydersen</t>
  </si>
  <si>
    <t>Lagt inn 4/12-08, OK 16/12-08</t>
  </si>
  <si>
    <t>lagt inm 16/12-08, OK 16/12-08</t>
  </si>
  <si>
    <t>lagt inn 2/12-08, OK 16/12-08</t>
  </si>
  <si>
    <t>lagt inn 24/9-08, OK 16/12-08</t>
  </si>
  <si>
    <t>Lagt inn 24/11-08, OK 16/12-08</t>
  </si>
  <si>
    <t>SFF-finalist Sæther, Linderud</t>
  </si>
  <si>
    <t>ksted 674505, Heyse</t>
  </si>
  <si>
    <t>ksted 642505, Pierella</t>
  </si>
  <si>
    <t>ksted 675505, Emstad</t>
  </si>
  <si>
    <t>lagt inn 16/12-08, OK 17/12-08</t>
  </si>
  <si>
    <t>Tildelingsår</t>
  </si>
  <si>
    <t>Start      år mnd</t>
  </si>
  <si>
    <t>Nasj. Forskerskole bildedannelse</t>
  </si>
  <si>
    <t>OBS!  For å få sammenhengende nummerserie, er flere av prosjektnumrene for øremerkede stillinger endret.</t>
  </si>
  <si>
    <t>Bevilgning 2009</t>
  </si>
  <si>
    <t>0409</t>
  </si>
  <si>
    <t>ksted 642505, Razi</t>
  </si>
  <si>
    <t>marin/maritim, ksted 661505, Vodyanova</t>
  </si>
  <si>
    <t>ksted 642005, Yang</t>
  </si>
  <si>
    <t>ksted 643505, Merz</t>
  </si>
  <si>
    <t>ksted 643505, Lønøy</t>
  </si>
  <si>
    <t>ksted 673005/Karlsen</t>
  </si>
  <si>
    <t>ksted 673005/Lujana</t>
  </si>
  <si>
    <t>ksted 673005/Iacono</t>
  </si>
  <si>
    <t>0901</t>
  </si>
  <si>
    <t>NOSEB</t>
  </si>
  <si>
    <t>IKT, ksted 631005 Hong Guo</t>
  </si>
  <si>
    <t>ksted 645505, Mary Ann Lundteigen</t>
  </si>
  <si>
    <t>Nano, ksted 633505</t>
  </si>
  <si>
    <t>0904</t>
  </si>
  <si>
    <t>0811</t>
  </si>
  <si>
    <t>0809</t>
  </si>
  <si>
    <t>0808</t>
  </si>
  <si>
    <t>0810</t>
  </si>
  <si>
    <t>0807</t>
  </si>
  <si>
    <t>0803</t>
  </si>
  <si>
    <t>0804</t>
  </si>
  <si>
    <t>0801</t>
  </si>
  <si>
    <t>0805</t>
  </si>
  <si>
    <t>0806</t>
  </si>
  <si>
    <t>0812</t>
  </si>
  <si>
    <t>0704</t>
  </si>
  <si>
    <t>materialteknologi</t>
  </si>
  <si>
    <t>biologi</t>
  </si>
  <si>
    <t>FME Killingtveit (CEDREN), ksted 661005, Dalsgaard</t>
  </si>
  <si>
    <t>FME Hestnes, ksted 614005, Grynning</t>
  </si>
  <si>
    <t>ksted 672005, Berge</t>
  </si>
  <si>
    <t>ksted 673505, Korseberg</t>
  </si>
  <si>
    <t>ksted 674505, Sørensen</t>
  </si>
  <si>
    <t>1108</t>
  </si>
  <si>
    <t>ksted 672005, Johannesen</t>
  </si>
  <si>
    <t>Elektronisk pasientjournal (IDI), Moen</t>
  </si>
  <si>
    <t>Nasj. Forskerskole pedagogikk, Songedal</t>
  </si>
  <si>
    <t>1107</t>
  </si>
  <si>
    <t>HUNT, Sardahae</t>
  </si>
  <si>
    <t>1105</t>
  </si>
  <si>
    <t>HUNT, Ranøyen</t>
  </si>
  <si>
    <t>Marin/maritim, ksted 642005,Mc Guinness</t>
  </si>
  <si>
    <t>Postdok 2012</t>
  </si>
  <si>
    <t>Lagt inn 9/12-10</t>
  </si>
  <si>
    <t>ksted 674005, Moss</t>
  </si>
  <si>
    <t>ksted 673505, Schoefield</t>
  </si>
  <si>
    <t>Universitetspedagogikk</t>
  </si>
  <si>
    <t>Innovasjon/Entreprenørskap</t>
  </si>
  <si>
    <t>ksted 651510, Razick</t>
  </si>
  <si>
    <t>ksted 651010, Haugum</t>
  </si>
  <si>
    <t>ksted 651010, Moe</t>
  </si>
  <si>
    <t>ksted 651510, von Krogh</t>
  </si>
  <si>
    <t>ksted 651510, Sarno</t>
  </si>
  <si>
    <t>ksted 652010, Jørgensen</t>
  </si>
  <si>
    <t>1106</t>
  </si>
  <si>
    <t>ksted 652010, Jølle</t>
  </si>
  <si>
    <t>1109</t>
  </si>
  <si>
    <t>ksted 652510, Askim</t>
  </si>
  <si>
    <t>HUNT, ksted 651010, Mauseth</t>
  </si>
  <si>
    <t>EU Euro-impact v/Kaasa, ksted 651510, Raj</t>
  </si>
  <si>
    <t xml:space="preserve">HUNT, ksted 652010, Vie </t>
  </si>
  <si>
    <t>IKT, ksted 631005, Krogstie</t>
  </si>
  <si>
    <t>ksted 646505, Marin</t>
  </si>
  <si>
    <t>ksted 612505. Braathen</t>
  </si>
  <si>
    <t>Medisinsk teknologi, ksted 662005, Mørch</t>
  </si>
  <si>
    <t>ksted 612005, Teder</t>
  </si>
  <si>
    <t>Energi og petroleum. Ksted 675015, Aursrød</t>
  </si>
  <si>
    <t>IVT til SVT. Lagt inn 17/12-10</t>
  </si>
  <si>
    <t>FUGE, ksted 661505, Maleki</t>
  </si>
  <si>
    <t>Medisinsk teknologi, ksted 661505, Nyvold</t>
  </si>
  <si>
    <t>ksted 644005, Meyn</t>
  </si>
  <si>
    <t>Kultur og opplevelsesnæring, ksted 675005, Ervik</t>
  </si>
  <si>
    <t>0902</t>
  </si>
  <si>
    <t>Lagt inn 17/12-10</t>
  </si>
  <si>
    <t>ksted 643505, Krane</t>
  </si>
  <si>
    <t xml:space="preserve">ksted 675015, Bjørgum </t>
  </si>
  <si>
    <t>ksted 642005, Zhang</t>
  </si>
  <si>
    <t>ksted 662005, Shertova</t>
  </si>
  <si>
    <t>ksted 611005, Moscoso</t>
  </si>
  <si>
    <t>ksted 620105 (Censes) Lysgård</t>
  </si>
  <si>
    <t>ksted 620105 (CenSes), Jomisko</t>
  </si>
  <si>
    <t>IKT (CBM)</t>
  </si>
  <si>
    <t>Budsjett 2017 (mnd)</t>
  </si>
  <si>
    <t>ksted 644505, Nagao</t>
  </si>
  <si>
    <t>0903</t>
  </si>
  <si>
    <t>Lagt inn 5/2-09, OK 5/2-09</t>
  </si>
  <si>
    <t>Lagt inn 15/1-09,OK 15/1-09</t>
  </si>
  <si>
    <t>lagt inn 2/2-09, OK 2/2-09</t>
  </si>
  <si>
    <t>Lagt inn 3/2-09, OK 3/2-09</t>
  </si>
  <si>
    <t>Lagt inn 26/1-09, OK 26/1-09</t>
  </si>
  <si>
    <t>lagt inn 11/2-09, OK 11/2-09</t>
  </si>
  <si>
    <t>Lagt inn 4.3.09, OK</t>
  </si>
  <si>
    <t>Lagt inn 14/4-09, OK 30/4-09</t>
  </si>
  <si>
    <t>Lagt inn 26/3-09, OK 30/4-09</t>
  </si>
  <si>
    <t>ksted 661005, Schultner</t>
  </si>
  <si>
    <t>Lagt inn 2/11-10</t>
  </si>
  <si>
    <t>Lagt inn 10/2-09, OK 30/4-09</t>
  </si>
  <si>
    <t>lagt inn 15/4-09, OK 30/4-09</t>
  </si>
  <si>
    <t>Lagt inn 4/5-09, OK 30/4-09</t>
  </si>
  <si>
    <t>ksted 663005</t>
  </si>
  <si>
    <t>0905</t>
  </si>
  <si>
    <t>0906</t>
  </si>
  <si>
    <t>ksted 632005, Zaimeddine</t>
  </si>
  <si>
    <t>0908</t>
  </si>
  <si>
    <t>ksted 661005, Myhre</t>
  </si>
  <si>
    <t>ksted 632005, Vrana</t>
  </si>
  <si>
    <t>ksted 632005, Gjerde</t>
  </si>
  <si>
    <t>ksted 610105, Tryti</t>
  </si>
  <si>
    <t>Lagt inn 11/6-09, OK 15/6-09</t>
  </si>
  <si>
    <t xml:space="preserve">SVT til DMF juni 09, OK 15/6-09. </t>
  </si>
  <si>
    <t>lagt inn 4/6-09, OK 15/6-09</t>
  </si>
  <si>
    <t>Lagt inn 26/6-09, OK 15/6-09</t>
  </si>
  <si>
    <t>lagt inn 26/5-09, OK 15/6-09</t>
  </si>
  <si>
    <t>lagt inn 2/6-09, OK 15/6-09</t>
  </si>
  <si>
    <t>ksted 673005, Tranås</t>
  </si>
  <si>
    <t>ksted 643505, Unteregger</t>
  </si>
  <si>
    <t>ksted 64405,Gebre</t>
  </si>
  <si>
    <t>lagt inn 15/6-09, OK 15/6-09</t>
  </si>
  <si>
    <t>ksted 631005, Venstad</t>
  </si>
  <si>
    <t>0910</t>
  </si>
  <si>
    <t>ksted 620105, Listhaug</t>
  </si>
  <si>
    <t>ksted 620105, Alterhaug</t>
  </si>
  <si>
    <t>ksted 620105, Johansen</t>
  </si>
  <si>
    <t>ksted 620105, Stokland</t>
  </si>
  <si>
    <t>ksted 620105, Hesjevoll</t>
  </si>
  <si>
    <t>ksted 620105, Eriksen</t>
  </si>
  <si>
    <t>lagt inn 18/6-09, OK 30/6-09</t>
  </si>
  <si>
    <t>lagt in 17/6-09, OK 30/6-09</t>
  </si>
  <si>
    <t>lagt inn 1/6-09, OK 30/6-09</t>
  </si>
  <si>
    <t>lagt inn 17/6-09, OK 30/6-09</t>
  </si>
  <si>
    <t>Direkte bevilgning RENATE (ksted RE)</t>
  </si>
  <si>
    <t>MNT. Ksted 645005 Cetin</t>
  </si>
  <si>
    <t>ksted 644005, Paus</t>
  </si>
  <si>
    <t>ksted 644505, Rakvåg</t>
  </si>
  <si>
    <t>ksted 643505, Sukhoroukov</t>
  </si>
  <si>
    <t>ksted 633505, Viggen</t>
  </si>
  <si>
    <t>Marin/maritim. Ksted 644005, Wold</t>
  </si>
  <si>
    <t>Første stipend 1/1-08 ok. Ett til hvis forlengelse.</t>
  </si>
  <si>
    <t>Første stipend 1/1-09. OK 1/1-09. Ett til hvis forelengelse.</t>
  </si>
  <si>
    <t>Første stipend 1/3-08. OK 30/4-08. Ett til hvis forlengelse.</t>
  </si>
  <si>
    <t>Første stipend 1/11-08. OK 19/11-08. Ett til hvis forlengelse.</t>
  </si>
  <si>
    <t xml:space="preserve">Første stipend 1/4-07. OK 30/11-07. Ett til hvis forlengelse. </t>
  </si>
  <si>
    <t xml:space="preserve">Tildelt for hele perioden 1/1-08. OK 30/5-08. </t>
  </si>
  <si>
    <t>Første fire år delt mellom to stip. OK 31/1-10</t>
  </si>
  <si>
    <t xml:space="preserve">Første fire år delt mellom to stip 1/1-09. </t>
  </si>
  <si>
    <t>ksted 643505, Zwick</t>
  </si>
  <si>
    <t>FAROS, ksted 633505, Steen</t>
  </si>
  <si>
    <t>MNT. Ksted 631505, Norling</t>
  </si>
  <si>
    <t>MNT. Ksted 642005, Prsic</t>
  </si>
  <si>
    <t>Ksted 662502, Weggeberg</t>
  </si>
  <si>
    <t>MNT. Ksted 632505, Hassan</t>
  </si>
  <si>
    <t>Medisinsk teknologi, ksted 662005,Reitan (FUGE)</t>
  </si>
  <si>
    <t>ksted 645505, Arica</t>
  </si>
  <si>
    <t>ksted 644505, Myklebust</t>
  </si>
  <si>
    <t>ksted 675505, Sjølie</t>
  </si>
  <si>
    <t>ksted 673505, Ramberg</t>
  </si>
  <si>
    <t>FUGE, ksted 661005, Billing</t>
  </si>
  <si>
    <t>ERA-NET plante genomforskn., ksted 661005, Najafi</t>
  </si>
  <si>
    <t>ksted 661505, Dobrovolskaya</t>
  </si>
  <si>
    <t>ksted 661505, Malmo</t>
  </si>
  <si>
    <t>ksted 663505, Haugen</t>
  </si>
  <si>
    <t>Materialer, ksted 663505, Palanisamy</t>
  </si>
  <si>
    <t>ksted 662005, Mayami</t>
  </si>
  <si>
    <t>Budsjett 2019 (mnd)</t>
  </si>
  <si>
    <t>Helårsatser Drift 2011</t>
  </si>
  <si>
    <t>Helårsatser Lønn 2011</t>
  </si>
  <si>
    <t>ksted 662005, Kapelrud</t>
  </si>
  <si>
    <t>SFF-finalist Holmen, ksted 663005, Delice</t>
  </si>
  <si>
    <t>ksted 6610005, Venkatesen (systembiol.)</t>
  </si>
  <si>
    <t>ksted 662505, Kristiansen</t>
  </si>
  <si>
    <t>ksted 663505, Sunde</t>
  </si>
  <si>
    <t>ksted 663505, Tjelta</t>
  </si>
  <si>
    <t>ksted 631005, Bungum</t>
  </si>
  <si>
    <t>Lagt inn 19/8-09, OK 31/8-09</t>
  </si>
  <si>
    <t>Lagt inn 18/8-09, OK 31/8-09</t>
  </si>
  <si>
    <t>Lagt inn 3/9-09, OK 31/8-09</t>
  </si>
  <si>
    <t>Lagt inn 26/8-09, OK 31/8-09</t>
  </si>
  <si>
    <t>lagt inn 1/9-09,OK 31/8-09</t>
  </si>
  <si>
    <t>Lagt inn 20/8-09,OK 31/8-09</t>
  </si>
  <si>
    <t>Lagt inn 18/98-09,OK 31/8-09</t>
  </si>
  <si>
    <t>Lagt inn 24/8-09,OK 31/8-09</t>
  </si>
  <si>
    <t>Lagt inn 25/8-09,OK 31/8-09</t>
  </si>
  <si>
    <t>lagt inn 10/08-09,OK 31/8-09</t>
  </si>
  <si>
    <t>Lagt inn 18/8-09,OK 31/8-09</t>
  </si>
  <si>
    <t>Lagt inn 1/9-09,OK 31/8-09</t>
  </si>
  <si>
    <t>ksted 675005, Ørke</t>
  </si>
  <si>
    <t>Entreprenørskap, ksted 675005,Jensen</t>
  </si>
  <si>
    <t>ksted 675005, Netland</t>
  </si>
  <si>
    <t>ksted 675005, Walnum</t>
  </si>
  <si>
    <t>ksted 675005, Bendal</t>
  </si>
  <si>
    <t>ksted 675005, Ingvalds</t>
  </si>
  <si>
    <t>Entreprenørskap, ksted 675005, Åsvoll</t>
  </si>
  <si>
    <t>Globalisering, ksted 620105, Skrandies</t>
  </si>
  <si>
    <t>ksted 620105, Beistad</t>
  </si>
  <si>
    <t>ksted 620105, Rodrigues</t>
  </si>
  <si>
    <t>SFI iAD (Fast), ksted 631005, Naidan</t>
  </si>
  <si>
    <t>ksted 631505, Kahrs</t>
  </si>
  <si>
    <t xml:space="preserve">DMF til NT. Lagt inn 27/8-09.OK 30/6-09 </t>
  </si>
  <si>
    <t>Lagt inn 9/9-09, OK 10/9-09</t>
  </si>
  <si>
    <t>Lagt inn 9/9-09,OK 10/9-09</t>
  </si>
  <si>
    <t>IKT, ksted 631005, Fernandez</t>
  </si>
  <si>
    <t>ksted 676006, Ersfjord</t>
  </si>
  <si>
    <t>ksted 672505, Lazic</t>
  </si>
  <si>
    <t>ksted 671505, Leirdal</t>
  </si>
  <si>
    <t>ksted 671005, Barquet</t>
  </si>
  <si>
    <t>ksted 672505, Midtgård</t>
  </si>
  <si>
    <t>ksted 671005, Larsen (RD 1.8.2007)</t>
  </si>
  <si>
    <t>ksted 675005, Andersen (RD 1.8.2008)</t>
  </si>
  <si>
    <t>Postdok 2009</t>
  </si>
  <si>
    <t>ksted 670105, Gunnes</t>
  </si>
  <si>
    <t>ksted 642005, Etemaddu</t>
  </si>
  <si>
    <t>ksted 631505, Hu</t>
  </si>
  <si>
    <t>ksted 612505, Gjerde</t>
  </si>
  <si>
    <t>Energi og miljø, Bourrelle</t>
  </si>
  <si>
    <t>Energi og miljø, Lolli</t>
  </si>
  <si>
    <t>Postdok vår 09, Lauvland</t>
  </si>
  <si>
    <t>ksted 643505, Shiferaw</t>
  </si>
  <si>
    <t>ksted 633005, Xie</t>
  </si>
  <si>
    <t>1002</t>
  </si>
  <si>
    <t>ksted 661005, Sporsheim</t>
  </si>
  <si>
    <t>HF til AB. Lagt inn 23/9-09, OK 13/10-09</t>
  </si>
  <si>
    <t>IVT til AB. Lagt inn 23/9-09, OK 13/10-09</t>
  </si>
  <si>
    <t>Lagt inn 28/9-09, OK 13/10-09</t>
  </si>
  <si>
    <t>Lagt inn 23/9-09, OK 13/10-09</t>
  </si>
  <si>
    <t>Lagt inn 14/9-09, OK 13/10-09</t>
  </si>
  <si>
    <t>Lagt inn 24/9-09, OK 13/10-09</t>
  </si>
  <si>
    <t>Lagt inn 8/10-09, OK 13/10-09</t>
  </si>
  <si>
    <t>DMF-NT. Lagt inn 1/10-09, OK 13/10-09</t>
  </si>
  <si>
    <t>Lagt inn 14/9-09.Bev.for 2009 er ovf. tidligere</t>
  </si>
  <si>
    <t>0911</t>
  </si>
  <si>
    <t xml:space="preserve">ksted 653010, Heggelund </t>
  </si>
  <si>
    <t>ksted 673505, Haugan</t>
  </si>
  <si>
    <t>ksted 644005, Feurich</t>
  </si>
  <si>
    <t>ksted 651010, Skråstad</t>
  </si>
  <si>
    <t>0912</t>
  </si>
  <si>
    <t>ksted 651510, Sørdal</t>
  </si>
  <si>
    <t>ksted 652010, Røsstad</t>
  </si>
  <si>
    <t>ksted 653010, Engstrøm</t>
  </si>
  <si>
    <t>ksted 652510, Vettukattil</t>
  </si>
  <si>
    <t>ksted 651510, Müller</t>
  </si>
  <si>
    <t>ksted 651010, Stiberg</t>
  </si>
  <si>
    <t>ksted 653010, Ihlen</t>
  </si>
  <si>
    <t>Medisinsk teknologi, ksted 651510, Lian</t>
  </si>
  <si>
    <t>Medisinsk teknologi, ksted 652510, Rustad</t>
  </si>
  <si>
    <t>HUNT, ksted 652010, Holmen</t>
  </si>
  <si>
    <t>HUNT, ksted 652010, Rømmen</t>
  </si>
  <si>
    <t>HUNT, ksted 652510, Hatlen</t>
  </si>
  <si>
    <t>Kavli, ksted 653020, Tsao</t>
  </si>
  <si>
    <t>Nasj. Forskerskole bildedannelse, ksted 653010, Røe</t>
  </si>
  <si>
    <t>MNT-fagene, ksted 650105, M81001 Sandagner, M18002 Bonnevie</t>
  </si>
  <si>
    <t>Nasj. Forskerskole bildedannelse, ksted 652510, Lehn</t>
  </si>
  <si>
    <t>Nasj. Forskerskole bildedannelse, ksted 652510, Dale</t>
  </si>
  <si>
    <t>FUGE, ksted 651510, Olsen</t>
  </si>
  <si>
    <t>FUGE, ksted 651510, Kodama</t>
  </si>
  <si>
    <t>ksted 642505, Holmberg</t>
  </si>
  <si>
    <t>Solcelleteknologi,ksted 663505, Balci</t>
  </si>
  <si>
    <t>Marin/maritim, ksted 661005, Varne</t>
  </si>
  <si>
    <t>ksted 653020, Bonnevie</t>
  </si>
  <si>
    <t>Globalisering, ksted 610105 Wang</t>
  </si>
  <si>
    <t>ksted 652510, Jørgensen</t>
  </si>
  <si>
    <t xml:space="preserve"> 652510, Ultralydsimulering</t>
  </si>
  <si>
    <t>ksted 661505, Balzer</t>
  </si>
  <si>
    <t>0710</t>
  </si>
  <si>
    <t>0706</t>
  </si>
  <si>
    <t>IKT, ksted 630110, ERCIM</t>
  </si>
  <si>
    <t>kjønn</t>
  </si>
  <si>
    <t>Postdok 2010</t>
  </si>
  <si>
    <t>Tildelt år</t>
  </si>
  <si>
    <t>HF til AB. Lagt inn 27/10-09, OK 30/10-09</t>
  </si>
  <si>
    <t>Lagt inn 30/10-09, OK 30/10-09</t>
  </si>
  <si>
    <t>Lagt inn 16/10-09, OK 30/10-09</t>
  </si>
  <si>
    <t>Lagt innn 16/10-09, OK 30/10-09</t>
  </si>
  <si>
    <t>NT til DMF. Lagt inn 16/10-09, OK 30/10-09</t>
  </si>
  <si>
    <t>Lagt innn 30/10-09, OK 30/10-09</t>
  </si>
  <si>
    <t>Lagt inn 15/10-09, OK 30/10-09</t>
  </si>
  <si>
    <t>Lagt inn 21/10-09, OK 30/10-09</t>
  </si>
  <si>
    <t>ksted 675005, Igarashi</t>
  </si>
  <si>
    <t>1104</t>
  </si>
  <si>
    <t>Lagt inn  30/10-09, OK 30/10-09</t>
  </si>
  <si>
    <t>Lagt inn 27/9-09, OK 30/10-09</t>
  </si>
  <si>
    <t xml:space="preserve">Fra IVT til NT; lagt inn 27/10-09, OK 30/10-09 </t>
  </si>
  <si>
    <t>Lagt inn 4/11-09, OK 4/11-09</t>
  </si>
  <si>
    <t>M</t>
  </si>
  <si>
    <t>NTNU Nanolab, ksted 662005, Barriet</t>
  </si>
  <si>
    <t>ksted 644505, Fourmeau</t>
  </si>
  <si>
    <t>K</t>
  </si>
  <si>
    <t>Biosystematikk, Kyrkjeeide</t>
  </si>
  <si>
    <t>Lagt inn 21/10-10</t>
  </si>
  <si>
    <t xml:space="preserve">Energi og petroleum, ksted 642505, Mussand </t>
  </si>
  <si>
    <t>Første stipend 1/8-08.  OK 19/11-08</t>
  </si>
  <si>
    <t>ksted 674005, Alm</t>
  </si>
  <si>
    <t xml:space="preserve">ksted 644505, Klausen </t>
  </si>
  <si>
    <t>Engergi  og petroleum, ksted 644505, He</t>
  </si>
  <si>
    <t>ksted 643505, Ghazavi</t>
  </si>
  <si>
    <t>ksted 644005, Sun</t>
  </si>
  <si>
    <t>1001</t>
  </si>
  <si>
    <t>ksted 633505, Maskar</t>
  </si>
  <si>
    <t>ksted 642005, Lijuan</t>
  </si>
  <si>
    <t>Materialer, ksted 633505, Kim</t>
  </si>
  <si>
    <t>ksted 642005, Carre</t>
  </si>
  <si>
    <t>ksted 674004, Holth</t>
  </si>
  <si>
    <t>SFF-finalist Svendsen, ksted 642505, Najmi</t>
  </si>
  <si>
    <t>MNT-fagene, ksted 661005, Jackson</t>
  </si>
  <si>
    <t>MNT-fagene, ksted 663005, Wang</t>
  </si>
  <si>
    <t>marin/maritim, ksted 642005, Dukan</t>
  </si>
  <si>
    <t>Lagt inn 30/11-09, OK 30/11-09</t>
  </si>
  <si>
    <t>Lagt inn 11/11-09, OK 30/11-09</t>
  </si>
  <si>
    <t>Fra NT til IVT. Lagt inn 30/11-09, OK 30/11-09</t>
  </si>
  <si>
    <t>Lagt inn 20/11-09, OK 30/11-09</t>
  </si>
  <si>
    <t>NT til IME.Lagt inn 30/11-09,OK 30/11-09</t>
  </si>
  <si>
    <t>Laqt inn 30/11-09, OK 30/11-09</t>
  </si>
  <si>
    <t>Lagt inn 11711-09, OK 30/11-09</t>
  </si>
  <si>
    <t>RE</t>
  </si>
  <si>
    <t>Marin/maritim, ksted 642005, Ludvigsen</t>
  </si>
  <si>
    <t>Materialer</t>
  </si>
  <si>
    <t>Bevilgning 2011</t>
  </si>
  <si>
    <t>Lagt inn 10/12-09</t>
  </si>
  <si>
    <t>Ksted 644005, Liu</t>
  </si>
  <si>
    <t>energi og petroleum, ksted 64405, Buran</t>
  </si>
  <si>
    <r>
      <t xml:space="preserve">lagt inn 15/6-09, OK 15/6-09. </t>
    </r>
    <r>
      <rPr>
        <sz val="8"/>
        <color indexed="10"/>
        <rFont val="Arial"/>
        <family val="2"/>
      </rPr>
      <t>Jorunn: endre 7 til 9 mnd i 2009</t>
    </r>
  </si>
  <si>
    <t>Ksted 633505, Amdal</t>
  </si>
  <si>
    <t>SFI Create (Sintef) CeSos, ksted 647005, Bardestani</t>
  </si>
  <si>
    <t>SFI IO, ksted 646005, Eka</t>
  </si>
  <si>
    <t>SFI IO, ksted 646005, Vaydia</t>
  </si>
  <si>
    <t>Helårsatser Lønn 2010</t>
  </si>
  <si>
    <t>Helårsatser Drift 2010</t>
  </si>
  <si>
    <t>Budsjett 2018 (mnd)</t>
  </si>
  <si>
    <t>Budsj. 2016 (mnd)</t>
  </si>
  <si>
    <t>Budsj. 2017 (mnd)</t>
  </si>
  <si>
    <t>Budsj. 2018 (mnd)</t>
  </si>
  <si>
    <t>Budsj. 2019 (mnd)</t>
  </si>
  <si>
    <t>Bevilgning 2010</t>
  </si>
  <si>
    <t>Hospital of the future, Olsson</t>
  </si>
  <si>
    <t>ksted 645005, Laurant</t>
  </si>
  <si>
    <t>ksted 645505, Hald</t>
  </si>
  <si>
    <t xml:space="preserve">Lagt inn 18/12-09. </t>
  </si>
  <si>
    <t>ksted 644005, Chernet</t>
  </si>
  <si>
    <t>Lagt inn 6/1-09</t>
  </si>
  <si>
    <t>ksted 674005, Nayum</t>
  </si>
  <si>
    <t>Lagt inn 15/10-10</t>
  </si>
  <si>
    <t>Lagt inn 15710-10</t>
  </si>
  <si>
    <t>Materialer, ksted 663505, Ervik</t>
  </si>
  <si>
    <t>Lagt inn 8/1-10</t>
  </si>
  <si>
    <t>ksted 644005, Foerst</t>
  </si>
  <si>
    <t>IKT, ksted 631005, I orden</t>
  </si>
  <si>
    <t>ksted 643005, Zachrisson</t>
  </si>
  <si>
    <t>SFF-finalist Anders Holmen, ksted 663005, Punchi</t>
  </si>
  <si>
    <t>ksted 642505, Wood</t>
  </si>
  <si>
    <t>ksted 610105, Sondresen</t>
  </si>
  <si>
    <t>ksted 311505, Jørgensen</t>
  </si>
  <si>
    <t>ksted 631505, Simpson</t>
  </si>
  <si>
    <t>Materialer, ksted 662005, Walle</t>
  </si>
  <si>
    <t>ksted 633505, Denstad</t>
  </si>
  <si>
    <t>ksted 632505, Grøtli</t>
  </si>
  <si>
    <t>Ksted 642005, Nasution</t>
  </si>
  <si>
    <t xml:space="preserve">FME -SOL egeninnsats RE, ksted 662005 (prosj.leder Renaas) </t>
  </si>
  <si>
    <t xml:space="preserve">FME -SOL egeninnsats NT, ksted 662005 (prosj.leder Renaas) </t>
  </si>
  <si>
    <t>lsted 644005, Muthanna</t>
  </si>
  <si>
    <t>1003</t>
  </si>
  <si>
    <t>ksted 642005, Kim</t>
  </si>
  <si>
    <t>ksted 633505, Uchevler</t>
  </si>
  <si>
    <t>ksted 633505, Grepstad</t>
  </si>
  <si>
    <t>ksted 642005, de Vaal</t>
  </si>
  <si>
    <t>Minifiolinist forprosjekt, Morten Levin</t>
  </si>
  <si>
    <t>Lagt inn 13/10-10, OK 14/10-10</t>
  </si>
  <si>
    <t>Lagt inn 1/10-10, OK 14/10-10</t>
  </si>
  <si>
    <t>Lagt inn 17/9-10, OK 14/10-10</t>
  </si>
  <si>
    <t>Lagt inn 24/9-10, OK 14/10-10</t>
  </si>
  <si>
    <t>Lagt inn 20/9-10, OK 14/10-10</t>
  </si>
  <si>
    <t>Lagt inn 12/10-10, OK 14/10-10</t>
  </si>
  <si>
    <t>IME til SVT. Lagt inn 12/10-10, OK 14/10-10</t>
  </si>
  <si>
    <t>ksted 645005. Mubarok</t>
  </si>
  <si>
    <t>ksted 642505, Steen-Olsen</t>
  </si>
  <si>
    <t>1004</t>
  </si>
  <si>
    <t>ksted 633005, Samardsziska</t>
  </si>
  <si>
    <t>1008</t>
  </si>
  <si>
    <t>Ksted 643505, Arnhus</t>
  </si>
  <si>
    <t>ksted 644005, Nøvik</t>
  </si>
  <si>
    <t>ksted 642505, Mukhatov</t>
  </si>
  <si>
    <t>Lagt inn 10/12-09, OK 31/1-10</t>
  </si>
  <si>
    <t xml:space="preserve">Andre stipend, OK 31/1-10 </t>
  </si>
  <si>
    <t>Lagt inn 5/1-09, OK 31/1-10</t>
  </si>
  <si>
    <t>Lagt inn 6/1-09, OK 31/1-10</t>
  </si>
  <si>
    <t>Lagt inn 11/1-10, OK 31/1-10</t>
  </si>
  <si>
    <t>Lagt inn 12/1-10, OK 31/1-10</t>
  </si>
  <si>
    <t>ksted 632505, Maree</t>
  </si>
  <si>
    <t>Lagt inn 14/1-10, OK 31/1-10</t>
  </si>
  <si>
    <t>Lagt inn 21/1-10, OK 31/1-10</t>
  </si>
  <si>
    <t>Lagt inn 12/2-10, OK 16/4-10</t>
  </si>
  <si>
    <t>Lagt inn 17/2-10, OK 16/4-10</t>
  </si>
  <si>
    <t>Lagt inn 4/3-10, OK 16/4-10</t>
  </si>
  <si>
    <t>Lagt inn 3/3-10, OK 16/4-10</t>
  </si>
  <si>
    <t>ksted 662505, Mekki</t>
  </si>
  <si>
    <t>ksted 662505, Simic</t>
  </si>
  <si>
    <t>ksted 661005, Kvalnes</t>
  </si>
  <si>
    <t>1011</t>
  </si>
  <si>
    <t>ksted 662505, Bøyesen</t>
  </si>
  <si>
    <t>ksted fysikk, Ellingsen</t>
  </si>
  <si>
    <t>Materialer, ksted 663505, Selbach</t>
  </si>
  <si>
    <t>ksted 663005, Gondal</t>
  </si>
  <si>
    <t>ksted 633505, Khandelwal (9.9.2010)</t>
  </si>
  <si>
    <t>ksted 631505, Lindgren</t>
  </si>
  <si>
    <t>Lagt inn 8/3-10, OK 16/4-10</t>
  </si>
  <si>
    <t>Lagt inn 10/3-10, OK 16/4-10</t>
  </si>
  <si>
    <t>Lagt inn 15/3-10, OK 16/4-10</t>
  </si>
  <si>
    <t>Lagt inn 18/3-10, OK 16/4-10</t>
  </si>
  <si>
    <t>Lagt inn 24/3-10, OK 16/4-10, f.o.m.aug.</t>
  </si>
  <si>
    <t>Lagt inn 26/3-10, OK 16/4-10</t>
  </si>
  <si>
    <t>Lagt inn 1/12-09, OK 31/1-10</t>
  </si>
  <si>
    <t>Lagt inn 26/1-010, OK 31/1-10</t>
  </si>
  <si>
    <t>Lagt innn 16/10-09, OK 31/1-10</t>
  </si>
  <si>
    <t>Lagt inn 24/2-10, OK 16/4-10</t>
  </si>
  <si>
    <t>Lagt inn 27/1-10, OK 31/1-10</t>
  </si>
  <si>
    <t>Lagt inn 28/1-10, OK 31/1-10</t>
  </si>
  <si>
    <t>Lagt inn 3/2-10, OK 3/2-10</t>
  </si>
  <si>
    <t>ksted 633505, Jiang</t>
  </si>
  <si>
    <t>ksted 632505, Mettin</t>
  </si>
  <si>
    <t>Marin/maritim, ksted 642505 Tolstorebrov</t>
  </si>
  <si>
    <t>ksted  631505, Grimeland</t>
  </si>
  <si>
    <t>1005</t>
  </si>
  <si>
    <t>ksted 631005, Deak</t>
  </si>
  <si>
    <t>ksted 674005, Grøndtvedt</t>
  </si>
  <si>
    <t>Ksted 645505, Jin</t>
  </si>
  <si>
    <t>1006</t>
  </si>
  <si>
    <r>
      <t>Research by Design</t>
    </r>
    <r>
      <rPr>
        <sz val="10"/>
        <rFont val="Arial"/>
        <family val="2"/>
      </rPr>
      <t>, ksted 612005, Haslum</t>
    </r>
  </si>
  <si>
    <t>ksted 642005, Jiang</t>
  </si>
  <si>
    <t>Marin/maritim, ksted 672505, Tiller</t>
  </si>
  <si>
    <t>ksted 642505, Daniel</t>
  </si>
  <si>
    <t>ksted 643005, Høiseth</t>
  </si>
  <si>
    <t>ksted 620105, Brakstad</t>
  </si>
  <si>
    <t>Lagtinn 19/4-10, OK 8/6-10</t>
  </si>
  <si>
    <t>Lagt inn 21/4-10, OK 8/6-10</t>
  </si>
  <si>
    <t>NanoLab (omgj stip), ksted 662005, Mumm</t>
  </si>
  <si>
    <t>Lagt inn 12/5-10, OK 8/6-10</t>
  </si>
  <si>
    <t>Lagt inn 4/5-10, OK 8/6-10</t>
  </si>
  <si>
    <t>Lagt inn 28/4-10, OK 8/6-10</t>
  </si>
  <si>
    <t>Lagt inn 14/4-10, OK 8/6-10</t>
  </si>
  <si>
    <t>Lagt inn 1/6-10, OK 8/6-10</t>
  </si>
  <si>
    <t>Lagt inn 8/6-10, OK 8/6-10</t>
  </si>
  <si>
    <t>Stipendiat 2011</t>
  </si>
  <si>
    <t>1101</t>
  </si>
  <si>
    <t>ksted 641005, Drivenes (29.05.2010)</t>
  </si>
  <si>
    <t>ksted 642505, Nord</t>
  </si>
  <si>
    <t>1007</t>
  </si>
  <si>
    <t>ksted 642505, Majaue-Bettez (5.7.2010)</t>
  </si>
  <si>
    <t>ksted 642005, Longva</t>
  </si>
  <si>
    <t>ksted 672505, Smeby</t>
  </si>
  <si>
    <t>Globalisering, ksted 675005, Cheng (startet 3.6.09)</t>
  </si>
  <si>
    <t>FME finalist Tomasgard (CenSES), ksted 675005, Haugstvedt</t>
  </si>
  <si>
    <t>ksted 672505, Ishibashi</t>
  </si>
  <si>
    <t>ksted 633005, Zhang</t>
  </si>
  <si>
    <t>ksted 631505, Steen</t>
  </si>
  <si>
    <t>ksted 631005, Gkorkas</t>
  </si>
  <si>
    <t>ksted 631505, Arnesen</t>
  </si>
  <si>
    <t>ksted 633505, Chourdhury</t>
  </si>
  <si>
    <t>Lagt inn 25/6-10, OK 2/7-10</t>
  </si>
  <si>
    <t>Lagt inn 23/6-10, OK 2/7-10</t>
  </si>
  <si>
    <t xml:space="preserve">HF til SVT. Lagt inn 23/6-10, OK 2/7-10. </t>
  </si>
  <si>
    <t>Lagt inn 21/6-10, OK 2/7-10</t>
  </si>
  <si>
    <t>IVT til SVT. Lagt inn 23/6-10, OK 2/7-10</t>
  </si>
  <si>
    <t>ksted 641505, Lutz (1.7.2010)</t>
  </si>
  <si>
    <t>ksted 631505, Høynes</t>
  </si>
  <si>
    <t>ksted 645005, Sahputra (1.8.2010)</t>
  </si>
  <si>
    <t>ksted 642005, Borri (11.8.2010)</t>
  </si>
  <si>
    <t>Lagt inn 10/8-10.Bevilge 5 mnd fra 2009 i 2010, OK 11/8-10</t>
  </si>
  <si>
    <t>Lagt inn 25/6-10, OK 11/8-10</t>
  </si>
  <si>
    <t>Lagt inn 23/6-10, OK 11/8-10</t>
  </si>
  <si>
    <t>Lagt inn 8/6-10, OK 11/8-10</t>
  </si>
  <si>
    <t>ksted 644505, Khadyko (1.8.2010)</t>
  </si>
  <si>
    <t>ksted 642005, Li (10.08.2010)</t>
  </si>
  <si>
    <t>ksted 645505, Haji-kazemi (9.8.2010)</t>
  </si>
  <si>
    <t>ksted 645505, Johansen (30.8.2010)</t>
  </si>
  <si>
    <t>ksted 643505, Wu (1.8.2010)</t>
  </si>
  <si>
    <t>ksted 643505, Liu (23.8.2010)</t>
  </si>
  <si>
    <t xml:space="preserve">Lagt inn 1/10-10. </t>
  </si>
  <si>
    <t>ksted 631005, Gautam (8.6.2010)</t>
  </si>
  <si>
    <t>ksted 672005, Geitnes</t>
  </si>
  <si>
    <t>0310</t>
  </si>
  <si>
    <t>ksted 671005, Steen</t>
  </si>
  <si>
    <t>IKT, ksted 672505, Fjellvær</t>
  </si>
  <si>
    <t>ksted 672505, Hansen</t>
  </si>
  <si>
    <t>ksted 672505, Toch</t>
  </si>
  <si>
    <t>ksted 675505, Chinga</t>
  </si>
  <si>
    <t>ksted 675505, Vesterdal</t>
  </si>
  <si>
    <t>ksted 662005, Amador</t>
  </si>
  <si>
    <t>Energi og petroleum, Thomasgard</t>
  </si>
  <si>
    <t>ksted 641505, Hossain (1.8.2010)</t>
  </si>
  <si>
    <t>Globaliseringm ksted 620105, Alvarez</t>
  </si>
  <si>
    <t>Program for anvendt etikk, ksted 620105, Andreassen</t>
  </si>
  <si>
    <t>1009</t>
  </si>
  <si>
    <t>ksted 620105 (ISK), Riis-Johansne</t>
  </si>
  <si>
    <t>ksted 620105 (IKM), Skagen</t>
  </si>
  <si>
    <t>ksted 620105 (KULT), Hoel</t>
  </si>
  <si>
    <t>ksted 620105 (IKM), Andresen</t>
  </si>
  <si>
    <t>ksted 620105, (IAR), Ivanovic</t>
  </si>
  <si>
    <t>ksted 620105 (IFS), Kleveland</t>
  </si>
  <si>
    <t>ksted 620105 (INL), Boassen</t>
  </si>
  <si>
    <t>ksted 620105 (FIL), Gilbert</t>
  </si>
  <si>
    <t>ksted 661005, Gabrielsen</t>
  </si>
  <si>
    <t>Lagt inn 30/8-10, OK 9/9-10</t>
  </si>
  <si>
    <t>Lagt inn 1/9-10, OK 9/9-10</t>
  </si>
  <si>
    <t>Lagt inn 24/8-10, OK 9/9-10</t>
  </si>
  <si>
    <t>ksted 663005, Volynkin</t>
  </si>
  <si>
    <t>ksted 662005, Grimsmo</t>
  </si>
  <si>
    <t>Materialer, ksted 663505, Bunkholt</t>
  </si>
  <si>
    <t xml:space="preserve">ksted 663505, Krystad </t>
  </si>
  <si>
    <t>ksted 661505, Zavareh</t>
  </si>
  <si>
    <t>ksted 662005, Fløystad</t>
  </si>
  <si>
    <t>ksted 661505, Eidså</t>
  </si>
  <si>
    <t>ksted 641505, Wolf (1.8.2010)</t>
  </si>
  <si>
    <t>ksted 641505, Jahanbani (1.8.2010)</t>
  </si>
  <si>
    <t>ksted 645005, Rogne (16.8.2010)</t>
  </si>
  <si>
    <t>ksted 645005, Khorasni (7.9.2010)</t>
  </si>
  <si>
    <t>1201</t>
  </si>
  <si>
    <t>ksted 641005, Shrestha (1.9.2010)</t>
  </si>
  <si>
    <t>Elektronisk pasientjournal, ksted 672505, Grønning</t>
  </si>
  <si>
    <t>ksted 631505, Spreeman</t>
  </si>
  <si>
    <t>ksted 631005, Jensen</t>
  </si>
  <si>
    <t>ksted 632505, Murugendran</t>
  </si>
  <si>
    <t>Brevik</t>
  </si>
  <si>
    <t>ksted 632505, Heirung</t>
  </si>
  <si>
    <t>1010</t>
  </si>
  <si>
    <t>ksted 633505, Orlandic</t>
  </si>
  <si>
    <t>ksted 672005, Aasen</t>
  </si>
  <si>
    <t>ksted 651510, Waggsbø</t>
  </si>
  <si>
    <t>Lagt inn 1/10-10</t>
  </si>
  <si>
    <t>Forskerlinje, ksted 651010, Vengen</t>
  </si>
  <si>
    <t>Forskerlinje, ksted 651510, Aasen</t>
  </si>
  <si>
    <t>ksted 652010, Ridder</t>
  </si>
  <si>
    <t>ksted 652510, Esmaeili</t>
  </si>
  <si>
    <t>?</t>
  </si>
  <si>
    <t>0610</t>
  </si>
  <si>
    <t>ksted 653010, Thingstad</t>
  </si>
  <si>
    <t>Forskerlinje, ksted 653010, Brenner</t>
  </si>
  <si>
    <t>Forskerlinje, ksted 653010, Svedahl</t>
  </si>
  <si>
    <t>Forskerlinje, ksted 652010, Dotterud</t>
  </si>
  <si>
    <t>Forskerlinje, ksted 653010, alvestad</t>
  </si>
  <si>
    <t>ksetd 651010, Hansen</t>
  </si>
  <si>
    <t>Globalisering, helse, ksted 651010, Thakur</t>
  </si>
  <si>
    <t>HF til DMF. Lagt inn 1/10-10</t>
  </si>
  <si>
    <t>EU prosjekt v/Edvard Moser, ksted 653020, Kruge</t>
  </si>
  <si>
    <t>CenSES, ksted 620110, Swensen</t>
  </si>
  <si>
    <t>Prosj.nr</t>
  </si>
  <si>
    <t>Fakultet</t>
  </si>
  <si>
    <r>
      <t xml:space="preserve">Strategisk satsingsområde </t>
    </r>
    <r>
      <rPr>
        <i/>
        <sz val="10"/>
        <rFont val="Arial"/>
        <family val="2"/>
      </rPr>
      <t>(direkte tildelt)</t>
    </r>
  </si>
  <si>
    <t>Fordelt mnd år</t>
  </si>
  <si>
    <t>DMF til NT.Lagt inn 16/12-10, OK 31/1-11</t>
  </si>
  <si>
    <t>Lagt inn 15/12-10, OK 23/12-10</t>
  </si>
  <si>
    <t xml:space="preserve">Drift </t>
  </si>
  <si>
    <t>Lønn</t>
  </si>
  <si>
    <t>Merknad</t>
  </si>
  <si>
    <t>Budsjett 2005 (mnd)</t>
  </si>
  <si>
    <t>Budsjett 2006 (mnd)</t>
  </si>
  <si>
    <t>Budsjett 2008 (mnd)</t>
  </si>
  <si>
    <t>1012</t>
  </si>
  <si>
    <t>Budsjett 2009 (mnd)</t>
  </si>
  <si>
    <t>Budsjett 2010 (mnd)</t>
  </si>
  <si>
    <t>Budsjett 2011 (mnd)</t>
  </si>
  <si>
    <t>Budsjett 2012 (mnd)</t>
  </si>
  <si>
    <t>AB</t>
  </si>
  <si>
    <t>0602</t>
  </si>
  <si>
    <t>0104</t>
  </si>
  <si>
    <t>0705</t>
  </si>
  <si>
    <t>Oppstart etter avtale med fakultet</t>
  </si>
  <si>
    <t>DMF</t>
  </si>
  <si>
    <t>HF</t>
  </si>
  <si>
    <t>Globalisering</t>
  </si>
  <si>
    <t>IME</t>
  </si>
  <si>
    <t>IVT</t>
  </si>
  <si>
    <t>0702</t>
  </si>
  <si>
    <t>SFF-Geohazards</t>
  </si>
  <si>
    <t>0103</t>
  </si>
  <si>
    <t>NT</t>
  </si>
  <si>
    <t>SVT</t>
  </si>
  <si>
    <t xml:space="preserve">Klinisk psykologi (3 årsstip. over 7 år) </t>
  </si>
  <si>
    <t>0105</t>
  </si>
  <si>
    <t>0106</t>
  </si>
  <si>
    <t>0107</t>
  </si>
  <si>
    <t>Antall månedsverk budsjettert:</t>
  </si>
  <si>
    <t>Antall årsverk budsjettert:</t>
  </si>
  <si>
    <t xml:space="preserve">Sum  </t>
  </si>
  <si>
    <t>Budsjettert bev.</t>
  </si>
  <si>
    <t xml:space="preserve">Fakultet </t>
  </si>
  <si>
    <r>
      <t xml:space="preserve">Strategisk satsingsområde                       </t>
    </r>
    <r>
      <rPr>
        <b/>
        <i/>
        <sz val="10"/>
        <rFont val="Arial"/>
        <family val="2"/>
      </rPr>
      <t xml:space="preserve">(direkte tildeling) </t>
    </r>
    <r>
      <rPr>
        <b/>
        <sz val="10"/>
        <rFont val="Arial"/>
        <family val="2"/>
      </rPr>
      <t xml:space="preserve">                    </t>
    </r>
  </si>
  <si>
    <t>VM</t>
  </si>
  <si>
    <t>SET OF BOOKS ID</t>
  </si>
  <si>
    <t>FF SEGMENT 1</t>
  </si>
  <si>
    <t>ART</t>
  </si>
  <si>
    <t>FF APP COL NAME 1</t>
  </si>
  <si>
    <t>SEGMENT2</t>
  </si>
  <si>
    <t>SET OF BOOKS NAME</t>
  </si>
  <si>
    <t>NTNU Hovedbok</t>
  </si>
  <si>
    <t>FF SEGMENT 2</t>
  </si>
  <si>
    <t>STED</t>
  </si>
  <si>
    <t>FF APP COL NAME 2</t>
  </si>
  <si>
    <t>SEGMENT4</t>
  </si>
  <si>
    <t>CHART OF ACCOUNTS ID</t>
  </si>
  <si>
    <t>FF SEGMENT 3</t>
  </si>
  <si>
    <t>PROSJEKT</t>
  </si>
  <si>
    <t>FF APP COL NAME 3</t>
  </si>
  <si>
    <t>SEGMENT3</t>
  </si>
  <si>
    <t>PERIOD SET NAME</t>
  </si>
  <si>
    <t>NTNU_STANDARD</t>
  </si>
  <si>
    <t>FF SEGMENT 4</t>
  </si>
  <si>
    <t>ANALYSE</t>
  </si>
  <si>
    <t>FF APP COL NAME 4</t>
  </si>
  <si>
    <t>SEGMENT5</t>
  </si>
  <si>
    <t>ACCOUNTED PERIOD TYPE</t>
  </si>
  <si>
    <t>FF SEGMENT 5</t>
  </si>
  <si>
    <t>MOTPART</t>
  </si>
  <si>
    <t>FF APP COL NAME 5</t>
  </si>
  <si>
    <t>SEGMENT6</t>
  </si>
  <si>
    <t>RESPONSIBILITY NAME</t>
  </si>
  <si>
    <t>General Ledger Super User NTNU</t>
  </si>
  <si>
    <t>FF SEGMENT 6</t>
  </si>
  <si>
    <t>AKTIVITET</t>
  </si>
  <si>
    <t>FF APP COL NAME 6</t>
  </si>
  <si>
    <t>SEGMENT7</t>
  </si>
  <si>
    <t>RESP APPLICATION ID</t>
  </si>
  <si>
    <t>FF SEGMENT 7</t>
  </si>
  <si>
    <t>FIRMA</t>
  </si>
  <si>
    <t>FF APP COL NAME 7</t>
  </si>
  <si>
    <t>SEGMENT1</t>
  </si>
  <si>
    <t xml:space="preserve">Lagt inn 3/2-11, OK 31/1-11. </t>
  </si>
  <si>
    <t>Lagt inn 16/8-2010, OK 31/1-11</t>
  </si>
  <si>
    <t>Lagt inn 14/6-09, OK 31/1-11</t>
  </si>
  <si>
    <t>Lagt inn 21/6-10, OK 31/1-11</t>
  </si>
  <si>
    <t>Lagt inn 22/6-10, OK 31/1-11</t>
  </si>
  <si>
    <t>Lagt inn 3/8-10, OK 31/1-11</t>
  </si>
  <si>
    <t>Lagt inn 10/8-10, OK 31/1-11</t>
  </si>
  <si>
    <t>Lagt inn 12/8-10, OK 31/1-11</t>
  </si>
  <si>
    <t>Lagt inn 13/8-2010, OK 31/1-11</t>
  </si>
  <si>
    <t>Lagt inn 24/8-10, OK 31/1-11</t>
  </si>
  <si>
    <t>Lagt inn 28/10-10, OK 31/1-11</t>
  </si>
  <si>
    <t>Lagt inn 30/8-10, OK 31/1-11</t>
  </si>
  <si>
    <t>Lagt inn 10/1-11, OK 31/1-11.</t>
  </si>
  <si>
    <t>lagt inn 1/9-09,OK 31/8-09.+ 12 mnd fra 2010, OK 31/1-11</t>
  </si>
  <si>
    <t>lagt inn 1/9-09,OK 31/8-09. 12 mnd fra 2010, OK 31/1-11</t>
  </si>
  <si>
    <t>IVT til NT. Lagt inn 3/2-11, OK 31/1-11</t>
  </si>
  <si>
    <t>Lagt inn 10/1-11. 3 mnd fra 2010, OK 31/1-11</t>
  </si>
  <si>
    <t>Lagt inn 10/1-11. 12 mnd fra 2010, OK 31/1-11</t>
  </si>
  <si>
    <t>Lagt inn 28/1-11, OK 31/1-11</t>
  </si>
  <si>
    <t>DMF til NT. Lagt inn 28/1-11, OK 31/1-11</t>
  </si>
  <si>
    <t>Lagt inn 9/12-10, OK 31/1-11</t>
  </si>
  <si>
    <t>Lagt inn 2/12-10, OK 31/1-11</t>
  </si>
  <si>
    <t>Lagt inn 6/1-11. +3 mnd i 2011., OK 31/1-11</t>
  </si>
  <si>
    <t>Lagt inn 6/1-11. 12 mnd i 2011, OK 31/1-11.</t>
  </si>
  <si>
    <t>Lagt inn 15/11-10, OK 31/1-11</t>
  </si>
  <si>
    <t>Lagt inn 15/12-10OK 31/1-11</t>
  </si>
  <si>
    <t>Lagt inn 6/1-11, OK 31/1-11</t>
  </si>
  <si>
    <t>RESPONSIBILITY ID</t>
  </si>
  <si>
    <t>DATABASE USERNAME</t>
  </si>
  <si>
    <t>APPS</t>
  </si>
  <si>
    <t>CONNECT STRING</t>
  </si>
  <si>
    <t>OAPRD1.uio.no</t>
  </si>
  <si>
    <t>DB NAME</t>
  </si>
  <si>
    <t>OA_PRD</t>
  </si>
  <si>
    <t>FNDNAM</t>
  </si>
  <si>
    <t>applsys</t>
  </si>
  <si>
    <t>GWYUID</t>
  </si>
  <si>
    <t>applsyspub/pub</t>
  </si>
  <si>
    <t>APPLICATIONS USERNAME</t>
  </si>
  <si>
    <t>osterasr</t>
  </si>
  <si>
    <t>APPLICATIONS USERNAME ID</t>
  </si>
  <si>
    <t>FF SEG SEPARATOR</t>
  </si>
  <si>
    <t>-</t>
  </si>
  <si>
    <t>NO OF FF SEGMENTS</t>
  </si>
  <si>
    <t>DELETE LOGIC TYPE</t>
  </si>
  <si>
    <t>P</t>
  </si>
  <si>
    <t>ROWS TO UPLOAD</t>
  </si>
  <si>
    <t>Y</t>
  </si>
  <si>
    <t>START JOURNAL IMPORT</t>
  </si>
  <si>
    <t>NE</t>
  </si>
  <si>
    <t>CRITERIA COLUMN</t>
  </si>
  <si>
    <t>LABEL TEXT ROW</t>
  </si>
  <si>
    <t>LABEL TEXT COLUMN</t>
  </si>
  <si>
    <t>FIELD NAME ROW</t>
  </si>
  <si>
    <t>FIELD NAME COLUMN</t>
  </si>
  <si>
    <t>FIRST DATA ROW</t>
  </si>
  <si>
    <t>NUMBER OF HEADER FIELDS</t>
  </si>
  <si>
    <t>NUMBER OF DETAIL FIELDS</t>
  </si>
  <si>
    <t>TEMPLATE TYPE</t>
  </si>
  <si>
    <t>TEMPLATE STYLE</t>
  </si>
  <si>
    <t>TEMPLATE NUMBER</t>
  </si>
  <si>
    <t>FUNCTIONAL CURRENCY</t>
  </si>
  <si>
    <t>NOK</t>
  </si>
  <si>
    <t>POST ERRORS TO SUSPENSE</t>
  </si>
  <si>
    <t>N</t>
  </si>
  <si>
    <t>CREATE SUMMARY JOURNALS</t>
  </si>
  <si>
    <t>IMPORT DFF</t>
  </si>
  <si>
    <t>Fak</t>
  </si>
  <si>
    <t>Fagområde</t>
  </si>
  <si>
    <t>Tilsatt</t>
  </si>
  <si>
    <t>Varig tildelt</t>
  </si>
  <si>
    <t>molekylærbiologi</t>
  </si>
  <si>
    <t>Prod.teknikk, sikkerhet og pålitelighet</t>
  </si>
  <si>
    <t>funksjonell genomforskning</t>
  </si>
  <si>
    <t xml:space="preserve">Logistikk, material- og produktutvikling </t>
  </si>
  <si>
    <t>ksted 633505, Ying</t>
  </si>
  <si>
    <t>Akustrisk fjernmåling (teleteknikk)</t>
  </si>
  <si>
    <t>Store programsystemer (IDI)</t>
  </si>
  <si>
    <t>Sum</t>
  </si>
  <si>
    <t>kraftsystemer</t>
  </si>
  <si>
    <t>KVINNEPROFESSORAT</t>
  </si>
  <si>
    <t>Faktisk tilsetting dato</t>
  </si>
  <si>
    <t>Merknader</t>
  </si>
  <si>
    <t>Bevilgn. år 2004</t>
  </si>
  <si>
    <t>Bevilgn. år 2005</t>
  </si>
  <si>
    <t>Bevilgn. år 2006</t>
  </si>
  <si>
    <t>jfr. Handlingsplan, 2 års bevilgning</t>
  </si>
  <si>
    <t>vår 2004</t>
  </si>
  <si>
    <t>UFD varig tildeling</t>
  </si>
  <si>
    <t>sommer 2004</t>
  </si>
  <si>
    <t>Lagt inn 20/12-10. 12+3 mnd i 2010, OK 31/1-11</t>
  </si>
  <si>
    <t>Lagt inn 20/12-10. 12 mnd i 2011, OK 31/1-11</t>
  </si>
  <si>
    <t>Lagt inn 13/1-11. 5 mnd i 2010, OK 31/1-11</t>
  </si>
  <si>
    <t>Lagt inn 13/1-11. 12 mnd i 2011, OK 31/1-11</t>
  </si>
  <si>
    <t xml:space="preserve">Lagt inn 3/2-11., OK 3/2-11 </t>
  </si>
  <si>
    <t>IME til DMF. Lagt inn 25/1-11, OK 31/1-11</t>
  </si>
  <si>
    <t xml:space="preserve">Lagt inn 3/2-11, OK 3/2-11. </t>
  </si>
  <si>
    <t>Lagt inn 15/1-11, OK 31/1-11</t>
  </si>
  <si>
    <t>Lagt inn 25/1-11. Jorunn 4 mnd i 2010, OK 31/1-11</t>
  </si>
  <si>
    <t>Lagt inn 25/1-11. Jorunn 12 mnd i 2011, OK 31/1-11</t>
  </si>
  <si>
    <t>Fra DMF til IME, Lagt inn 7/12-10, OK 31/1-11</t>
  </si>
  <si>
    <t>Lagt inn 17/9-2010, OK 31/1-11</t>
  </si>
  <si>
    <t>Lagt inn 13/10-10, OK 31/1-11</t>
  </si>
  <si>
    <t>Rammeoverføring for de seks</t>
  </si>
  <si>
    <t>UFD-stillingene fra og med 2004.</t>
  </si>
  <si>
    <t>Stipendiater vår 06</t>
  </si>
  <si>
    <t>IKT/LIKT</t>
  </si>
  <si>
    <t>medisinsk teknologi</t>
  </si>
  <si>
    <t>marin og maritim virksomhet</t>
  </si>
  <si>
    <t>globalisering</t>
  </si>
  <si>
    <t>konvergerende tekn. (fuge/nano)</t>
  </si>
  <si>
    <t>0606</t>
  </si>
  <si>
    <t>ksted 633505</t>
  </si>
  <si>
    <t>ksted 632505</t>
  </si>
  <si>
    <t>ksted 631505</t>
  </si>
  <si>
    <t>Tildelt hele SFF-perioden ut 2012</t>
  </si>
  <si>
    <t>Antall årsverk budsjettert (disponerer 52):</t>
  </si>
  <si>
    <t>Prosjektnummer 811 74 000, 811 74 100 og 811 74 200 ble tildelt SFF i 2006 som fornyelse av postdok, men SFF beholder heller sine opprinnelig tildelte nummer i hele perioden.</t>
  </si>
  <si>
    <t>Stipendiat</t>
  </si>
  <si>
    <t>Postdoc</t>
  </si>
  <si>
    <t>Professorat</t>
  </si>
  <si>
    <t>SFF</t>
  </si>
  <si>
    <t>SFF - Q2S - Ernstad</t>
  </si>
  <si>
    <t>SFF - ships and ocean structures -Moan</t>
  </si>
  <si>
    <t>SFF - biology of memory - Moser</t>
  </si>
  <si>
    <t>Sum D og L</t>
  </si>
  <si>
    <t>SFF-Q2S - Ernstad</t>
  </si>
  <si>
    <t>SFF-ships and ocean structures _Moan</t>
  </si>
  <si>
    <t>SFF-biology of memory - Moser</t>
  </si>
  <si>
    <t>Drift</t>
  </si>
  <si>
    <t>Akkumulert % pr mnd</t>
  </si>
  <si>
    <t>Mnd</t>
  </si>
  <si>
    <t>Fordelingsnøkkel mndlig</t>
  </si>
  <si>
    <t>ksted 643505</t>
  </si>
  <si>
    <t>ksted 632005</t>
  </si>
  <si>
    <t>tildelt instituttleder biotekn.</t>
  </si>
  <si>
    <t>ksted 631005</t>
  </si>
  <si>
    <t>Lagt inn 17/11-10</t>
  </si>
  <si>
    <t>ksted 633005</t>
  </si>
  <si>
    <t xml:space="preserve">BEVILGNINGSOVERSIKT - STIPENDIATER (4 års bevilgning)   </t>
  </si>
  <si>
    <t>Bevilgn. (kr)</t>
  </si>
  <si>
    <t xml:space="preserve">BEVILGNINGSOVERSIKT - POSTDOKTOR (2 års bevilgning) </t>
  </si>
  <si>
    <t>ksted 663505 materialtekn.</t>
  </si>
  <si>
    <t>ksted 642505</t>
  </si>
  <si>
    <t>ksted 643005, Nielsen (15.3.2011)</t>
  </si>
  <si>
    <t>Varig tildelte kvinneprofessorat, Undervisnings- og forskningsdepartemenett 2001 og 2002 (oppdatert 15.1.2007)</t>
  </si>
  <si>
    <t>materialer</t>
  </si>
  <si>
    <t>Stipendiater vår 07</t>
  </si>
  <si>
    <t>0907</t>
  </si>
  <si>
    <t>SFI Ingpro (UiO)</t>
  </si>
  <si>
    <t>SFI Face (IFE)</t>
  </si>
  <si>
    <t>HUNT</t>
  </si>
  <si>
    <t>NOBIPOL</t>
  </si>
  <si>
    <t>ksted 645005</t>
  </si>
  <si>
    <t>marin og maritim ksted 661005 biologi</t>
  </si>
  <si>
    <t>Lagt inn 26/4-07(tilsatt etter 2.utlysn)OK 27/4</t>
  </si>
  <si>
    <t>ksted 631005, Karlin</t>
  </si>
  <si>
    <t>ksted 620105, Nordal</t>
  </si>
  <si>
    <t>ksted 620105 (ISK), Hjulstad</t>
  </si>
  <si>
    <t>ksted 620105, Gabrielsen</t>
  </si>
  <si>
    <t>ksted 620105, Antonsen</t>
  </si>
  <si>
    <t>ksted 620105, Lyngstad</t>
  </si>
  <si>
    <t>ksted 620105, Solli</t>
  </si>
  <si>
    <t>ksted 620105, Jensehaugen</t>
  </si>
  <si>
    <t>1110</t>
  </si>
  <si>
    <t>ksted 620105, Gram</t>
  </si>
  <si>
    <t>ksted 644005, Løvik (1.6.2011)</t>
  </si>
  <si>
    <t>ksted 633005, Wäfler (Smart Grids)</t>
  </si>
  <si>
    <t>ksted 642505, Nilsen (15.7.2011)</t>
  </si>
  <si>
    <t>ksted 642505, Johannesen (15.6.2011)</t>
  </si>
  <si>
    <t>ksted 631005, Anvaari</t>
  </si>
  <si>
    <t>ksted 633505, Mitrevski</t>
  </si>
  <si>
    <t>ksted 631005, Evjemo</t>
  </si>
  <si>
    <t>ksted 675505, Sitter</t>
  </si>
  <si>
    <t>Lagt inn 6/5-11, OK 25/5-11</t>
  </si>
  <si>
    <t>Lagt inn 9/5-11, OK 25/5-11</t>
  </si>
  <si>
    <t>Lagt inn 30/5-11, OK 30/6-11</t>
  </si>
  <si>
    <t>Lagt inn 20/6-11, OK 30/6-11</t>
  </si>
  <si>
    <t>Lagt inn 1/4-2011, OK 25/5-11</t>
  </si>
  <si>
    <t>HF til SVT. Lagt inn 11/5-11 12+2 mnd i 2011, OK 25/5-11</t>
  </si>
  <si>
    <t>Lagt inn 1/4-11, OK 25/5-11</t>
  </si>
  <si>
    <t xml:space="preserve">ksted 662005 fysikk, Tolstik (omgj. stip). </t>
  </si>
  <si>
    <t>ksted 653010, Dahl</t>
  </si>
  <si>
    <t>1111</t>
  </si>
  <si>
    <t>Globalisering, ksted 621505, Vikan</t>
  </si>
  <si>
    <t>ksted 633505, Peng</t>
  </si>
  <si>
    <t>ksted 632005, Karbalaye</t>
  </si>
  <si>
    <t>ksted 632005, Gebrekiros</t>
  </si>
  <si>
    <t>ksted 632505, Ersdal</t>
  </si>
  <si>
    <t>ksted 631005, Oyetoyan</t>
  </si>
  <si>
    <t>ksted 676005, Phiri</t>
  </si>
  <si>
    <t>ksted 676005, Kasse</t>
  </si>
  <si>
    <t>ksted 675505, Eide</t>
  </si>
  <si>
    <t>ksted 647005, Li (10.7.2011, CESOS)</t>
  </si>
  <si>
    <t>SFI Statistics (NRS). Ksted 631505, Fuglstad</t>
  </si>
  <si>
    <t>EU Wavetrain (Moan), ksted 647005, Li</t>
  </si>
  <si>
    <t>ksted 645005, Skogsrud (1.8.2011)</t>
  </si>
  <si>
    <t>ksted 674005, Thun</t>
  </si>
  <si>
    <t>ksted 673505, Flobakk</t>
  </si>
  <si>
    <t>ksted 671005, Jakobsen</t>
  </si>
  <si>
    <t>ksted 674505, Sumich</t>
  </si>
  <si>
    <t>Lagt inn 11/8-11</t>
  </si>
  <si>
    <t>ksted 644505, Loganathan (1.8.11, startpakke Geiker)</t>
  </si>
  <si>
    <t>FUGE, ksted 651510, Beisvåg</t>
  </si>
  <si>
    <t>ksted 673005, Kråkenes</t>
  </si>
  <si>
    <t>ksted 675005, Buvik</t>
  </si>
  <si>
    <t>Hospitals of the future, Stendebakken, ksted 610105</t>
  </si>
  <si>
    <t>ksted 633505, Parseh (okt. 2011)</t>
  </si>
  <si>
    <t>1200</t>
  </si>
  <si>
    <t>Ksted 631505, Arnesen (aug 2011)</t>
  </si>
  <si>
    <t>ksted 675015, Sinha</t>
  </si>
  <si>
    <t>ksted 631505, Bogfjellmo (start 22.8.11)</t>
  </si>
  <si>
    <t>ksted 620105, Bergsland</t>
  </si>
  <si>
    <t>ksted 620105, Moan</t>
  </si>
  <si>
    <t>ksted 620105, Storli</t>
  </si>
  <si>
    <t>ksted 631005, Høverstad (1/9-11)</t>
  </si>
  <si>
    <t>NB! 2012-prosjektnummer er tildelt forbehold om antall. Dersom fakultetet får færre stillinger, omgjøres de til 2013-prosjekter.</t>
  </si>
  <si>
    <t>ksted 631505, Tesfahun (1.8.11)</t>
  </si>
  <si>
    <t>ksted 631505, Lada (24.8.11)</t>
  </si>
  <si>
    <t>Lagt in 25/8-11</t>
  </si>
  <si>
    <t>Lagt inn 25/8-11</t>
  </si>
  <si>
    <t>ksted 642005, Storheim (15.8.11)</t>
  </si>
  <si>
    <t>Lagt inn 26/8-11</t>
  </si>
  <si>
    <t>første stipend 1/10-07. Stipend nr 2 omgjort til postdok v/IVT</t>
  </si>
  <si>
    <t>ksted 642005, Jafarzadeh (15.8.11)</t>
  </si>
  <si>
    <t>Lagt inn 30/8-11</t>
  </si>
  <si>
    <t>ksted 645505, Steiro (1.1.11)</t>
  </si>
  <si>
    <t>ksted 642505, Soundararajan (15.8.11)</t>
  </si>
  <si>
    <t>ksted 645005, Gundersen (1.8.11)</t>
  </si>
  <si>
    <t>ksted 645505, Okoh (1.8.11)</t>
  </si>
  <si>
    <t>Nanolab, Fysikk, Arnfinnsdottir</t>
  </si>
  <si>
    <t>ksted 663005, Grimholt</t>
  </si>
  <si>
    <t>Energi og petroleum, ksted 663505, Zhang</t>
  </si>
  <si>
    <t>Nasj. forskerskole nanoteknologi, ksted 662005, Nord</t>
  </si>
  <si>
    <t>ksted 631005, Hasib</t>
  </si>
  <si>
    <t>Marin/maritim, ksted 642020, Thorvaldsen</t>
  </si>
  <si>
    <t>Lagt inn 5/9-11</t>
  </si>
  <si>
    <t>ksted 642020, Candeloro (29.8.11)</t>
  </si>
  <si>
    <t>IME til NT. Lagt inn 1/9-11, OK 1/9-11</t>
  </si>
  <si>
    <t>Lagt inn 30/8-11, OK 31/8-11</t>
  </si>
  <si>
    <t>IVT til NT. Lagt inn 30/8-11, OK 31/8-11</t>
  </si>
  <si>
    <t>Lagt inn 1/8-11, OK 31/8-11</t>
  </si>
  <si>
    <t>Globalisering, ksted 651010, Shakya</t>
  </si>
  <si>
    <t>Lagt inn 22/8-11. OK 31/08-11</t>
  </si>
  <si>
    <t>Lagt inn 22/8-11, OK 31/8-11</t>
  </si>
  <si>
    <t xml:space="preserve">Lagt inn 18/8-11. OK 31/8-11 </t>
  </si>
  <si>
    <t>NT til DMF. Lagt inn 16/8-11. OK 31/8-11</t>
  </si>
  <si>
    <t>Lagt inn 22/8-11,OK 31/8-11</t>
  </si>
  <si>
    <t>Lagt inn 25/5-11, OK 31/8-11</t>
  </si>
  <si>
    <t>Lagt inn 3/8-11, OK 31/8-11</t>
  </si>
  <si>
    <t>Lagt inn 20/6-11, OK 2/7-11</t>
  </si>
  <si>
    <t>Andre stipend, lagt inn 1/8-11, OK 31/8-11</t>
  </si>
  <si>
    <t>Lagt inn 6/5-11, OK 31/8-11</t>
  </si>
  <si>
    <t>Lagt inn 23/6-11, OK 31/8-11</t>
  </si>
  <si>
    <t>Lagt inn 10/8-11, OK 31/8-11</t>
  </si>
  <si>
    <t>Lagt inn 18/8-11, OK 31/8-11</t>
  </si>
  <si>
    <t>Lagt inn 6/5-11, OK 2/7-11</t>
  </si>
  <si>
    <t>ksted 633005 (ITEM), Maria Bartnes Line</t>
  </si>
  <si>
    <t>Marin/maritim, ksted 661005, Tu Anh Vo</t>
  </si>
  <si>
    <t>Nasj. Forskerskole nanoteknologi, ksted 633505, Folven</t>
  </si>
  <si>
    <t>IKT, ksted 633005, Tsay</t>
  </si>
  <si>
    <t>Medisinsk teknologi, ksted 652510 Brende</t>
  </si>
  <si>
    <t>FUGE, ksted 653020, Åmellom</t>
  </si>
  <si>
    <t>ksted 631505, Botnan (27.08.11)</t>
  </si>
  <si>
    <t>ksted 632505, Skelin (16.08.11)</t>
  </si>
  <si>
    <t>ksted 631505, Smart Grid, Slimacek (1.9.11)</t>
  </si>
  <si>
    <t>ksted 632505, Smart Grid, Haring (28/9-11</t>
  </si>
  <si>
    <t>ksted 631505, Høiseth (1.9.11)</t>
  </si>
  <si>
    <t>ksted 631005, Bozorgi (1.10.11)</t>
  </si>
  <si>
    <t>ksted 633005, Dittawit (03.10.11)</t>
  </si>
  <si>
    <t>Stipendiat 2012</t>
  </si>
  <si>
    <t>ksted 632505, Rahmati (7.10.11)</t>
  </si>
  <si>
    <t>Lagt inn 22/9-11, OK 30/9-11</t>
  </si>
  <si>
    <t>Lagt inn 1/8-11, OK 30/9-11</t>
  </si>
  <si>
    <t>NT til DMF. Lagt inn 22/9-11, OK 30/9-11</t>
  </si>
  <si>
    <t>Lagt inn 6/9-11, OK 30/9-11</t>
  </si>
  <si>
    <t>Lagt inn 6/5-11, OK 30/9-11</t>
  </si>
  <si>
    <t>Lagt inn 25/5-11,OK 30/9-11</t>
  </si>
  <si>
    <t>Lagt inn 5/9-11, OK 30/9-11</t>
  </si>
  <si>
    <t>IVT til NT. Lagt inn 21/9-11, OK 30/9-11</t>
  </si>
  <si>
    <t>Lagt inn 10/8-11, OK 30/9-11</t>
  </si>
  <si>
    <t>Lagt inn 18/8-11, OK 30/9-11</t>
  </si>
  <si>
    <t>ksted 633005, Chiwan (11.10.11)</t>
  </si>
  <si>
    <t>Lagt inn 12/10-11</t>
  </si>
  <si>
    <t>Første stipend 1/4-07</t>
  </si>
  <si>
    <t>Første stipend 1/9-07. OK 17/10-07.</t>
  </si>
  <si>
    <t>Medisinsk teknologi, ksted 661505, Lee</t>
  </si>
  <si>
    <t>ksted 662005, Tveten</t>
  </si>
  <si>
    <t>ksted 661505, Dalheim</t>
  </si>
  <si>
    <t>ksted 662505, Bugge</t>
  </si>
  <si>
    <t>ksted 661005, Markussen</t>
  </si>
  <si>
    <t>ksted 662505, Forselv</t>
  </si>
  <si>
    <t>Nanolab, ksted , ksted 66205, Fauske</t>
  </si>
  <si>
    <t>EU Sushgen v/Sunde, ksted  materialtekn, Reksten</t>
  </si>
  <si>
    <t>ksted 662005, Beckwith</t>
  </si>
  <si>
    <t>SFI Coin (Sintef) ksted 644505, Sarmiento</t>
  </si>
  <si>
    <t>Lagt inn 21/10-11</t>
  </si>
  <si>
    <t>Lagt inn 1/11-11</t>
  </si>
  <si>
    <t>ksted 632505, Vatani (31.10.11)</t>
  </si>
  <si>
    <t>Lagt inn 1/8-11, OK 31/10-11</t>
  </si>
  <si>
    <t>Lagt inn 25/5-11, OK 31/10-11</t>
  </si>
  <si>
    <t>Lagt inn 29/9-11, OK 31/10-11</t>
  </si>
  <si>
    <t>Lagt inn 17/10-11, OK 31/10-11</t>
  </si>
  <si>
    <t>Lagt inn 21/9-11, OK 31/10-11</t>
  </si>
  <si>
    <t>DMF til NT. Lagt inn 17/10-11, OK 31/10-11</t>
  </si>
  <si>
    <t>Dion lederverv forlengelse H.A. Moe</t>
  </si>
  <si>
    <t>FME Offshore vind, Resell</t>
  </si>
  <si>
    <t>FME CenBio, ksted 642595, Lysenko</t>
  </si>
  <si>
    <t>FME CEDREN</t>
  </si>
  <si>
    <t>FME BIGCCS, ksted 642505, stip cash bidrag</t>
  </si>
  <si>
    <t>ksted 612505, Jurosevic</t>
  </si>
  <si>
    <t>ksted 612505, Arce Pacheco</t>
  </si>
  <si>
    <r>
      <t xml:space="preserve">ksted </t>
    </r>
    <r>
      <rPr>
        <sz val="10"/>
        <color indexed="10"/>
        <rFont val="Times New Roman"/>
        <family val="1"/>
      </rPr>
      <t>632020</t>
    </r>
    <r>
      <rPr>
        <sz val="10"/>
        <rFont val="Times New Roman"/>
        <family val="1"/>
      </rPr>
      <t>, Acevedo</t>
    </r>
  </si>
  <si>
    <t>ksted 610105, Jørgensen</t>
  </si>
  <si>
    <t>ksted 610105, Zaikina</t>
  </si>
  <si>
    <t>ksted 633005, Klemets (7.11.2011)</t>
  </si>
  <si>
    <t>Tildelt første SFI-perioden tom 2011, Start 1/8-08, OK 16/12-08</t>
  </si>
  <si>
    <t>FUGE, ksted 661005, Hagen</t>
  </si>
  <si>
    <t>Marin/maritim, ksted 661505, Chauton</t>
  </si>
  <si>
    <t>ksted 661505, Nygaard</t>
  </si>
  <si>
    <t xml:space="preserve">ksted 661505, Voigth, Omgjort fra postdok </t>
  </si>
  <si>
    <t>ksted 662005, Naylor</t>
  </si>
  <si>
    <t>Lagt inn 16/11-11, OK 30/11-11</t>
  </si>
  <si>
    <t>Lagt inn 24/11-11, OK 30/11-11</t>
  </si>
  <si>
    <t>andre stipend, lagt inn 21/10-11, OK 30/11-11</t>
  </si>
  <si>
    <t>Lagt inn 5/12-11, OK 30/11-11</t>
  </si>
  <si>
    <t>IVT til NT: Lagt inn 5/12-11, OK 30/11-11</t>
  </si>
  <si>
    <t>ksted 620105, Takamine</t>
  </si>
  <si>
    <t>Lagt inn 13/12-11</t>
  </si>
  <si>
    <t>Energi og petroleum, ksted 620105, Throndsen</t>
  </si>
  <si>
    <t>Lagt inn 9/9-09, OK 10/9-09.</t>
  </si>
  <si>
    <t>Andre stipend</t>
  </si>
  <si>
    <t>SFI iAD (Fast), andre periode</t>
  </si>
  <si>
    <t>0701</t>
  </si>
  <si>
    <t>SFI MI Lab, ksted 655505</t>
  </si>
  <si>
    <t>Budsj. 2020 (mnd)</t>
  </si>
  <si>
    <t>Bevilgning 2012</t>
  </si>
  <si>
    <t>SFI IO ksted 646005 (omgjort fra postdok i andre periode)</t>
  </si>
  <si>
    <t>SFI SAMCoT v/Løset ksted 647505</t>
  </si>
  <si>
    <t>1301</t>
  </si>
  <si>
    <t>ksted 673505, Bjordal (1.9.11)</t>
  </si>
  <si>
    <t>ksted 672005, Løhre (Helsefremmende forskning)</t>
  </si>
  <si>
    <t>1202</t>
  </si>
  <si>
    <t>Lagt inn 11/1-12. 9mnd 2010+12 mnd 2011.OK 2010 og 2011</t>
  </si>
  <si>
    <t>Stamnes</t>
  </si>
  <si>
    <t>Globalisering, ksted 671005, Remøe</t>
  </si>
  <si>
    <t>SFI Coin (Sintef) ksted 644505, De Weerdt</t>
  </si>
  <si>
    <t>EU IIIOs v/Hernes, ksted 652510, Reynisson (sept 2011)</t>
  </si>
  <si>
    <t>Medisinsk teknologi, ksted 652510, Cebulla</t>
  </si>
  <si>
    <r>
      <t xml:space="preserve">Lagt inn 7/2-12. </t>
    </r>
    <r>
      <rPr>
        <sz val="8"/>
        <color rgb="FFFF0000"/>
        <rFont val="Arial"/>
        <family val="2"/>
      </rPr>
      <t>12+ 285 000 kr fra 2011.OK 31/1-12</t>
    </r>
  </si>
  <si>
    <t>Lagt inn 7/2-12. 12 mnd + 195 812 kr fra 2011.OK 31/1-12</t>
  </si>
  <si>
    <t>Lagt inn 25/5-11, OK 31/1-12</t>
  </si>
  <si>
    <t>Lagt inn 13/1-12, OK 31/1-12</t>
  </si>
  <si>
    <t>Lagt inn 22/8-11, OK 31/1-12</t>
  </si>
  <si>
    <t>Lagt inn 23/8-11,OK 31/1-12</t>
  </si>
  <si>
    <t>Lagt inn 2/9-11, OK 31/1-12</t>
  </si>
  <si>
    <t>Lagt inn 28/9-11, OK 31/1-12</t>
  </si>
  <si>
    <t>Lagt inn 7/10-11, OK 31/1-12</t>
  </si>
  <si>
    <t>Lagt inn 10/10-11, OK 31/1-12</t>
  </si>
  <si>
    <t>Lagt inn 13/9-10, OK 31/1-12</t>
  </si>
  <si>
    <t>Lagt inn 2/2-11, OK 31/1-12</t>
  </si>
  <si>
    <t>Lagt inn 3/3-11, OK 31/1-12</t>
  </si>
  <si>
    <t>Lagt inn 4/3-11, OK 31/1-12</t>
  </si>
  <si>
    <t>Lagt inn 30/5-11, OK 31/1-12</t>
  </si>
  <si>
    <t>Lagt inn 17/6-11, OK 31/1-12</t>
  </si>
  <si>
    <t>Lagt inn 1/8-11, OK 31/1-12</t>
  </si>
  <si>
    <t>Lagt inn 10/8-11, OK 31/1-12</t>
  </si>
  <si>
    <t>Lagt inn 19/12-11, OK 31/1-12</t>
  </si>
  <si>
    <t>Lagt inn 5/1-12, OK 31/1-12</t>
  </si>
  <si>
    <r>
      <t xml:space="preserve">Lagt inn 25/1-12. </t>
    </r>
    <r>
      <rPr>
        <sz val="8"/>
        <color rgb="FFFF0000"/>
        <rFont val="Arial"/>
        <family val="2"/>
      </rPr>
      <t>+ 2 mnd 2011 kr 92753, OK 31/1-12</t>
    </r>
  </si>
  <si>
    <t>Lagt inn 22/8-11., OK 31/1-12</t>
  </si>
  <si>
    <t>Lagt inn 23/8-11, OK 31/1-12</t>
  </si>
  <si>
    <t>Lagt inn 03/2-11, OK 31/1-12</t>
  </si>
  <si>
    <t>Lagt inn 1/2-12, OK 31/1-12</t>
  </si>
  <si>
    <t>nano (omgj. Stip), ksted 662005, Gopalakrisnan</t>
  </si>
  <si>
    <r>
      <rPr>
        <sz val="8"/>
        <color rgb="FFFF0000"/>
        <rFont val="Arial"/>
        <family val="2"/>
      </rPr>
      <t>NT til DMF fra mars 2012</t>
    </r>
    <r>
      <rPr>
        <sz val="8"/>
        <rFont val="Arial"/>
        <family val="2"/>
      </rPr>
      <t>. Lagt inn 11/11-09, OK 30/11-09</t>
    </r>
  </si>
  <si>
    <r>
      <rPr>
        <sz val="10"/>
        <color rgb="FFFF0000"/>
        <rFont val="Times New Roman"/>
        <family val="1"/>
      </rPr>
      <t>Ksted 633505</t>
    </r>
    <r>
      <rPr>
        <sz val="10"/>
        <rFont val="Times New Roman"/>
        <family val="1"/>
      </rPr>
      <t>, Filippopoulos (aug 2011)</t>
    </r>
  </si>
  <si>
    <r>
      <rPr>
        <sz val="10"/>
        <color rgb="FFFF0000"/>
        <rFont val="Times New Roman"/>
        <family val="1"/>
      </rPr>
      <t>ksted 633505</t>
    </r>
    <r>
      <rPr>
        <sz val="10"/>
        <rFont val="Times New Roman"/>
        <family val="1"/>
      </rPr>
      <t>, Attarzadeh (sept 2011)</t>
    </r>
  </si>
  <si>
    <r>
      <rPr>
        <sz val="10"/>
        <color rgb="FFFF0000"/>
        <rFont val="Arial"/>
        <family val="2"/>
      </rPr>
      <t>ksted 633505</t>
    </r>
    <r>
      <rPr>
        <sz val="10"/>
        <rFont val="Arial"/>
        <family val="2"/>
      </rPr>
      <t>, Sanand (sept 2011)</t>
    </r>
  </si>
  <si>
    <r>
      <rPr>
        <sz val="10"/>
        <color rgb="FFFF0000"/>
        <rFont val="Arial"/>
        <family val="2"/>
      </rPr>
      <t>ksted 633505</t>
    </r>
    <r>
      <rPr>
        <sz val="10"/>
        <rFont val="Arial"/>
        <family val="2"/>
      </rPr>
      <t>, Koraksas (22.8.11)</t>
    </r>
  </si>
  <si>
    <t>Globalisering, ksted 673005, Leknes (1.9.11)</t>
  </si>
  <si>
    <t xml:space="preserve">EU LCG v/Gabriel, ksted 674005, Skaug </t>
  </si>
  <si>
    <t>Lagt inn 22/3-12</t>
  </si>
  <si>
    <t>ksted 672505, Strand</t>
  </si>
  <si>
    <t>ksted 672505, Frost-Nielsen</t>
  </si>
  <si>
    <t>ksted 671005, Kristiansen (16.9.2011)</t>
  </si>
  <si>
    <t xml:space="preserve">ksted 673005, Helberg </t>
  </si>
  <si>
    <t>ksted 672005, Vist</t>
  </si>
  <si>
    <t>ksted 675005, Gulhav (1.9.2011)</t>
  </si>
  <si>
    <t>ksted 672005, Page (1.11.2011)</t>
  </si>
  <si>
    <t>ksted 672505, Jakobsen (1.11.2011)</t>
  </si>
  <si>
    <t>Marin/maritim, ksted 672505 Exploit</t>
  </si>
  <si>
    <t>andre stipend, lagt inn 3/2-12, OK 22/2-12</t>
  </si>
  <si>
    <t>HF til SVT. Lagt inn 22/3-12, OK 30/3-12</t>
  </si>
  <si>
    <t>Lagt inn 22/3-12, OK 30/3-12</t>
  </si>
  <si>
    <t>HF til SVT. Lagt inn 30/1-12, OK 30/3-12</t>
  </si>
  <si>
    <t>Globalisering, ksted 673005, Brunnschweiller</t>
  </si>
  <si>
    <t>1204</t>
  </si>
  <si>
    <t>HF til SVT. Lagt inn 20/4-12, OK 26/4-12</t>
  </si>
  <si>
    <t>Lagt inn 25/4-12, OK 26/4-12</t>
  </si>
  <si>
    <t>ksted 620105, Movik</t>
  </si>
  <si>
    <t>1208</t>
  </si>
  <si>
    <t>1209</t>
  </si>
  <si>
    <t>ksted 620105, van Ommeren</t>
  </si>
  <si>
    <t>ksted 620105, Stebergløkken</t>
  </si>
  <si>
    <t>ksted 620105, Müller</t>
  </si>
  <si>
    <t>Stipendiat 2013</t>
  </si>
  <si>
    <t>ksted 632005, Su (mai 2012)</t>
  </si>
  <si>
    <t>ksted 633005, Fernandez (25.5.12)</t>
  </si>
  <si>
    <t>ksted 633505, Paluchowski (26.10.11)</t>
  </si>
  <si>
    <t>ksted 631005, Khodambashi (8.6.12)</t>
  </si>
  <si>
    <t>ksted 631005, Cebrian</t>
  </si>
  <si>
    <t>1206</t>
  </si>
  <si>
    <t>ksted 651510, Seelinger</t>
  </si>
  <si>
    <t>1205</t>
  </si>
  <si>
    <t>ksted 653010, Gartiser</t>
  </si>
  <si>
    <t>ksted 653010, Smeland</t>
  </si>
  <si>
    <t>1207</t>
  </si>
  <si>
    <t>ksted 653020, Sugar</t>
  </si>
  <si>
    <t>ksted 653010, Førland</t>
  </si>
  <si>
    <t>ksted 652510, Pedersen</t>
  </si>
  <si>
    <t>ksted 651010, Malmo</t>
  </si>
  <si>
    <t>1210</t>
  </si>
  <si>
    <t>ksted 650105 (salderingsprosjekt)</t>
  </si>
  <si>
    <t>Arkeologi og kulturhistorie, Brattli</t>
  </si>
  <si>
    <t>Refstie Hilde</t>
  </si>
  <si>
    <t>Lagt inn 4.07.2012</t>
  </si>
  <si>
    <t>Marin/maritim (biologi), ksted  661005, Attramadal</t>
  </si>
  <si>
    <t>ksted 66205, de Wit</t>
  </si>
  <si>
    <t>ksted 663505, Cui</t>
  </si>
  <si>
    <t>Materialer, ksted 662005, Polyakov</t>
  </si>
  <si>
    <t xml:space="preserve">China Research Centre (Materialer), ksted 663505, Svendby </t>
  </si>
  <si>
    <t>1203</t>
  </si>
  <si>
    <t xml:space="preserve">ksted 661505, Gonzales, Omgjort fra postdok </t>
  </si>
  <si>
    <t>ksted 661005, Aamot, Omgjort postdok (3 års finansiering)</t>
  </si>
  <si>
    <t>ksted 662505, Egeninnsats IKJ-ISP</t>
  </si>
  <si>
    <t>Postdok. Aaboden, Lise 2010</t>
  </si>
  <si>
    <t>Postdok. Opach Tomasz 2011</t>
  </si>
  <si>
    <t>Camilla Olaisen, ksted 651510</t>
  </si>
  <si>
    <t>ksted 631005, Thomas Løfsgaard Falch</t>
  </si>
  <si>
    <t>2012 tildeling Stipendiat Fredrik Mørk Røkenes, kostnadssted 675505</t>
  </si>
  <si>
    <t>2010 S-TEAM Stipendiat Bodil Svendsen, ksted 675505</t>
  </si>
  <si>
    <t>2012 NORSI stip Kenneth Stålsett</t>
  </si>
  <si>
    <t>2012 NORSI stip Nhien Nguyen</t>
  </si>
  <si>
    <t>Michel van Schaardenburgh</t>
  </si>
  <si>
    <t>Melanie Rae Simpson</t>
  </si>
  <si>
    <t>Ingrid Gullikstad Hallsteinsen</t>
  </si>
  <si>
    <t>Kristin Aasarød, prosjektleder Syversen Unni, ksted 651510</t>
  </si>
  <si>
    <t>Salderingsprosjekt</t>
  </si>
  <si>
    <t>China Research Centre (Energi), Han Deng</t>
  </si>
  <si>
    <t>Stipendiat Christopher Dirdal</t>
  </si>
  <si>
    <t>Kristoffer R. Skøien</t>
  </si>
  <si>
    <t>Lagt inn 27/6-12, OK 30/7-12</t>
  </si>
  <si>
    <t>Lagt inn 21/6 -12, OK 30/7-12</t>
  </si>
  <si>
    <t>Lagt inn 21/6-12, OK 30/7-12</t>
  </si>
  <si>
    <t>Lagt inn 16/7-12, OK 30/7-12</t>
  </si>
  <si>
    <t>Lagt inn 16//-12, OK 30/7-12</t>
  </si>
  <si>
    <t>IVt til NT. Lagt inn 16/7-12, OK 30/7-12</t>
  </si>
  <si>
    <t>ksted 633005, Håkon Jacobsen</t>
  </si>
  <si>
    <t>K-sted: 642005, Sandro Erceg</t>
  </si>
  <si>
    <t>Silje Warberg, k-sted 620105</t>
  </si>
  <si>
    <t>MedTek stipendiatstilling</t>
  </si>
  <si>
    <t>Marius Widerøe, k-sted 651010</t>
  </si>
  <si>
    <t>Sofie B.Weber,k-sted 663505</t>
  </si>
  <si>
    <t>Huang Ke, k-sted 663505</t>
  </si>
  <si>
    <t>Ali Tabeshian, k-sted 663505</t>
  </si>
  <si>
    <t>Armend G Håti, k-sted 662005</t>
  </si>
  <si>
    <t>Muhammad Saeed, k-sted 663005</t>
  </si>
  <si>
    <t>Marthe E.M.Buan, k-sted 663005</t>
  </si>
  <si>
    <t>Jonas M.Ribe, k-sted 662005</t>
  </si>
  <si>
    <t>Marie D.Strømsheim, k-sted 663005</t>
  </si>
  <si>
    <t>Lagt inn 21/6-12, OK 30/8-12</t>
  </si>
  <si>
    <t>Lagt inn 14/5-12, OK 30/8-12</t>
  </si>
  <si>
    <t>Start 1.08.2012, OK 30/8-12</t>
  </si>
  <si>
    <t>Lagt inn 30.08.2012, OK 30/8-12</t>
  </si>
  <si>
    <t>Start 01.08.2012, OK 30/7-12</t>
  </si>
  <si>
    <t>Lagt inn 5.07.2012, OK 30/8-12</t>
  </si>
  <si>
    <t>Start 01.01.2012, OK 30/8-12</t>
  </si>
  <si>
    <t>NORD-STAR (start 1.03.2012)OK 30/8-12</t>
  </si>
  <si>
    <t>Stipendiatstilling overført fra IVT til HF 2012 (endret 21.09.2012 ASW), k-sted 620105</t>
  </si>
  <si>
    <t>Cecilie Stensrud, k-sted 620105</t>
  </si>
  <si>
    <t>Siri Mæland, k-sted 620105</t>
  </si>
  <si>
    <t>Jonathan Allen Brindle, k-sted 620105</t>
  </si>
  <si>
    <t>Solbu, k-sted 631505</t>
  </si>
  <si>
    <t>To måneder bevilgning i 2012 flyttet til prosjektnr 81124800</t>
  </si>
  <si>
    <t>Overført to måneder bev 2012 fra prosjektnr 81737600, 27.09.2012</t>
  </si>
  <si>
    <t>Lorenzo Fusini, ksted 632505</t>
  </si>
  <si>
    <t>Clara Stina Good, k-sted 610105</t>
  </si>
  <si>
    <t>Stipendiat Elisabeth I Romijn, ksted 662005</t>
  </si>
  <si>
    <t>Stipendiat Ahmet O Tezel , ksted 663505</t>
  </si>
  <si>
    <t>Stipendiat Øystein Arlov, ksted 661505</t>
  </si>
  <si>
    <t>Stipendiat Sulalit Bandyopadhyay, ksted 663005</t>
  </si>
  <si>
    <t>Stipendiat Robert Fritsch, ksted 663505</t>
  </si>
  <si>
    <t>Stipendiat Thomas Holm, ksted 663505</t>
  </si>
  <si>
    <t>Stipendiat Øivind Wilhelmsen, ksted 662505</t>
  </si>
  <si>
    <t>SFI NORMANN 2011 – Stip Quan Yu</t>
  </si>
  <si>
    <t>SFI NORMANN 2011 – Stip T. Nehzati</t>
  </si>
  <si>
    <t>ksted 645005, Hoffman (16/8-10)</t>
  </si>
  <si>
    <t>Endret 15.08.2012, OK 30/9-12</t>
  </si>
  <si>
    <t>Start 01.09.2012, OK 30/9-12</t>
  </si>
  <si>
    <t>Start 15.08.2012, OK 30/9-12</t>
  </si>
  <si>
    <t>Start 05.09.2012, OK 30/9-12</t>
  </si>
  <si>
    <t>Lagt inn  10.09.2012, OK 30/9-12</t>
  </si>
  <si>
    <t>Lagt inn 14.09.2012, OK 30/9-12</t>
  </si>
  <si>
    <t>Lagt inn 14.09.2012, endret 28.09.2012, OK 30/9-12</t>
  </si>
  <si>
    <t>Lagt inn 21/6-12, OK 30/9-12</t>
  </si>
  <si>
    <t>Lagt inn 14/5-12, OK 30/9-12</t>
  </si>
  <si>
    <t>Lagt inn 21.09.2012, OK 30/9-12</t>
  </si>
  <si>
    <t>Lagt inn 19.09.2012, OK 30/9-12</t>
  </si>
  <si>
    <t>Lagt inn 28.09.2012, OK 30/9-12</t>
  </si>
  <si>
    <t>Lagt inn 24.09.2012, OK 30/9-12</t>
  </si>
  <si>
    <t>Matthew Bohn, k-sted 633505</t>
  </si>
  <si>
    <t>2014 - Stipendiat Katina Kralevska, k-sted 633005</t>
  </si>
  <si>
    <t>Postdoc, Gaini Farouz 2012, k-sted 676005</t>
  </si>
  <si>
    <t>2012 stip Elena Ian, k-sted 674005</t>
  </si>
  <si>
    <t>Pål Liljebäck, k-sted 632505</t>
  </si>
  <si>
    <t>Dobbeltkompetanseprosjektet, psykologi</t>
  </si>
  <si>
    <t>2014 - Stipendiat Ali Asgahr Vatanjou, k-sted 633505</t>
  </si>
  <si>
    <t>Postdok 2013</t>
  </si>
  <si>
    <t>Egeninnsats til BOA-ISP-IMT-prosj.nr.10377009, k-sted 660105</t>
  </si>
  <si>
    <t>Egeninnsats til BOA-ISP-IKJ-prosj.nr.10377008, k-sted 660105</t>
  </si>
  <si>
    <t>Egeninnsats til BOA-ISP-IKP-prosj.nr.10377010, k-sted 660105</t>
  </si>
  <si>
    <t>Egeninnsats til BOA-ISP-IBT-prosj.nr.10388600, k-sted 660105</t>
  </si>
  <si>
    <t>NTNU Nanolab, ksted 662005, Post.dok Gurvinder Singh</t>
  </si>
  <si>
    <t>Krishna Chaitanya Vadlamannati, k-sted 6725</t>
  </si>
  <si>
    <t>PostDoc 2012 – Stefan Haun, k-sted 644005</t>
  </si>
  <si>
    <t>PostDoc 2012 – Daryl John Powell, k-sted 645505</t>
  </si>
  <si>
    <t>Mozhgan Tavakolifart, k-sted 631005</t>
  </si>
  <si>
    <t>2014 - Stipendiat Linghua Chen, k-sted 631505</t>
  </si>
  <si>
    <t>Lagt inn 3.10.2012, OK 31/10-12</t>
  </si>
  <si>
    <t>Lagt inn 2.10.2012, OK 31/10-12</t>
  </si>
  <si>
    <t>Lagt inn 29.10.2012, OK 31/10-12</t>
  </si>
  <si>
    <t>Lagt inn 18.10.2012, OK 31/10-12</t>
  </si>
  <si>
    <t>Lagt inn 16.10.2012, OK 31/10-12</t>
  </si>
  <si>
    <t>Lagt inn 21/6-12, OK 31/10-12</t>
  </si>
  <si>
    <t>Lagt inn 21.09.2012, OK 31/10-12</t>
  </si>
  <si>
    <t>Lagt inn 5.10.2012, OK 31/10-12</t>
  </si>
  <si>
    <t>Lagt inn 11.10.2012, OK 31/10-12</t>
  </si>
  <si>
    <t>2014 - Stipendiat Torkil Stai, k-sted 631505</t>
  </si>
  <si>
    <t>Helårsatser Drift 2013</t>
  </si>
  <si>
    <t>Helårsatser Lønn 2013</t>
  </si>
  <si>
    <t>Bevilgning 2013</t>
  </si>
  <si>
    <t>Arnfinn Aas Eielsen, k-sted 632505</t>
  </si>
  <si>
    <t>Lagt inn 21.11.2012</t>
  </si>
  <si>
    <t>Lagt inn 23.11.2012</t>
  </si>
  <si>
    <t>Postdoc Gahdyani Zahra (2012-09-10 EKsp), k-sted 662005</t>
  </si>
  <si>
    <t>2014 - Stipendiat Igor Barros Barbosa, k-sted 631005</t>
  </si>
  <si>
    <t>2014 - Stipendiat Nico Reissmann, k-sted 631005</t>
  </si>
  <si>
    <t>Lagt inn 5.12.2012</t>
  </si>
  <si>
    <t>Alle</t>
  </si>
  <si>
    <t>Strategisk satsingsområde (direkte tildelt)</t>
  </si>
  <si>
    <t>Postdok</t>
  </si>
  <si>
    <t>Radetiketter</t>
  </si>
  <si>
    <t>Totalsum</t>
  </si>
  <si>
    <t>Summer av Lønn</t>
  </si>
  <si>
    <t xml:space="preserve">Summer av Drift </t>
  </si>
  <si>
    <t>(Alle)</t>
  </si>
  <si>
    <t>2011 postdok. Xunhua Su</t>
  </si>
  <si>
    <t>Lagt inn 10.12.2012</t>
  </si>
  <si>
    <t>Globalisering, institutt for sosialt arbeid og helsevitenskap</t>
  </si>
  <si>
    <t>IKT, Pål Liljebäck, k-sted 632505</t>
  </si>
  <si>
    <t>Lagt inn 18.12.2012</t>
  </si>
  <si>
    <t>Stipendiat Kristian G.Skorpen, k-sted 663505</t>
  </si>
  <si>
    <t>Stipendiat Zebing Xu, k-sted 663505</t>
  </si>
  <si>
    <t>Stipendiat Michael M.Wycisk, k-sted 663005</t>
  </si>
  <si>
    <t>SEEIT, Jon Are Wold Suul,</t>
  </si>
  <si>
    <t>Lagt inn 19.12.2012</t>
  </si>
  <si>
    <t>2013 - Stipendiat Long Pei, k-sted 631505</t>
  </si>
  <si>
    <t>Øremerket 2013: Nasjonal forskerskole, Menno Witter</t>
  </si>
  <si>
    <t>Øremerket 2013: SFF-CEMIR</t>
  </si>
  <si>
    <t>Øremerket 2013: SFF Marit Otterlei</t>
  </si>
  <si>
    <t>Øremerket 2013: SFF Ulrik Wisløff</t>
  </si>
  <si>
    <t>Øremerket 2013: HUNT</t>
  </si>
  <si>
    <t>Øremerket 2013: SFF CNC Phd1 (Zheng Kang), k-sted 653020</t>
  </si>
  <si>
    <t>Øremerket 2013: SFF CNC Phd2 (Dunn Benjamin), k-sted 653020</t>
  </si>
  <si>
    <t>Øremerket 2013: SFF CNC Post doc1 (Igarashi), k-sted 653020</t>
  </si>
  <si>
    <t>Stip 2013 – Masha Mehrpoor, k-sted 645005</t>
  </si>
  <si>
    <t>Stipendiat 2013: Omgjort til Postdok 2013 eksellense</t>
  </si>
  <si>
    <t>Omgjort til Postdok 2013 eksellense</t>
  </si>
  <si>
    <t>Forskuttering 2014-stillinger</t>
  </si>
  <si>
    <t>Lagt inn 28.01.2013</t>
  </si>
  <si>
    <t xml:space="preserve">stip.Nicolas Sanches, k-sted 662505 </t>
  </si>
  <si>
    <t xml:space="preserve">stip.Sindre Bjørnøy, k-sted 662005 </t>
  </si>
  <si>
    <t xml:space="preserve">stip. Janoz Urbanczok, k-sted 661005 </t>
  </si>
  <si>
    <t>Stip Ida Hjort, k-sted 663005</t>
  </si>
  <si>
    <t>stip.Gunvor Røkke, k-sted 661505</t>
  </si>
  <si>
    <t>Lagt inn 31.01.2013</t>
  </si>
  <si>
    <t>IVT har ført kostnader på dette prosjektet slik at det måtte opprettes et nytt prosjektnummer for NT. Se prosjektnummer 81755300.</t>
  </si>
  <si>
    <t>Egeninnsats BOA/ Fellesløftet/IFY-D.Basset, k-sted 660105</t>
  </si>
  <si>
    <t>Lagt inn 01.02.2013</t>
  </si>
  <si>
    <t>Egeninnsats BOA/Fellesløftet/IBI-P.Barah, k-sted 660105</t>
  </si>
  <si>
    <t>Marin/maritim (bioteknologi) Stip.Alice Mulroth, k-sted 661005</t>
  </si>
  <si>
    <t>Egeninnsats BOA/ISP/IKJ-M.Moqadam, k-sted 660105</t>
  </si>
  <si>
    <t>2014 - Stipendiat Kristian G. Hanssen, k-sted 632505</t>
  </si>
  <si>
    <t>Overført til postdok</t>
  </si>
  <si>
    <t>2013 TSO - Stip C. Kalavrytinos, k-sted 645005</t>
  </si>
  <si>
    <t>Øremerket 2013: SFF Edgar Hertwich (overført fra IVT til SVT psykologisk insitutt)</t>
  </si>
  <si>
    <t>Start 01.09.2012, OK 31/1-13</t>
  </si>
  <si>
    <t>Start 1.07.2012, ok 31/1-13</t>
  </si>
  <si>
    <t>Lagt inn 30.08.2012, OK 31/1-13</t>
  </si>
  <si>
    <t>Endret 27.09.2012, ok 31/1-13</t>
  </si>
  <si>
    <t>Lagt inn 13/3-12, ok 31/1-13</t>
  </si>
  <si>
    <t>Lagt inn 3/5-12, ok 31/1-13</t>
  </si>
  <si>
    <t>Lagt inn 29/5-12, ok 31/1-13</t>
  </si>
  <si>
    <t>Lagt inn 21/6-12, ok 31/1-13</t>
  </si>
  <si>
    <t>Lagt inn 01.02.2013, ok 31/1-13</t>
  </si>
  <si>
    <t>Lagt inn 30.01.2013, ok 31/1-13</t>
  </si>
  <si>
    <t>Lagt inn 28.09.2012, OK 31/1-13</t>
  </si>
  <si>
    <t>Lagt inn 21.12.2012, OK 31/1-13</t>
  </si>
  <si>
    <t>Lagt inn 8.1.2013, OK 31/1-13</t>
  </si>
  <si>
    <t>Lagt inn 2.11.2012, ok 30/11-12</t>
  </si>
  <si>
    <t>Lagt inn 18.12.2012, OK 31/1-13</t>
  </si>
  <si>
    <t>Lagt inn 31.10.2012, OK 30/11-12</t>
  </si>
  <si>
    <t>Lagt inn 01.02.2013, OK 31/1-13</t>
  </si>
  <si>
    <t>Lagt inn 30.10.2012, OK 31/12-12</t>
  </si>
  <si>
    <t>Lihao Zhao, K-sted: 642505</t>
  </si>
  <si>
    <t>Lagt inn 06.03.2013, ok 30/3-13</t>
  </si>
  <si>
    <t>Stipendiat Jakob Lamb, k-sted 661505</t>
  </si>
  <si>
    <t>Stipendiat 2013 Jan Bartl, k-sted 642505</t>
  </si>
  <si>
    <t>Lagt inn 16.05.2013. OK 30/5-13</t>
  </si>
  <si>
    <t>Lagt inn 30.04.2013, OK 30/5-13</t>
  </si>
  <si>
    <t>Lagt inn 5.06.2013</t>
  </si>
  <si>
    <t>Postdok 2012: Nikita Nikitin, k-sted: 631005</t>
  </si>
  <si>
    <t>2014 - Stipendiat Yaman Umuroglu, k-sted: 631005</t>
  </si>
  <si>
    <t>2014 - Stipendiat Haakon Christopher Bakka, k-sted: 631505</t>
  </si>
  <si>
    <t>Lagt inn 7.06.2013</t>
  </si>
  <si>
    <t>Stipendiat 2013 Oluf Roar Bjørset Tonning, 645005</t>
  </si>
  <si>
    <t>Lagt inn 19.06.2013</t>
  </si>
  <si>
    <t>Stipendiat 2013: Ida Røisi, k-sted 641005</t>
  </si>
  <si>
    <t>Omgjort til stipendiat</t>
  </si>
  <si>
    <t>Postdok 2013: Omgjort til stipendiat nr. 81739700</t>
  </si>
  <si>
    <t>Omgjort fra postdok nr. 81612800</t>
  </si>
  <si>
    <t>Lagt inn 27.06.2013</t>
  </si>
  <si>
    <t>K.M. Iromi Udumbara Ranaweera</t>
  </si>
  <si>
    <t>Post.dok Ingeborg H.Svenum, k-sted 663005</t>
  </si>
  <si>
    <t>Lagt inn  21.05.2013. OK 30/6-13</t>
  </si>
  <si>
    <t>Lagt inn 13.09.2012.Samlebevilgning 2013</t>
  </si>
  <si>
    <t>Lagt inn 16.05.2013. OK 30/6-13</t>
  </si>
  <si>
    <t>Lagt inn 26.06.2013: : Omgjort fra postdok, 2 års postdok finans tilsvarer 28 måneder stipendiatfinans.OK 30/6-13</t>
  </si>
  <si>
    <t>Lagt inn 01.07.2013. OK 30/6-13</t>
  </si>
  <si>
    <t>Lagt inn 5.06.2013. OK 30/6-13</t>
  </si>
  <si>
    <t>Forskuttering 2014-stillinger: Stip.SO Mazzola Frederico, k-sted 662005</t>
  </si>
  <si>
    <t>Forskuttering 2014-stillinger: Stip.SO Mikkelsen Alexander, k-sted 662005</t>
  </si>
  <si>
    <t>Perlaug Marie Kveen, k-sted 620105</t>
  </si>
  <si>
    <t>Deniz Akin, k-sted 620105</t>
  </si>
  <si>
    <t>Fredrik Hyrum Svensli, k-sted 620105</t>
  </si>
  <si>
    <t>Per Esben Svelstad, k-sted 620105</t>
  </si>
  <si>
    <t>Signe Rix Berthelin - ISK/ISL, k-sted 620105</t>
  </si>
  <si>
    <t>Morten Dahback, k-sted 620105</t>
  </si>
  <si>
    <t>Maren Berg Grimstad, k-sted 620105</t>
  </si>
  <si>
    <t>Elisabeth Piller, k-sted 620105</t>
  </si>
  <si>
    <t>Anders Albert, Fyrtårn CAMS, k-sted 632505</t>
  </si>
  <si>
    <t>Lagt inn 06.08.2013</t>
  </si>
  <si>
    <t>Michael Remo Palmen Ragazzon, Fyrtårn robotikk, k-sted 632505</t>
  </si>
  <si>
    <t>Magnus Moreau, k-sted 633505</t>
  </si>
  <si>
    <t>Stip 2013 - Katherine Aurand, k-sted 641505</t>
  </si>
  <si>
    <t>Lagt inn 08.08.2013</t>
  </si>
  <si>
    <t>Forskuttering 2014-stilling</t>
  </si>
  <si>
    <t>Stip 2013 – Luis Correa, k-sted 642505</t>
  </si>
  <si>
    <t>Stipendiat 2014</t>
  </si>
  <si>
    <t>Ulrik Skre Fjordholm, k-sted 631505 (Omgjort fra stipendiat eksellense 2013 (81748300))</t>
  </si>
  <si>
    <t>Lagt inn 23.08.2013</t>
  </si>
  <si>
    <t>Stip 2013 – Petter Holmstrøm, k-sted 644505</t>
  </si>
  <si>
    <t>Lagt inn 26.08.2013</t>
  </si>
  <si>
    <t>Øremerket 2013: Stip 2013 – Mao Wang, k-sted 644505 (Førsteamanuensis Jianying He, institutt for konstruksjonsteknikk - IVT)</t>
  </si>
  <si>
    <t>Stip 2014 – Jens Kristian Holmen, k-sted 644505</t>
  </si>
  <si>
    <t>Stipendiat 2013 Belma Talic, k-sted 663505</t>
  </si>
  <si>
    <t>Postdok 2013 M.Veerabagu , k-sted 661005</t>
  </si>
  <si>
    <t>Lagt inn 28.08.2013</t>
  </si>
  <si>
    <t>Stip 2014 - Laxminarayan Thorat, k-sted 642005</t>
  </si>
  <si>
    <t>Stipendiat 2013: Egeninnsats til BOA Biotek 2021-prosjektnr.10399211, k-sted 660105</t>
  </si>
  <si>
    <t>Øremerket 2013: Egeninnsats til BOA Biotek 2021-prosjnr.10399212, k-sted 660105</t>
  </si>
  <si>
    <t>Lagt inn 27.07.2013, OK 30/9-13</t>
  </si>
  <si>
    <t>Lagt inn 17.06.2013, OK 30/7-13</t>
  </si>
  <si>
    <t>Lagt inn 30.01.2013</t>
  </si>
  <si>
    <t>Lagt inn 06.08.2013, OK 30/9-13</t>
  </si>
  <si>
    <t>Lagt inn 19.08.2013, OK 30/9-13</t>
  </si>
  <si>
    <t>Lagt inn 26.08.2013, OK 30/9-13</t>
  </si>
  <si>
    <t>Lagt inn 27.08.2013, OK 30/9-13</t>
  </si>
  <si>
    <t>Lagt inn 03.09.2013, OK 30/9-13</t>
  </si>
  <si>
    <t>Lagt inn 20.08.2013, OK 30/9-13</t>
  </si>
  <si>
    <t>Øremerket 2011: China Research Centre (Energi): Stip 2013 Zhequan Jin, k-sted 642505</t>
  </si>
  <si>
    <t>Lagt inn 10.09.2013</t>
  </si>
  <si>
    <t>Stipendiat 2014: Stip 2013 – Bhushan Taskar, k-sted 642005</t>
  </si>
  <si>
    <t>Øremerket 2013: Nanolab (prof. Øyvind Halaas, overført fra NT), k-sted 651505</t>
  </si>
  <si>
    <t>Øremerket 2013: Amos: Michel Rejani Miyazaki, K-sted: 642005</t>
  </si>
  <si>
    <t>Stipendiat 2014: Stip 2013 Ushanth Navaratnan, k-sted 644005</t>
  </si>
  <si>
    <t>Lagt inn 13.09.2013</t>
  </si>
  <si>
    <t>Stipendiat 2014: Stip 2013 Carlos Monrabel, k-sted 644005</t>
  </si>
  <si>
    <t>Lagt inn 10.09.2013, OK 18/9-13</t>
  </si>
  <si>
    <t>Lagt inn 27.07.2013, OK 18/9-13</t>
  </si>
  <si>
    <t>Lagt inn 24.06.2013, OK 18/9-13</t>
  </si>
  <si>
    <t>Øremerket 2013: MIT, Mahdi Ghane, k-sted 642005</t>
  </si>
  <si>
    <t>Øremerket 2013: Bioteknologi (muliggjørende teknologier), Vinzenz Eck, k-sted 644505</t>
  </si>
  <si>
    <t>Øremerket 2013: Omgjort til postdok (81614700)</t>
  </si>
  <si>
    <t>Omgjort til postdok (81614700)</t>
  </si>
  <si>
    <t>Postdok 2013: Julien Beaudaux (CAMOS), k-sted 633005</t>
  </si>
  <si>
    <t>Lagt inn 11.10.2013</t>
  </si>
  <si>
    <t>Postdok 2013: Guro Busterud, k-sted 620105</t>
  </si>
  <si>
    <t>Øremerket 2013: Kunstnerisk utviklingsarbeid musikk: Marianne Baudouin Lie, k-sted 620105</t>
  </si>
  <si>
    <t>Øremerket 2013: Kunstnerisk utviklingsarbeid musikk: Daniel Formo, k-sted 620105</t>
  </si>
  <si>
    <t>Stipendiat 2013: Tom Ivar Hansen, k-sted 620105</t>
  </si>
  <si>
    <t>Øremerket 2013: Margrete Syrstad Andås (Overført fra stipendiat 81753200), k-sted 620105</t>
  </si>
  <si>
    <t>Øremerket 2013: Margrethe Stang: Overført til postdok 81614600</t>
  </si>
  <si>
    <t>Postdok 2012: Thomas Raleigh, k-sted 620105</t>
  </si>
  <si>
    <t>Postdok 2013: Terje Finstad, k-sted 620105</t>
  </si>
  <si>
    <t>Øremerket 2013: Nasjonal forskerskole, Gusland, k-sted 620105</t>
  </si>
  <si>
    <t>Øremerket 2013: SFF Arne Brataas: Stip. Espedal Camilla, k-sted 662005</t>
  </si>
  <si>
    <t>Forskuttering 2014-stillinger: Stip Ramisetti Sravani Keerthi, k-sted 662005</t>
  </si>
  <si>
    <t>Stipendiat 2012: Skatland Jørgen, k-sted 611505</t>
  </si>
  <si>
    <t>Lagt inn 05.11.2013</t>
  </si>
  <si>
    <t>Postdok 2012: Fredrik Peterson, k-sted 612505</t>
  </si>
  <si>
    <t>Stipendiat 2012: Arab Shabnam, k-sted 611005</t>
  </si>
  <si>
    <t>Stipendiat 2013: Frontini Filippo, k-sted 612505</t>
  </si>
  <si>
    <t>Stipendiat 2013: Gohari Savis, k-sted 612005</t>
  </si>
  <si>
    <t>Lagt inn 11.10.2013, ok 15/10-13</t>
  </si>
  <si>
    <t>Lagt inn 20.09.2013, ok 15/10-13</t>
  </si>
  <si>
    <t>Stipendiat 2013: Nora Kulset, k-sted 620105</t>
  </si>
  <si>
    <t>Stipendiat 2014: Maryam Beheshti, k-sted 644005</t>
  </si>
  <si>
    <t>Postdok 2014</t>
  </si>
  <si>
    <t>Øremerket 2014: Tematisk: Energi</t>
  </si>
  <si>
    <t>Øremerket 2014: Tematisk: Havromvitenskap</t>
  </si>
  <si>
    <t>Øremerket 2014: FME – fornyelse etter midtveisevaluering: CenBio</t>
  </si>
  <si>
    <t>Øremerket 2014: Fellesløftet – Unge talenter</t>
  </si>
  <si>
    <t>Øremerket 2014: Nasjonal forskerskole i bildedannelse</t>
  </si>
  <si>
    <t>Øremerket 2014: Fakultetenes strategiske satsinger</t>
  </si>
  <si>
    <t>Direkte bevilgning</t>
  </si>
  <si>
    <t>Bevilgning 2014</t>
  </si>
  <si>
    <t>P/L-komp 2014</t>
  </si>
  <si>
    <t>Helårsatser Drift 2014</t>
  </si>
  <si>
    <t>Helårsatser Lønn 2014</t>
  </si>
  <si>
    <t>Øremerket 2014: Innovative læringsformer</t>
  </si>
  <si>
    <t>Postdok 2013: Tina Kristiansen, k-sted 662505</t>
  </si>
  <si>
    <t>Øremerket 2013: SFF Cornelis v.d.Wijst, k-sted 663005</t>
  </si>
  <si>
    <t>FME Hestnes, ksted 614005, Grynning, videreføres på prosjekt 81763900</t>
  </si>
  <si>
    <t>FME Hestnes videreføres på prosjekt 81764000</t>
  </si>
  <si>
    <t>FUGE: Stip. Ashis Kumar Singh, k-sted 661005</t>
  </si>
  <si>
    <t>Postdok 2013: Marius Thaule, k-sted 631505</t>
  </si>
  <si>
    <t>Stipendiat 2013: Egeninnsats til BOA-SSF/B.E.Sæther prosj. 50055122 E.G.Ofstad, k-sted 660105</t>
  </si>
  <si>
    <t>Øremerket 2013: SFF-CDBD: Egeninnsats til Boa-SSF/B.E.Sæther prosj.50055221 P.S.Ranke, k-sted 660105</t>
  </si>
  <si>
    <t>Øremerket 2013: SFF Hallvard Svendsen: Stip.Hammad Majeed, k-sted 663005</t>
  </si>
  <si>
    <t>Øremerket 2013: Førsteamanuensis Dag Breiby, institutt for fysikk - NT: Stip. Erik T.B.Skjønsfjell, k-sted 662005</t>
  </si>
  <si>
    <t>Lagt inn 05.11.2013, OK 11/11-13</t>
  </si>
  <si>
    <t>Lagt inn 27.07.2013, OK 11/11-13</t>
  </si>
  <si>
    <t>Lagt inn 04.11.2013, OK 11/11-13</t>
  </si>
  <si>
    <t>Lagt inn 01.10.2013, OK 11/11-13</t>
  </si>
  <si>
    <t>Lagt inn 16.10.2013, OK 11/11-13</t>
  </si>
  <si>
    <t>Lagt inn 06.12.2013, OK 13/12-13</t>
  </si>
  <si>
    <t>Lagt inn 11.10.2013, OK 13/12-13</t>
  </si>
  <si>
    <t>Lagt inn 20.11.2013, OK 13/12-13</t>
  </si>
  <si>
    <t>Lagt inn 10.12.2013, OK 13/12-13</t>
  </si>
  <si>
    <t>Lagt inn 05.12.2013, OK 13/12-13</t>
  </si>
  <si>
    <t>Lagt inn 11.09.2013, OK 13/12-13</t>
  </si>
  <si>
    <t>Stipendiat 2012: Egeninnsats til BOA-ISP/Beregn.kjemi. R.H.Myhre, k-sted 660105</t>
  </si>
  <si>
    <t>Lagt inn 16.12.2013</t>
  </si>
  <si>
    <t>Lagt inn</t>
  </si>
  <si>
    <t>Overført fra SVT, Beveglesesvitenskap</t>
  </si>
  <si>
    <t>Overført fra SVT, Bevegelsesvitenskap</t>
  </si>
  <si>
    <t>Sandbakk: Overført fra SVT, Bevegelsesvitenskap</t>
  </si>
  <si>
    <t>Stillingstype</t>
  </si>
  <si>
    <t>Stipendiat 2013: Brunes, Audun, overført fra SVT, Bevegelsesvitenskap</t>
  </si>
  <si>
    <t>Postdok 2013: Brændvik, Siri Merete: Overført fra SVT, Bevegelsesvitenskap</t>
  </si>
  <si>
    <t>Stipendiat 2013: Skjæret, Nina: Overført fra SVT, Bevegelsesvitenskap</t>
  </si>
  <si>
    <t>Øremerket 2013: SFF-CDBD: Egeninnsats til BOA-SFF/prosj.50055222 E.Albertsen, k-sted 660105</t>
  </si>
  <si>
    <t>SFI Face (IFE) andre stipend ved EPT: Andreas Akselsen, k-sted 642505</t>
  </si>
  <si>
    <t>Stipendiat 2014: Martin Hassel, k-sted 642005</t>
  </si>
  <si>
    <t>Stipendiat 2014: Stein Nornes, k-sted 642005</t>
  </si>
  <si>
    <t>Stipendiat 2014: Øyvind Ødegård, k-sted 642005</t>
  </si>
  <si>
    <t>Øremerket 2013: Nanolab: Susan Grosse (overført fra NT)</t>
  </si>
  <si>
    <t>Lagt inn 17.12.2013</t>
  </si>
  <si>
    <t>Stipendiat 2013: Eksellense</t>
  </si>
  <si>
    <t>Stipendiat 2014: Tildeling etter vedtatt statsbudsjett</t>
  </si>
  <si>
    <t>Stipendiat 2014 Yahya Yassin, k-sted 633505</t>
  </si>
  <si>
    <t>Stipendiat 2014: Roger Birkeland, k-sted 633505</t>
  </si>
  <si>
    <t>Stipendiat 2014: Tomasz Kusmierczyk, k-sted 631005</t>
  </si>
  <si>
    <t>Stipendiat 2014: Britta Hale, k-sted 633005</t>
  </si>
  <si>
    <t>Stipendiat 2014: Chris Carr, k-sted 633005</t>
  </si>
  <si>
    <t>Stipendiat 2014, Audun Vennesland, k-sted 631005</t>
  </si>
  <si>
    <t>IKT: Johannes Kvam, k-sted 631005</t>
  </si>
  <si>
    <t>Øremerket 2013: Mathias Nikolai Arnesen, k-sted 631505</t>
  </si>
  <si>
    <t>Øremerket 2013: SFF: Geir-Ove Strand, k-sted 645505</t>
  </si>
  <si>
    <t>Øremerket 2013: Nasjonal forskerskole, Jostein Grepstad: Carsten Wulff, k-sted 633505</t>
  </si>
  <si>
    <t>Postdok 2014: Lars Martin Sandvik Aas, k-sted 633505</t>
  </si>
  <si>
    <t>Postdok 2011: Petra Rodewald, k-sted 661005</t>
  </si>
  <si>
    <t>Stipendiat 2014: Alexander Michels, k-sted 641005</t>
  </si>
  <si>
    <t>Øremerket 2013: Professor Pål Sætrom: Endre Bakken Stovner, k-sted 631005</t>
  </si>
  <si>
    <t>Postdok 2014: Antoine Tambue, k-sted 631505</t>
  </si>
  <si>
    <t>Postdok 2013: Marco Semini, k-sted 645505</t>
  </si>
  <si>
    <t>Stipendiat 2015: Artur Zolich, k-sted 632505</t>
  </si>
  <si>
    <t>Lagt inn 18.02.2014</t>
  </si>
  <si>
    <t>Stipendiat 2015: Samira Pakdel, k-sted 631005</t>
  </si>
  <si>
    <t>Stipendiat 2014: Hai Yang Yu, k-sted 644505</t>
  </si>
  <si>
    <t>Postdok 2013: Fahmi Mubarok, k-sted 645005</t>
  </si>
  <si>
    <t>Øremerket 2013: SFF Morten Hovd: Leif Erik Andersson, k-sted 632505</t>
  </si>
  <si>
    <t>Øremerket 2013: SFF Helge Weman: Andreas Liudi Mulyo, k-sted 633505</t>
  </si>
  <si>
    <t>Stipendiat 2014 Usman Shoukat</t>
  </si>
  <si>
    <t>Lagt inn 11.02.2014, OK 31/3-14</t>
  </si>
  <si>
    <t>Lagt inn 16.12.2013, OK 31/1-14</t>
  </si>
  <si>
    <t>Lagt inn 9.10.2012, OK 31/1-14</t>
  </si>
  <si>
    <t>Lagt inn 22.10.2012, OK 31/1-14</t>
  </si>
  <si>
    <t>Lagt inn 5.11.2012, OK 31/1-14</t>
  </si>
  <si>
    <t>Lagt inn 6.11.2012, OK 31/1-14</t>
  </si>
  <si>
    <t>Lagt inn 29.11.2012, OK 31/1-14</t>
  </si>
  <si>
    <t>Lagt inn 18.03.2014, OK 31/3-14</t>
  </si>
  <si>
    <t>Lagt inn 19.03.2014, OK 31/3-14</t>
  </si>
  <si>
    <t>Lagt inn 25.11.2013, OK 31/1-14</t>
  </si>
  <si>
    <t>Lagt inn 01.11.2013, OK 31/3-14</t>
  </si>
  <si>
    <t>Lagt inn 27.02.2014, OK 31/3-14</t>
  </si>
  <si>
    <t>Lagt inn 09.12.2013, OK 31/1-14</t>
  </si>
  <si>
    <t>Lagt inn 04.03.2014, OK 31/3-14</t>
  </si>
  <si>
    <t>Lagt inn 16.12.201, OK 31/1-14</t>
  </si>
  <si>
    <t>Øremerket 2014: FME – fornyelse etter midtveisevaluering: ZEB. Yingpeng Zhen, k-sted 643505. Stillingen er tildelt AB, men stipendiat ansettes på IVT.</t>
  </si>
  <si>
    <t>Postdok 2014: Shang Gao, k-sted 631005</t>
  </si>
  <si>
    <t>Stipendiat 2014: Mehdi Kadivar, k-sted 643505</t>
  </si>
  <si>
    <t>Postdok 2013: Ignat Tolstorebrov, k-sted 642505</t>
  </si>
  <si>
    <t>Stipendiat 2014: Mohammad Ali Haji Ashrafi, k-sted 643505</t>
  </si>
  <si>
    <t>Stipendiat 2014: Saad Ahmad, k-sted 643505</t>
  </si>
  <si>
    <t>Stipendiat 2014: Moana Simas Silva, k-sted 642505</t>
  </si>
  <si>
    <t>Stipendiat 2014: Espen Hobber Nilsen, k-sted 643505</t>
  </si>
  <si>
    <t>Postdok 2014: Ekatarina Kim, k-sted 642005</t>
  </si>
  <si>
    <t>Lagt inn 12.05.2014, OK 21/5-14</t>
  </si>
  <si>
    <t>Lagt inn 08.05.2014, OK 21/5-14</t>
  </si>
  <si>
    <t>Lagt inn 02.05.2014, OK 21/-14</t>
  </si>
  <si>
    <t>Lagt inn 28.04.2014, OK 21/5-14</t>
  </si>
  <si>
    <t>Lagt inn 03.04.2014, OK 21/5-14</t>
  </si>
  <si>
    <t>Direkte bevilgning, OK 21/5-14</t>
  </si>
  <si>
    <t>Direktebevilgning, OK 21/5-14</t>
  </si>
  <si>
    <t>Postdok 2014: Mohamed AbdelFattah, k-sted 632005</t>
  </si>
  <si>
    <t>Stipendiat 2014: Ying Tu, k-sted 643505</t>
  </si>
  <si>
    <t>Stip. Xuemei Cheng (Materialer), k-sted 663505</t>
  </si>
  <si>
    <t>Stipendiat 2014: Øyvind Wiig Pettersen, k-sted 644505</t>
  </si>
  <si>
    <t>Stipendiat 2014: Il Wong Park, k-sted 642505</t>
  </si>
  <si>
    <t>Stipendiat 2014: Magnus I. Vestrum, k-sted 642505</t>
  </si>
  <si>
    <t>Lagt inn 18.06.2014</t>
  </si>
  <si>
    <t>Stipendiat 2015: Siri Holthe Mathisen, k-sted 632505</t>
  </si>
  <si>
    <t>Stipendiat 2015: Stjerneprogrammet egeninnsats HF</t>
  </si>
  <si>
    <t>Lagt inn 19.06.2014</t>
  </si>
  <si>
    <t>Stipendiat 2014: Alf Bjørnar Eriksen, k-sted 643505</t>
  </si>
  <si>
    <t>Stipendiat 2014: Guzel Shamsutdinova, k-sted 644505</t>
  </si>
  <si>
    <t>Stipendiat 2014: Christoph Thieme, k-sted 642005</t>
  </si>
  <si>
    <t>Stipendiat 2014: Tor Huse Knudsen, k-sted 642005</t>
  </si>
  <si>
    <t>Stipendiat 2014: Ping Fu, k-sted 642005</t>
  </si>
  <si>
    <t>Stipendiat 2015: Thea Bjørnland, k-sted 631505</t>
  </si>
  <si>
    <t>Lagt inn 24.06.2014</t>
  </si>
  <si>
    <t>Lagt inn 02.06.2014, OK 19/6-14</t>
  </si>
  <si>
    <t>Lagt inn 16.06.2014, OK 19/6-14</t>
  </si>
  <si>
    <t>Lagt inn 28.04.2014, OK 19/6-14</t>
  </si>
  <si>
    <t>Stipendiat 2015</t>
  </si>
  <si>
    <t>Stipendiat 2015: Chhatra Bahadur Basnet, k-sted 641005</t>
  </si>
  <si>
    <t>Lagt inn 03.07.2014</t>
  </si>
  <si>
    <t>Stipendiat 2015: Carlo Kriesi, k-sted 645005</t>
  </si>
  <si>
    <t>Lagt inn 16/11-11, OK 30/11-11, korrigert for manglende verdi i 2014 og 2015, 30.06.2014 ASW, OK 9/7-14</t>
  </si>
  <si>
    <t>Lagt inn 30.04.2014, OK 9/7-14</t>
  </si>
  <si>
    <t>Lagt inn 17.06.2014, OK 9/7-14</t>
  </si>
  <si>
    <t>Lagt inn 11.08.2014</t>
  </si>
  <si>
    <t>Stipendiat 2015: Hans Olav Hågenvik, k-sted 633505</t>
  </si>
  <si>
    <t>Stipendiat 2015: Vegard Edvardsen, k-sted 631005</t>
  </si>
  <si>
    <t>Stipendiat 2015: Aleksander Rognhaugen, k-sted 631005</t>
  </si>
  <si>
    <t>Lagt inn 12.08.2014</t>
  </si>
  <si>
    <t>Stipendiat 2015: David Velasques, k-sted 642505</t>
  </si>
  <si>
    <t>Stipendiat 2015: Carl-Johan Södersten, k-sted 642505</t>
  </si>
  <si>
    <t>Lagt inn 14.08.2014</t>
  </si>
  <si>
    <t>Stipendiat 2015: Abraham Jigar, k-sted 645505</t>
  </si>
  <si>
    <t>Lagt inn 18.08.2014</t>
  </si>
  <si>
    <t>Lagt inn 6/12-10, OK 31/1-11, korrigert for manglende verdi i 2014, 30.06.2014 ASW, OK 14/8-14</t>
  </si>
  <si>
    <t>Lagt inn 07.05.2014, OK 14/8-14</t>
  </si>
  <si>
    <t>Lagt inn 12.05.2014, OK 14/8-14</t>
  </si>
  <si>
    <t>Lagt inn 23.05.2014, OK 14/8-14</t>
  </si>
  <si>
    <t xml:space="preserve">Lagt inn 02.06.2014,OK 14/8-14 </t>
  </si>
  <si>
    <t>Lagt inn 23.06.2014, OK 14/8-14</t>
  </si>
  <si>
    <t>Lagt inn 22.05.2014, OK 14/8-14</t>
  </si>
  <si>
    <t>Øremerket 2014: IKT: Even Låte, k-sted 633505</t>
  </si>
  <si>
    <t>Stipendiat 2015: Mikkel Eske Nørgaard Sørensen, k-sted 632505</t>
  </si>
  <si>
    <t>Lagt inn 21.08.2014</t>
  </si>
  <si>
    <t>Stipendiat 2015: Geertruida W. ter Maat, k-sted 641005</t>
  </si>
  <si>
    <t>Lagt inn 25.08.2014</t>
  </si>
  <si>
    <t>Stipendiat 2014: Gaston Courtade, k-sted 661505</t>
  </si>
  <si>
    <t>Stipendiat 2015: Andreas Økland, k-sted 645505</t>
  </si>
  <si>
    <t>Lagt inn 28.08.2014</t>
  </si>
  <si>
    <t>Øremerket 2012 SFI SAMCoT: Wenjun Lu, k-sted 647505</t>
  </si>
  <si>
    <t>Øremerket 2013: Nasjonal forskerskole: Sam Slöjetes, k-sted 633505</t>
  </si>
  <si>
    <t>Lagt inn 03.09.2014</t>
  </si>
  <si>
    <t>Stipendiat 2015: Hans Martin Heyn, k-sted 642005</t>
  </si>
  <si>
    <t>Øremerket 2013: SFF Bjørn T. Stokke, Eleonora Jonasova, k-sted 662005</t>
  </si>
  <si>
    <t>Øremerket 2013: Alex Hansen, Morten Vasvik, k-sted 662005</t>
  </si>
  <si>
    <t>Stipendiat 2014: Yijang Xu , k-sted 663505</t>
  </si>
  <si>
    <t>Stipendiat 2014: Mari Løseth, k-sted 661005</t>
  </si>
  <si>
    <t>Stipendiat 2014: Eirik F.Løhaugen, k-sted 662005</t>
  </si>
  <si>
    <t>Stipendiat 2014: Adrian R Lua, k-sted 663005</t>
  </si>
  <si>
    <t>Postdoktor 2015: Stefano Nichele, k-sted 631005</t>
  </si>
  <si>
    <t>Stipendiat 2015: Xiaoqian Cheng, k-sted 641505</t>
  </si>
  <si>
    <t>Lagt inn 08.09.2014</t>
  </si>
  <si>
    <t>Stipendiat 2015: Donghoi Kim, k-sted 642505</t>
  </si>
  <si>
    <t>Lagt inn 09.09.2014</t>
  </si>
  <si>
    <t>Øremerket 2014: NanoLab/Nanovitenskap (Overført fra NT til IME ved Helge Weman 04.09.2014), stip. Ida Marie Høiaas Eriksdatter, k-sted 633505</t>
  </si>
  <si>
    <t>Lagt inn 03.09.2014, OK 9/9-14</t>
  </si>
  <si>
    <t>Lagt inn 04.09.2014, OK 9/9-14</t>
  </si>
  <si>
    <t>Lagt inn 25.08.2014, OK 9/9-14</t>
  </si>
  <si>
    <t>Lagt inn 20.08.2014, OK 9/9-14</t>
  </si>
  <si>
    <t>Lagt inn 23.06.2014,OK 9/9-14</t>
  </si>
  <si>
    <t>Lagt inn 11.02.2014,OK 9/9-14</t>
  </si>
  <si>
    <t>Lagt inn 12.08.2014, OK 9/9-14</t>
  </si>
  <si>
    <t>Stipendiat 2015: Forskuttert stilling</t>
  </si>
  <si>
    <t>Lagt inn 17.09.2014</t>
  </si>
  <si>
    <t>DION lederverv: Torbjørn Pedersen, k-sted 641505</t>
  </si>
  <si>
    <t>Øremerket 2013: SFF Asgeir Sørensen: Mikkel Cornelius Nielsen, k-sted 632505 (overført fra IVT til IME)</t>
  </si>
  <si>
    <t>Stipendiat 2015: Yun Deng, k-sted 645005</t>
  </si>
  <si>
    <t>Lagt inn 13.10.2014</t>
  </si>
  <si>
    <t>Lagt inn 26/3-10, OK 16/4-10, korrigert for manglende verdi i 2014, 30.06.2014 ASW, OK 15/10-14</t>
  </si>
  <si>
    <t>Lagt inn 25.09.2014, OK 15/10-14</t>
  </si>
  <si>
    <t>Lagt inn 11.08.2014, OK 15/10-14</t>
  </si>
  <si>
    <t>Lagt inn 09.09.2014, OK 15/10-14</t>
  </si>
  <si>
    <t>Lagt inn 22.09.2014, OK 15/10-14</t>
  </si>
  <si>
    <t>Lagt inn 23.10.2014</t>
  </si>
  <si>
    <t>Stipendiat 2015: Henri Giudici, k-sted 643505</t>
  </si>
  <si>
    <t>Postdok 2014: Henry Piehl, k-sted 642005</t>
  </si>
  <si>
    <t>Øremerket IKT/fyrtårn: Tárik Saleh Salem, k-sted 631005</t>
  </si>
  <si>
    <t>Øremerket 2014: FME – fornyelse etter midtveisevaluering: Egeninnsats til BOA/IMT midtveisevaluering, k-sted 663505</t>
  </si>
  <si>
    <t>Postdok 2014: Marianne Nymark, k-sted 661005</t>
  </si>
  <si>
    <t>Øremerket 2014: Bioteknologi (overført fra NT til DMF v/Halaas 05.11.2014)</t>
  </si>
  <si>
    <t>Stipendiat 2013: Bauer Dag-Vidar Krogstad, k-sted 662005</t>
  </si>
  <si>
    <t>Energi og petroleum: Lobaccaro, k-sted 612505 (Flyttet fra IVT til AB. Wyckman)</t>
  </si>
  <si>
    <t>Postdok 2013: Henriksson, k-sted 611505</t>
  </si>
  <si>
    <t>Postdok 2014: Pritchard, k-sted 612005</t>
  </si>
  <si>
    <t>Stipendiat 2014: Smith, k-sted 612005</t>
  </si>
  <si>
    <t>Stipendiat 2014: Gullberg, k-sted 611005</t>
  </si>
  <si>
    <t>Øremerket 2014: Fakultetenes strategiske satsinger: Ness, k-sted 612505</t>
  </si>
  <si>
    <t>Stipendiat 2014: Tildeling etter vedtatt statsbudsjett: Collins, k-sted 611505</t>
  </si>
  <si>
    <t>Øremerket 2013: Nasjonal forskerskole, Brita Ramsevik Riksem, k-sted 620105</t>
  </si>
  <si>
    <t>Stipendiat 2014: Line Henriksen, k-sted 620105</t>
  </si>
  <si>
    <t>Stipendiat 2014: Jannicke Fiskvik, k-sted 620105</t>
  </si>
  <si>
    <t>Stipendiat 2014: Johanne Kristiansen, k-sted 620105</t>
  </si>
  <si>
    <t>Øremerket 2014: Fakultetenes strategiske satsinger: Jon Olav Hove, k-sted 620105</t>
  </si>
  <si>
    <t>Postdok 2014: Sol Jakobsen, k-sted 662005</t>
  </si>
  <si>
    <t>Lagt inn 05.11.2014, OK 11/11-14</t>
  </si>
  <si>
    <t>Lagt inn 07.11.2014, OK 11/11-14</t>
  </si>
  <si>
    <t>Lagt inn 27.10.2014, OK 11/11-14</t>
  </si>
  <si>
    <t>Lagt inn 10.11.2014, OK 11/11-14</t>
  </si>
  <si>
    <t>Postdok 2013: Egeninnsats til BOA IBT BioTek 2021 - prosjnr.10399213, k-sted 661505</t>
  </si>
  <si>
    <t>Lagt inn 19.11.2014</t>
  </si>
  <si>
    <t>Lagt inn19.11.2014</t>
  </si>
  <si>
    <t>Postdok 2014: Fares Innal, k-sted 645505</t>
  </si>
  <si>
    <t>Postdok 2015</t>
  </si>
  <si>
    <t>Øremerket?</t>
  </si>
  <si>
    <t>Ja</t>
  </si>
  <si>
    <t/>
  </si>
  <si>
    <t>Bevilgning 2015</t>
  </si>
  <si>
    <t>P/L-komp 2015</t>
  </si>
  <si>
    <t>Helårsatser Drift 2015</t>
  </si>
  <si>
    <t>Helårsatser Lønn 2015</t>
  </si>
  <si>
    <t>Stipendiat 2015: Martin Kristiansen, k-sted 632015</t>
  </si>
  <si>
    <t>Lagt inn 20.11.2014</t>
  </si>
  <si>
    <t>Øremerket 2014: FME – fornyelse etter midtveisevaluering: NOWITECH: Ivana Anusic, k-sted 643505</t>
  </si>
  <si>
    <t>Lagt inn 21.11.2014</t>
  </si>
  <si>
    <t>Postdok 2013: Rohan Dutta, k-sted 642505</t>
  </si>
  <si>
    <t>Postdok 2014: Nicolas La Forgia, k-sted 642505</t>
  </si>
  <si>
    <t xml:space="preserve"> OK 21/5-14</t>
  </si>
  <si>
    <t>OK 21/5-14</t>
  </si>
  <si>
    <t>OK 19/11-07</t>
  </si>
  <si>
    <t>OK 31/8-09</t>
  </si>
  <si>
    <t>Budsjett 2020 (mnd)</t>
  </si>
  <si>
    <t>Budsjett 2021 (mnd)</t>
  </si>
  <si>
    <t>Budsj. 2021 (mnd)</t>
  </si>
  <si>
    <t>Budsj. 2022 (mnd)</t>
  </si>
  <si>
    <t>IVT til SVT. Direkte bevilgning</t>
  </si>
  <si>
    <t>Lagt inn 11/12-07. Ok 1/1-08.</t>
  </si>
  <si>
    <t>Budsjetteres sentralt</t>
  </si>
  <si>
    <t>Budsjetteres av fakultet</t>
  </si>
  <si>
    <t>Øremerket 2013: SFF Martin Landrø: Vegard S. Hagen, k-sted 641505</t>
  </si>
  <si>
    <t>Postdok 2015: Carlos Miguel Ribeiro, k-sted 631505</t>
  </si>
  <si>
    <t>Øremerket 2013: Berit Stensønes: Lars Simon, k-sted 631505</t>
  </si>
  <si>
    <t>Øremerket 2013: SFF Morten Hovd : Jonatan Klemets, k-sted 632505</t>
  </si>
  <si>
    <t>Stipendiat 2015: Jacob Sturdy, k-sted 644505</t>
  </si>
  <si>
    <t>Øremerket 2014: FME – fornyelse etter midtveisevaluering: CEDREN: Ana Adeva Bustos, k-sted 644005</t>
  </si>
  <si>
    <t>Stipendiat 2015: Ioannis Vardaxis, k-sted 631505</t>
  </si>
  <si>
    <t>Stipendiat 2015: Tesfaye Amare Zerihan, k-sted 633005</t>
  </si>
  <si>
    <t>Stipendiat 2015: Omgjort fra øremerket (2014) til fri stilling (2015) etter vedtatt statsbudsjett. 17.12.2014</t>
  </si>
  <si>
    <t>Stipendiat 2015: Susanne Solem, k-sted 631505 (omgjort fra øremerket (2014) til fri (2015) stilling etter vedtatt statsbudsjett 19.12.2014)</t>
  </si>
  <si>
    <t>Stipendiat 2015: Katarzyna Opstpska-Luczkowska, k-sted 644505</t>
  </si>
  <si>
    <t>Stipendiat 2015: Chumbo He, k-sted 644005</t>
  </si>
  <si>
    <t>Øremerket stipendiat 2015: Helse, velferd og teknologi</t>
  </si>
  <si>
    <t>Øremerket stipendiat 2015: Bioteknologi</t>
  </si>
  <si>
    <t>Øremerket stipendiat 2015: SFI</t>
  </si>
  <si>
    <t xml:space="preserve">Øremerket stipendiat 2015: FME-fornyelse (CenSES) </t>
  </si>
  <si>
    <t xml:space="preserve">Øremerket stipendiat 2015: Toppfinansiering Marie Curie </t>
  </si>
  <si>
    <t>Øremerket stipendiat 2015: Fakultetets strategiske satsinger</t>
  </si>
  <si>
    <t>Øremerket postdok 2015: SFI</t>
  </si>
  <si>
    <t>Budsj. 2023 (mnd)</t>
  </si>
  <si>
    <t>Budsj. 2024 (mnd)</t>
  </si>
  <si>
    <t>Budsj. 2025 (mnd)</t>
  </si>
  <si>
    <t>Budsj. 2026 (mnd)</t>
  </si>
  <si>
    <t>Budsj. 2027 (mnd)</t>
  </si>
  <si>
    <t>Øremerket 2013: Muliggjørende teknologier: Ijaz Siddiqui Salman, k-sted 633505</t>
  </si>
  <si>
    <t>Stipendiat 2015: Hans Husby, k-sted 645005</t>
  </si>
  <si>
    <t>Lagt inn 21.01.2015</t>
  </si>
  <si>
    <t>Stipendiat 2016: Salman Zaferanlouei, k-sted 632015</t>
  </si>
  <si>
    <t>Postdok 2015: Senbao Xiao, k-sted 644505</t>
  </si>
  <si>
    <t>Stipendiat 2016: Roghayeh Shamshiri, k-sted 643505</t>
  </si>
  <si>
    <t>Lagt inn 27.01.2015</t>
  </si>
  <si>
    <t>Omgjort til postdok 81617830, 09.02.2015</t>
  </si>
  <si>
    <t>Postdok 2015: Konstantinos Sfikas, k-sted 631005</t>
  </si>
  <si>
    <t>Postdok 2015: Anastasios Lekkas, k-sted 642005</t>
  </si>
  <si>
    <t>Stipendiat 2016: Fredrik Kjemperud Olsen, k-sted 633505</t>
  </si>
  <si>
    <t>Lagt inn 27.02.2015</t>
  </si>
  <si>
    <t>Stipendiat 2014: Bouman Rita D'Oliveira, k-sted 620105</t>
  </si>
  <si>
    <t>Lagt inn 16.12.2014. Ok 31/1-15</t>
  </si>
  <si>
    <t>Lagt inn 04.12.2014, OK 31/1-15</t>
  </si>
  <si>
    <t>Lagt inn 19.01.2015. OK 16/3-15</t>
  </si>
  <si>
    <t>Lagt inn 17.12.2014. OK 31/1-15</t>
  </si>
  <si>
    <t>Lagt inn 14.01.2015. OK 31/1-15</t>
  </si>
  <si>
    <t>Lagt inn 21.01.2015. OK 16/3-15</t>
  </si>
  <si>
    <t>Korrigert 19.12.2015 (manglet måneder i perioden)OK 31/1-15</t>
  </si>
  <si>
    <t>Lagt inn 02.12.2014. OK 31/1-15</t>
  </si>
  <si>
    <t>Lagt inn 16.12.2014. OK 31/1-15</t>
  </si>
  <si>
    <t>Lagt inn 19.12.2014. OK 31/1-15</t>
  </si>
  <si>
    <t>Lagt inn 5.12.2012, forlenget 16.01.2014. OK 31/1-15</t>
  </si>
  <si>
    <t>Lagt inn 12.12.2014. OK 31/1-15</t>
  </si>
  <si>
    <t>Lagt inn 11.02.2015. OK 16/3-15</t>
  </si>
  <si>
    <t>Lagt inn 22.01.2015. OK 16/3-15</t>
  </si>
  <si>
    <t>Lagt inn 12.02.2015. Ok 16/3-15</t>
  </si>
  <si>
    <t>Stipendiat 2016</t>
  </si>
  <si>
    <t>Lagt inn 20.03.2015</t>
  </si>
  <si>
    <t>Stipendiat 2016: Kyrre Kartveit, k-sted 641505</t>
  </si>
  <si>
    <t>Øremerket 2013: Muliggjørende teknologier: Orestis Gkorgkas, k-sted 631005</t>
  </si>
  <si>
    <t>Stipendiat 2016: Emil Smilden, k-sted 642005</t>
  </si>
  <si>
    <t>Lagt inn 07.04.2015</t>
  </si>
  <si>
    <t>Direkte bevilging</t>
  </si>
  <si>
    <t>Stipendiat 2016: Anirudh Budnar Acharya, k-sted 632020</t>
  </si>
  <si>
    <t>Lagt inn  13.04.2015</t>
  </si>
  <si>
    <t>Postdok 2015: Teklu Hailegeorgis, k-sted 644005</t>
  </si>
  <si>
    <t>Postdok 2016</t>
  </si>
  <si>
    <t>Lagt inn 24.04.2015</t>
  </si>
  <si>
    <t>Øremerket 2014: Fakultetenes strategiske satsinger: Rørtveit, k-sted 612005</t>
  </si>
  <si>
    <t>Postdok 2015: Van der Zwart, k-sted 611505</t>
  </si>
  <si>
    <t>Postdok 2016: Verftsparken: Wendy Ann Mansilla, k-sted 633505</t>
  </si>
  <si>
    <t>Lagt inn 19.03.2015, OK 8/5-15</t>
  </si>
  <si>
    <t>Lagt inn 30.04.2015, OK 8/4-15</t>
  </si>
  <si>
    <t>Lagt inn 30.04.2015, OK 8/5-15</t>
  </si>
  <si>
    <t>Lagt inn 14.04.2015, OK 8/5-15</t>
  </si>
  <si>
    <t>Øremerket Postdok 2013: Arktis/UNIS-samarbeid: Øyvind Kåre Kjerstad, k-sted 647505</t>
  </si>
  <si>
    <t>Øremerket 2014: FME – omgjort fra stip 81764500: CenBio, Tian Li, k-sted: 642505</t>
  </si>
  <si>
    <t>Forskuttering 2014-stillinger: Morten Stornes</t>
  </si>
  <si>
    <t>Postdok 2015: Alemu Moges Belay, k-sted 643505</t>
  </si>
  <si>
    <t>Øremerket 2014: Omstillingstiltak innenfor arkeometri: Johanna Kristina Anjar, k-sted 312005</t>
  </si>
  <si>
    <t>Øremerket 2014: Omstillingstiltak innenfor arkeometri: Martin Seiler, k-sted 312005</t>
  </si>
  <si>
    <t>Postdok 2014: AUVRAY,XAVIER, k-sted 663005</t>
  </si>
  <si>
    <t>Lagt inn 16.06.2015</t>
  </si>
  <si>
    <t>Øremerket 2014: Fakultetenes strategiske satsinger: COOIL,SIMON PHILLIP, k-sted 662005</t>
  </si>
  <si>
    <t>Stipendiat 2016: Sohrab Alex Mofid, k-sted 643505</t>
  </si>
  <si>
    <t>Stipendiat 2016: Håkon Hagen Helgesen, k-sted 632505</t>
  </si>
  <si>
    <t>Stipendiat 2014: Amit Sharma, k-sted 661005</t>
  </si>
  <si>
    <t>Øremerket 2014: Bioteknologi: Alex Datsomor, k-sted 661005</t>
  </si>
  <si>
    <t>Øremerket 2014: Fellesløftet – Unge talenter: Veerle Jaspers, k-sted 660105</t>
  </si>
  <si>
    <t>Lagt inn 19.06.2015</t>
  </si>
  <si>
    <t>Lagt inn 27.05.2015, OK 12/6-15</t>
  </si>
  <si>
    <t>Lagt inn 04.06.2015, OK 12/6-15</t>
  </si>
  <si>
    <t>Lagt inn 01.06.2015, OK 12/6-15</t>
  </si>
  <si>
    <t>Lagt inn 24.06.2015</t>
  </si>
  <si>
    <t>Postdok 2016: Nguyen Duc, k-sted 631005</t>
  </si>
  <si>
    <t>Lagt inn 10.08.2015</t>
  </si>
  <si>
    <t>Lagtt inn 10.08.2015</t>
  </si>
  <si>
    <t>Postdok 2015: Arun Kamath, k-sted 643505</t>
  </si>
  <si>
    <t>Stipendiat 2016: Abel Assegid Taffese, k-sted 632015</t>
  </si>
  <si>
    <t>Stipendiat 2016: Erik Falmår Wilthil, k-sted 632505</t>
  </si>
  <si>
    <t>Lagt inn 17.06.2015, OK 8/7-15</t>
  </si>
  <si>
    <t>Lagt inn 26.06.2015, OK 8/7-15</t>
  </si>
  <si>
    <t>Lagt inn 16.06.2015, OK 8/7-15</t>
  </si>
  <si>
    <t>Lagt inn 12.06.2015, OK 8/7-15</t>
  </si>
  <si>
    <t>Stipendiat 2015: Eivind Drejer, k-sted 661505</t>
  </si>
  <si>
    <t>Øremerket stipendiat 2015: NanoLab/Nanovitenskap (overført fra NT til IVT 28.04.2015): Verner Håkonsen, k-sted 644505</t>
  </si>
  <si>
    <t>Stipendiat 2014: Tildeling etter vedtatt statsbudsjett: Christian O.Paulsen, k-sted 663505</t>
  </si>
  <si>
    <t>Stipendiat 2016: Marina Zabrodina, k-sted 642505</t>
  </si>
  <si>
    <t>Lagt inn 14.08.2015</t>
  </si>
  <si>
    <t>Øremerket stipendiat 2015: Fakultetets strategiske satsinger: Karsten G.Kirste, k-sted 662505</t>
  </si>
  <si>
    <t>Stipendiat 2016: Harald Garnvik, k-sted 633505</t>
  </si>
  <si>
    <t>Lagt inn 21.08.2015</t>
  </si>
  <si>
    <t>Stipendiat 2016: Arnkjell Løkke, k-sted 644505</t>
  </si>
  <si>
    <t>Stipendiat 2016: Marcin Luczkowski, k-sted 644505</t>
  </si>
  <si>
    <t>Lagt inn 26.08.2015</t>
  </si>
  <si>
    <t>Stipendiat 2016: de Souza da Silva, k-sted 631005</t>
  </si>
  <si>
    <t>Stipendiat 2016: Liu, k-sted 631005</t>
  </si>
  <si>
    <t>Lagt inn 28.08.2015</t>
  </si>
  <si>
    <t>Stipendiat 2015: John Hasddal Mork, k-sted 612505</t>
  </si>
  <si>
    <t>Stipendiat 2015: Miletic Dragan, k.sted 613005</t>
  </si>
  <si>
    <t>Øremerket stipendiat 2015: Kunstnerisk utviklingsprogram, Raphaël Amael Grisey, k.sted 613005</t>
  </si>
  <si>
    <t>Øremerket stipendiat 2015: TSO Energi: Atle Rygg Årdal, k-sted 632505</t>
  </si>
  <si>
    <t>Lagt inn 10.08.2015, OK 12/8-15</t>
  </si>
  <si>
    <t>SFI SAMCoT v/Løseth: Sergey Kulyakhtin K-sted 647505</t>
  </si>
  <si>
    <t>Lagt inn 14.09.2015</t>
  </si>
  <si>
    <t>Lagt inn 11.09.15. OK 16/9-15</t>
  </si>
  <si>
    <t>Lagt inn 10.08.2015, OK 16/9-15</t>
  </si>
  <si>
    <t>Lagt inn 07.09.2015, OK 16/9-15</t>
  </si>
  <si>
    <t>Lagt inn 12.08.2015, OK 16/9-15</t>
  </si>
  <si>
    <t>Lagt inn 27.08.2015, OK 16/9-15</t>
  </si>
  <si>
    <t>Lagt inn 17.08.2015, OK 16/9-15</t>
  </si>
  <si>
    <t>Stipendiat 2016: Noemi Ambauen, k-sted 644005</t>
  </si>
  <si>
    <t>Lagt inn 22.09.2015</t>
  </si>
  <si>
    <t>Postdok 2015: Tina Kristiansen – forlenget periode. K-sted: 662505</t>
  </si>
  <si>
    <t>Stipendiat 2015: Therese Frostad. K-sted 662005</t>
  </si>
  <si>
    <t>Stipendiat 2015: Jonas T Kjellstadli. K-sted 662005</t>
  </si>
  <si>
    <t>Øremerket stipendiat 2015: NanoLab/Nanovitenskap. Aleksander Mosberg. K-sted 662005</t>
  </si>
  <si>
    <t>Stipendiat 2015: Mahsa Jalili, k-sted 661005</t>
  </si>
  <si>
    <t>Lagt inn 25.09.2015</t>
  </si>
  <si>
    <t>Øremerket stipendiat 2015: Fakultetets strategiske satsinger: Anna Pryaduenenko K-sted 641005</t>
  </si>
  <si>
    <t>Stipendiat 2016: Priyanka Dhar. K-sted: 641005</t>
  </si>
  <si>
    <t>Stipendiat 2015: Sandra F.Rodriuez. K-sted: 663005</t>
  </si>
  <si>
    <t>Stipendiat 2015: Nicolina Stanic. K-sted 663505</t>
  </si>
  <si>
    <t>Gjort om til prosjekt 81770822 (28-måneders stipendiat)</t>
  </si>
  <si>
    <t>Lagt inn endring 29.09.2015, endret til stip 81770822</t>
  </si>
  <si>
    <t>Stipendiat 2016: Jørgen Blindheim k-sted 645005</t>
  </si>
  <si>
    <t>Lagt inn 08.10.2015</t>
  </si>
  <si>
    <t>Stipendiat 2016: EU-koordinator Modena (H.Preizig). K-sted 663005</t>
  </si>
  <si>
    <t>Lagt inn 12.10.2015</t>
  </si>
  <si>
    <t>Lagt inn 07.09.2015, Ok 8/10-15</t>
  </si>
  <si>
    <t>Lagt inn 25.09.2015, OK 8/10-15</t>
  </si>
  <si>
    <t>Lagt inn 23.09.2015, OK 8/10-15</t>
  </si>
  <si>
    <t>Lagt inn 28.09.2015, OK 8/10-15</t>
  </si>
  <si>
    <t>Lagt inn 07.09.2015, OK 8/10-15</t>
  </si>
  <si>
    <t>Lagt inn 22.09.15, OK 8/10-15</t>
  </si>
  <si>
    <t>Øremerket stipendiat 2015: Bærekraftig samfunnsutvikling. Herman Köhn Sæther K-sted 620105</t>
  </si>
  <si>
    <t>P/L-komp 2016</t>
  </si>
  <si>
    <t>Helårsatser Lønn 2016</t>
  </si>
  <si>
    <t>Øremerket 2014: Tematisk: Energi. Samarbeid med DTU. Karl Oskar Pirez Bjørgen. K-sted 642505</t>
  </si>
  <si>
    <t>Stipendiat 2015: Abba Coron, k-sted 661505</t>
  </si>
  <si>
    <t>Øremerket stipendiat 2015: Bioteknologi. Lisa M. Røst, k-sted 661505</t>
  </si>
  <si>
    <t>Øremerket 2014: Tematisk: Havromvitenskap. Anna Lim K-sted 641505</t>
  </si>
  <si>
    <t>Lagt inn 09.11.2015</t>
  </si>
  <si>
    <t>Øremerket postdok 2016: SFI-II fornyelse SAMCoT - Torodd Skjerve Nord, k-sted: 647505</t>
  </si>
  <si>
    <t>Lagt inn 22.10.2015, OK 10/11-15</t>
  </si>
  <si>
    <t>Lagt inn 30.10.2015, OK 10/11-15</t>
  </si>
  <si>
    <t>Øremerket 2014: Internasjonaliseringstiltak (professor De Chen, institutt for kjemisk prosessteknologi). Yalan Wang, k-sted 663005</t>
  </si>
  <si>
    <t>Lagt inn 11.11.2015</t>
  </si>
  <si>
    <t>Stipendiat drift og lønn</t>
  </si>
  <si>
    <t>Per mnd</t>
  </si>
  <si>
    <t>Øremerket 2014: Fellesløftet – Unge talenter. Espen Rogstad, k-sted 642505</t>
  </si>
  <si>
    <t>Lagt inn 19.11.2015</t>
  </si>
  <si>
    <t>Lagt inn 23.11.2015</t>
  </si>
  <si>
    <t>Stipendiat 2015 - ekstra prosjektnummer innenfor årets bevilgning</t>
  </si>
  <si>
    <t>Bevilgning 2016</t>
  </si>
  <si>
    <t>Øremerket 2014: Tematisk: Bærekraftig samfunnsutvikling: Institutt for biologi, Bernt-Erik Sæther. Stip. Bart Peeters, k-sted 661005</t>
  </si>
  <si>
    <t>Korrigert 25.11.15, oppstart tidligere enn først meldt (01.03 i stedet for 01.06)</t>
  </si>
  <si>
    <t>Lagt inn 26.11.2015</t>
  </si>
  <si>
    <t>Øremerket stipendiat 2015: Kunstnerisk utviklingsprogram. Espen Aalberg, K-sted 620105</t>
  </si>
  <si>
    <t>Øremerket 2014: Tematisk: Bærekraftig samfunnsutvikling. Stip. Simon Elias Bibri, K-sted 631005</t>
  </si>
  <si>
    <t>Lagt inn 27.11.2015</t>
  </si>
  <si>
    <t>HiST</t>
  </si>
  <si>
    <t>HiG</t>
  </si>
  <si>
    <t>HiÅ</t>
  </si>
  <si>
    <t>Øremerket stipendiat 2016: Tematisk satsinsområde: Energi</t>
  </si>
  <si>
    <t>Øremerket stipendiat 2016: Tematisk satsinsområde: Havrom</t>
  </si>
  <si>
    <t>Øremerket stipendiat 2016: Tematisk satsinsområde: Helse</t>
  </si>
  <si>
    <t>Øremerket stipendiat 2016: Toppforskningsinitiativer: Startpakke Onsager Fellowship</t>
  </si>
  <si>
    <t>Øremerket stipendiat 2016: Andre strategiske tiltak: Toppfinansiering Marie Curie</t>
  </si>
  <si>
    <t>Postdok 2016:</t>
  </si>
  <si>
    <t>Postdok 2016: Tematisk satsingsområde: Energi</t>
  </si>
  <si>
    <t>Postdok 2016: Toppforskningsinitiativer: Startpakke Onsager Fellowship</t>
  </si>
  <si>
    <t>Postdok 2016: Andre strategiske tiltak: Forskerskoler</t>
  </si>
  <si>
    <t>Postdok 2016: Andre strategiske tiltak: Program for anvendt etikk</t>
  </si>
  <si>
    <t>Øremerket postdok 2015: Bærekraftig samfunnsutvikling: Roberta Moschetti, k-sted 642505</t>
  </si>
  <si>
    <t>Lagt inn 04.12.2015</t>
  </si>
  <si>
    <t>Postdok 2015: Kenny Helsen, NTs egeninnsats i TSO-Bærekraft. K-sted 661005</t>
  </si>
  <si>
    <t>Øremerket stipendiat 2015: Bærekraftig samfunnsutvikling. Emma-Liina Marjakangas, -fra TSO-Bærekraft. K-sted 661005</t>
  </si>
  <si>
    <t>Lagt inn 07.12.2015</t>
  </si>
  <si>
    <t>Stipendiat 2016: Ole Vestrum, k-sted 644505</t>
  </si>
  <si>
    <t>Kvinneprofessorat</t>
  </si>
  <si>
    <t>Stipendiat 2016: Anette U. Granseth, k-sted 641005</t>
  </si>
  <si>
    <t>Stipendiat 2016: Vladimir Hamouz, k-sted 644005</t>
  </si>
  <si>
    <t>Øremerket 2014: Fakultetenes strategiske satsinger. Elena V. Samiento, k-sted 644505</t>
  </si>
  <si>
    <t>Stipendiat 2013: Helene Svarva, k-sted 312005</t>
  </si>
  <si>
    <t>Lagt inn 07.10.2013, ok 15/10-13. Endret K-sted 16.12.15</t>
  </si>
  <si>
    <t>Øremerket 2013: Narjes Yousefi, k-sted 311005</t>
  </si>
  <si>
    <t>Stipendiat 2014: Geir Grønnesby, k-sted 310520</t>
  </si>
  <si>
    <t>Lagt inn 21.10.2013, OK 31/1-14. Endret K-sted 16.12.15</t>
  </si>
  <si>
    <t>Stipendiat 2015: Anders Kolstad, k-sted: 311005</t>
  </si>
  <si>
    <t>Lagt inn 10.11.2015, OK 10/11-15. Endret K-sted 16.12.15</t>
  </si>
  <si>
    <t>Øremerket 2013: Omgjort fra øremerket stipendiat (81753100): Jørgen Rosvold, k-sted 310520</t>
  </si>
  <si>
    <t>Lagt inn 11.02.2014, OK 31/3-14. Endret K-sted 16.12.15</t>
  </si>
  <si>
    <t>Øremerket 2014: Tematisk: Helse, velferd og teknologi. Vereijken</t>
  </si>
  <si>
    <t>Øremerket 2014: Tematisk: Helse, velferd og teknologi. Eikemo</t>
  </si>
  <si>
    <t>Øremerket postdok 2015: Helse, velferd og teknologi. Lægreid</t>
  </si>
  <si>
    <t>Øremerket 2014: FME – fornyelse etter midtveisevaluering: BIGCCS. Christoph Meraner, k-sted 642505</t>
  </si>
  <si>
    <t>Øremerket stipendiat 2015: Muliggjørende teknoligier. Abdolreza Sabzi Shahrebabaki, k-sted 633505</t>
  </si>
  <si>
    <t>Stipendiat 2016: Louis Hunninck, k-sted 661005</t>
  </si>
  <si>
    <t>Øremerket stipendiat 2015 fordelt til Colin Boyd innenfor «Muliggjørende teknologier» : Stipendiat Ilir Bytyci, k-sted 633005</t>
  </si>
  <si>
    <t>Øremerket stipendiat 2015: Samarbeid med DTU (jfr. Johan Hustad). Stip Håkon M.V.Rui, k-sted 663005 (Prosjektleder: De Chen)</t>
  </si>
  <si>
    <t>Helårsatser Drift 2016</t>
  </si>
  <si>
    <t>Stipendiat 2016: Steffen Loen Sunde, k-sted 645005</t>
  </si>
  <si>
    <t>Stipendiat 2016: Fra siste tildeling, ikke fordelt</t>
  </si>
  <si>
    <t>Sipendiat 2014: Anders Eivind Bråten, k-sted 633005</t>
  </si>
  <si>
    <t>Stipendiat 2016: Silje K. Almeland, k-sted 644005</t>
  </si>
  <si>
    <t>Øremerket stipendiat 2016: Muliggjørende teknologier: Bioteknologi. Tildelt Tone Frost Bathen</t>
  </si>
  <si>
    <t>Lagt inn 01.03.2016, OK 15/3-16</t>
  </si>
  <si>
    <t>Lagt inn 07.01.2016, OK 15/3-16</t>
  </si>
  <si>
    <t>Lagt inn 09.02.2016, OK 15/3-16</t>
  </si>
  <si>
    <t>Lagt inn 19.01.2016, OK 15/3-16</t>
  </si>
  <si>
    <t>Lagt inn 11.12.2015, OK 15/3-16</t>
  </si>
  <si>
    <t>Øremerket stipendiat 2015: Havromsvitenskap og teknologi, k-sted 661005</t>
  </si>
  <si>
    <t>Øremerket postdok 2015: Energi - «Energy systems integration – the role of prosumers in zero emission building and neighbourhoods». Marius Korsnes, k-sted 620105</t>
  </si>
  <si>
    <t>Øremerket 2014: Marie Curie Fellow. Mariann Einarsrud. Stip. Mikalai Zhuk, k-sted 663505</t>
  </si>
  <si>
    <t>Lagt inn 11.04.2016, OK 11/4-16</t>
  </si>
  <si>
    <t>Lagt inn 16.03.2016, OK 11/4-16</t>
  </si>
  <si>
    <t>Lagt inn 07.03.2016, OK 11/4-16</t>
  </si>
  <si>
    <t>Stipendiat 2016: Endre Sandvik, k-sted 642005</t>
  </si>
  <si>
    <t>Stipendiat 2016: Fredrik Mentzoni, k-sted 642005</t>
  </si>
  <si>
    <t>Stipendiat 2016: Aksel Tjora/Intern Toppforsk</t>
  </si>
  <si>
    <t>Lagt inn 19.04.2016, OK 11/5-16</t>
  </si>
  <si>
    <t>Lagt inn 04.04.2016, OK 11/5-16</t>
  </si>
  <si>
    <t>Stipendiat 2016: Matias Vikse, k-sted 642505</t>
  </si>
  <si>
    <t>Stipendiat 2016: Diana Gonzales/Yun Zhang, k-sted 641505</t>
  </si>
  <si>
    <t>Lagt inn 25.02.2016, OK 9/6-16</t>
  </si>
  <si>
    <t>Lagt inn 01.06.2016, OK 9/6-16</t>
  </si>
  <si>
    <t>Postdok 2016: Kirsten Svjena Wiebe, k-sted 642505</t>
  </si>
  <si>
    <t>Stipendiat 2015: Dilan Saatoglu, k-sted 661005</t>
  </si>
  <si>
    <t>Stipendiat 2015: Lone Jevne, k-sted 661005</t>
  </si>
  <si>
    <t>Stipendiat 2015: Signe Løvmo, k-sted 661005</t>
  </si>
  <si>
    <t>Stipendiat 2016: Rachael Morgan, k-sted 661005</t>
  </si>
  <si>
    <t>Postdok 2015: Dimitry Shecherbin, k-sted 662505</t>
  </si>
  <si>
    <t>Øremerket postdok 2015: SFI, Mari H.Farstad, k-sted 663005</t>
  </si>
  <si>
    <t>Øremerket stipendiat 2016: SFI-II fornyelse SAMCoT: Evgeny Salganik, k-sted 647505</t>
  </si>
  <si>
    <t>Lagt inn 10.11.2015, forlenget med 1 år 01.07.2016</t>
  </si>
  <si>
    <t>Lagt inn 20.06.2016, OK 26/7-16</t>
  </si>
  <si>
    <t>Lagt inn 01.07.2016, OK 26/7-16</t>
  </si>
  <si>
    <t>Lagt inn 16.06.2016, OK 26/7-16</t>
  </si>
  <si>
    <t>Stipendiat 2015: Cyril Juliani (lagt inn opprinnelig som Paul Sotiriou), k-sted 641005</t>
  </si>
  <si>
    <t>Stipendiat 2012 (gjort om fra postdok 81611400): Sandra Hogenboom, k-sted 642005</t>
  </si>
  <si>
    <t>Stipendiat 2016: stip. Anuvansh Sharma, k-sted 663505</t>
  </si>
  <si>
    <t>Stipendiat 2016: Jennifer Sudkamp, k-sted 643505</t>
  </si>
  <si>
    <t>Stipendiat 2016: Sondre Bergo, k-sted 644505</t>
  </si>
  <si>
    <t>Stipendiat 2016: Sondre Tesdal GALTUNG, k-sted 631505</t>
  </si>
  <si>
    <t>Stipendiat 2016: Fredrik HØEG, k-sted 631505</t>
  </si>
  <si>
    <t>Postdok 2016: Ruxandra-Florentina Olimid, k-sted 633005</t>
  </si>
  <si>
    <t>Øremerket stipendiat 2016: Tematisk satsinsområde: Bærekraft - Francesca Veronen. Stip. Koen Kuipers K-sted 642505</t>
  </si>
  <si>
    <t>Postdok 2016: Tematisk satsingsområde: Havrom. K-sted 670105</t>
  </si>
  <si>
    <t>Postdok 2016: Tematisk satsingsområde: Helse. Van der Zwart. Stip. Aneta Fronczek-Munter, k-sted 611505</t>
  </si>
  <si>
    <t>Stipendiat 2017: Ragnhild Fossmark, k-sted 644005</t>
  </si>
  <si>
    <t>Stipendiat 2017: Jorun-Marie Hisdal, k-sted 644505</t>
  </si>
  <si>
    <t>Øremerket stipendiat 2016: Muliggjørende teknologier: IKT. Stip. Martinius Knudsen, k-sted 632505</t>
  </si>
  <si>
    <t>Øremerket stipendiat 2016: Muliggjørende teknologier: NanoLab/Nanovitenskap. Stip. Erik Standal Digernes, k-sted 633505</t>
  </si>
  <si>
    <t>Øremerket stipendiat 2015: Energi. Stip. Eirik Resch, k-sted 612505</t>
  </si>
  <si>
    <t>Stipendiat 2017: Shinae Lee, k-sted 645505</t>
  </si>
  <si>
    <t>Lagt inn 01.06.2016, OK 10/8-16</t>
  </si>
  <si>
    <t>Lagt inn 08.08.2016, OK 10/8-16</t>
  </si>
  <si>
    <t>Lagt inn 29.08.2014, OK 9/9-14, forlenget med ett år 01.07.2016, OK 10/8-16</t>
  </si>
  <si>
    <t>Stipendiat 2016: Eszter Juhasz-Nagy, k-sted 612505</t>
  </si>
  <si>
    <t>Øremerket stipendiat 2016: Toppforskningsinitiativer: Startpakke Onsager Fellowship, Josef Kiendl: Stip. Balaz Fekete, k-sted 642005</t>
  </si>
  <si>
    <t>Stipendiat 2016: Erin Bachynski, egenfinansiert Onsager Fellowship: Stip. Carlos Eduardo Silva de Souza, k-sted 642005</t>
  </si>
  <si>
    <t>Stipendiat 2017: Onsager Fellowship Josef Kiendl, egenfinansiert stipendiat: Stip David Proserpio, k-sted 642005</t>
  </si>
  <si>
    <t>Øremerket 2013: SFF-AMOS. Pål Liljebäck, k-sted 632505</t>
  </si>
  <si>
    <t>Øremerket stipendiat 2015: Helse, velferd og teknologi, Hellevik. Stip. Fredrik Fossan, k-sted 644505</t>
  </si>
  <si>
    <t>Øremerket stipendiat 2016: Andre strategiske tiltak: Samarbeid med DTU, SAMCOT. Stip. Hongtao Li, k-sted 643505</t>
  </si>
  <si>
    <t>Stipendiat 2015: Stip. Kate Layton-Matthews, k-sted 661005</t>
  </si>
  <si>
    <t>Stipendiat 2016: Stip. Tale Skrove, k-sted 661005</t>
  </si>
  <si>
    <t>Stipendiat 2016: Stip. Charlotte Volpe, k-sted 661505</t>
  </si>
  <si>
    <t>Stipendiat 2016: Stip. Pål Røynestad, k-sted 661505</t>
  </si>
  <si>
    <t>Stipendiat 2016: Stip. Mette H. Finnøen, k-sted 661005</t>
  </si>
  <si>
    <t>Stipendiat 2016: Stip. Åse Karin Mortensen, k-sted 661005</t>
  </si>
  <si>
    <t>Stipendiat 2016: Stip. Erik F. Kjønstad, k-sted 662505</t>
  </si>
  <si>
    <t>Stipendiat 2016: Stip. Sarai D. Folkestad, k-sted 662505</t>
  </si>
  <si>
    <t>Stipendiat 2016: Stip. Eva Madland, k-sted 661505</t>
  </si>
  <si>
    <t>Stipendiat 2016: Stip. Joachim Kjesbu, k-sted 661505</t>
  </si>
  <si>
    <t>Stipendiat 2016: Stip. Solveig S. Aamlid, k-sted 663505</t>
  </si>
  <si>
    <t>Øremerket stipendiat 2016: Muliggjørende teknologier: Bioteknologi, Hugo Jakobsen. Stip. Mathias Engh, k-sted 663005</t>
  </si>
  <si>
    <t>Øremerket stipendiat 2016: Andre strategiske tiltak: Samarbeid med DTU. Stip. Siv A. Etter, k-sted 661005</t>
  </si>
  <si>
    <t>Øremerket 2014: NanoLab/Nanovitenskap. Stip. Suraj Singh, k-sted 662005</t>
  </si>
  <si>
    <t>Postdok 2015: Post.dok Courtney Waugh, k-sted 661005</t>
  </si>
  <si>
    <t>Postdok 2016: post.dok Raffiela Cabriolu, k-sted 662505</t>
  </si>
  <si>
    <t>Stipendiat 2016: Stip. Knut E. Snilsberg, k-sted 663505</t>
  </si>
  <si>
    <t>Øremerket stipendiat 2015: TSO Havromsvitenskap og teknologi. Stip. Razieh Nejati Fard, k-sted 632015</t>
  </si>
  <si>
    <t>Øremerket stipendiat 2016: Toppforskningsinitiativer: Startpakke Onsager Fellowship, Jeroen Danon. Stip Sala Arnau (2016-08-15 T) Plikt</t>
  </si>
  <si>
    <t>Stipendiat 2016: oppstartsmidler for ny professor, Kaveh Niayesh. Stip. Fahim Abid, k-sted 632025</t>
  </si>
  <si>
    <t>Lagt inn 29.08.2016, OK 12/9-16</t>
  </si>
  <si>
    <t>Lagt inn 17.08.2016, OK 12/9-16</t>
  </si>
  <si>
    <t>Lagt inn 25.08.2016, OK 12/9-16</t>
  </si>
  <si>
    <t>Lagt inn 22.08.16, OK 19/9-16</t>
  </si>
  <si>
    <t>Lagt inn 18.08.2016, OK 19/9-16</t>
  </si>
  <si>
    <t>Lagt inn 01.09.2016, OK 12/9-16</t>
  </si>
  <si>
    <t>Lagt inn 23.08.2016, OK 12/9-16</t>
  </si>
  <si>
    <t>Lagt inn 09.09.2016, OK 12/9-16</t>
  </si>
  <si>
    <t>Lagt inn 12.08.2016, OK 12/9-16</t>
  </si>
  <si>
    <t>Lagt inn 09.08.2016, OK 12/9-16</t>
  </si>
  <si>
    <t>Lagt inn 11.08.2016, OK 12/9-16</t>
  </si>
  <si>
    <t>Stipendiat 2016: Stip. Bjørn Inge Melås - PKU. K-sted 612005</t>
  </si>
  <si>
    <t>K-sted</t>
  </si>
  <si>
    <t>Nanoteknologi. Ksted 633505</t>
  </si>
  <si>
    <t>Materialer,  Tran, k-sted 633505</t>
  </si>
  <si>
    <t>Egeninnsats BOA ISP/IFY Spin Dynamics, k-sted 660105</t>
  </si>
  <si>
    <t>Egeninnsats BOA ISP/IFY Multiscale computers, ksted 660105</t>
  </si>
  <si>
    <t>ksted 675505</t>
  </si>
  <si>
    <t>Øremerket 2013: SFF Arne Brataas. Krogh Fredrik Stip (2015-08-15 Teor), k-sted 662005</t>
  </si>
  <si>
    <t>2014 - Stipendiat Signe Moe, ksted 632505</t>
  </si>
  <si>
    <t>Øremerket 2014: Bioteknologi (overført fra NT til IME-fak v/Aksnes 05.11.2014): Jens Høvik, K-sted: 633505</t>
  </si>
  <si>
    <t>Øremerket 2014: FME – fornyelse etter midtveisevaluering: ZEB, overført fra AB til HF, stip. Ann Kristin Kvellheim, k-sted 620105</t>
  </si>
  <si>
    <t>Øremerket stipendiat 2015: Fakultetets strategiske satsinger: Trygve Ræder k-sted 663505</t>
  </si>
  <si>
    <t>Stipendiat 2016: Sondre Gjengedal, k-sted 641005</t>
  </si>
  <si>
    <t>651510</t>
  </si>
  <si>
    <t>620105</t>
  </si>
  <si>
    <t>663505</t>
  </si>
  <si>
    <t>662005</t>
  </si>
  <si>
    <t>663005</t>
  </si>
  <si>
    <t>675505</t>
  </si>
  <si>
    <t>651010</t>
  </si>
  <si>
    <t>610105</t>
  </si>
  <si>
    <t>611505</t>
  </si>
  <si>
    <t>611005</t>
  </si>
  <si>
    <t>633505</t>
  </si>
  <si>
    <t>632505</t>
  </si>
  <si>
    <t>631505</t>
  </si>
  <si>
    <t>632005</t>
  </si>
  <si>
    <t>633005</t>
  </si>
  <si>
    <t>631005</t>
  </si>
  <si>
    <t>642505</t>
  </si>
  <si>
    <t>645005</t>
  </si>
  <si>
    <t>642005</t>
  </si>
  <si>
    <t>644005</t>
  </si>
  <si>
    <t>644505</t>
  </si>
  <si>
    <t>643005</t>
  </si>
  <si>
    <t>646005</t>
  </si>
  <si>
    <t>646505</t>
  </si>
  <si>
    <t>641505</t>
  </si>
  <si>
    <t>643505</t>
  </si>
  <si>
    <t>647505</t>
  </si>
  <si>
    <t>662505</t>
  </si>
  <si>
    <t>661005</t>
  </si>
  <si>
    <t>660105</t>
  </si>
  <si>
    <t>661505</t>
  </si>
  <si>
    <t xml:space="preserve">62505 </t>
  </si>
  <si>
    <t xml:space="preserve">62005 </t>
  </si>
  <si>
    <t xml:space="preserve">61005 </t>
  </si>
  <si>
    <t>675005</t>
  </si>
  <si>
    <t>672005</t>
  </si>
  <si>
    <t>671005</t>
  </si>
  <si>
    <t>674505</t>
  </si>
  <si>
    <t>670105</t>
  </si>
  <si>
    <t>673005</t>
  </si>
  <si>
    <t>674005</t>
  </si>
  <si>
    <t>612505</t>
  </si>
  <si>
    <t>612005</t>
  </si>
  <si>
    <t>641005</t>
  </si>
  <si>
    <t>312005</t>
  </si>
  <si>
    <t>653020</t>
  </si>
  <si>
    <t>651505</t>
  </si>
  <si>
    <t>itutt)</t>
  </si>
  <si>
    <t>645505</t>
  </si>
  <si>
    <t>311005</t>
  </si>
  <si>
    <t>614600</t>
  </si>
  <si>
    <t>310520</t>
  </si>
  <si>
    <t>613005</t>
  </si>
  <si>
    <t>632015</t>
  </si>
  <si>
    <t>632020</t>
  </si>
  <si>
    <t>632025</t>
  </si>
  <si>
    <t>182320</t>
  </si>
  <si>
    <t>656010</t>
  </si>
  <si>
    <t>Helårsatser Drift 2017</t>
  </si>
  <si>
    <t>P/L-komp 2017</t>
  </si>
  <si>
    <t>Helårsatser Lønn 2017</t>
  </si>
  <si>
    <t>AD</t>
  </si>
  <si>
    <t>IE</t>
  </si>
  <si>
    <t>IV</t>
  </si>
  <si>
    <t>MH</t>
  </si>
  <si>
    <t>NV</t>
  </si>
  <si>
    <t>SU</t>
  </si>
  <si>
    <t>ØK</t>
  </si>
  <si>
    <t>Øremerket postdok 2015: SFI (overført fra NT, gjelder Post.dok Maria Diaz ved IVT, k-sted 641505</t>
  </si>
  <si>
    <t>655505</t>
  </si>
  <si>
    <t>Stipendiat 2016: stip.Ricardo Wanderley</t>
  </si>
  <si>
    <t>Stipendiat 2016: Stip Gjennestad Magnus Aashammer 2016-08-22 T</t>
  </si>
  <si>
    <t>Stipendiat 2016: Stip Amundsen Morten 2016-09-12 T</t>
  </si>
  <si>
    <t>Øremerket stipendiat 2016: Muliggjørende teknologier: NanoLab/Nanovitenskap. Stip Vinje Jakob 2016-08-22 E</t>
  </si>
  <si>
    <t>Øremerket stipendiat 2016: Toppforskningsinitiativer: Startpakke Onsager Fellowship, Dennis Meier. Stip.Theodor S. Holstad</t>
  </si>
  <si>
    <t>Postdok 2016: Nathan Church</t>
  </si>
  <si>
    <t>Postdok 2016: Lucas Muller</t>
  </si>
  <si>
    <t>Stipendiat 2017: Mark Uwe Simoni</t>
  </si>
  <si>
    <t>Øremerket stipendiat 2016: Andre strategiske tiltak: Samarbeid med DTU. Catharina Davies. Stip Olsman Marieke</t>
  </si>
  <si>
    <t>Postdok 2016: David Emberson</t>
  </si>
  <si>
    <t>Stipendiat 2017:</t>
  </si>
  <si>
    <t>Lagt inn 23.09.2016, OK 12/10-16</t>
  </si>
  <si>
    <t>Lagt inn 13.09.2016, OK 12/10-16</t>
  </si>
  <si>
    <t>Lagt inn 30.09.2016, OK 12/10-16</t>
  </si>
  <si>
    <t>Lagt inn 02.09.2016, OK 12/10-16</t>
  </si>
  <si>
    <t>Lagt inn 05.10.2016, OK 12/10-16</t>
  </si>
  <si>
    <t>Lagt inn 07.10.2016. Bevilgning overføres til DMFs felles SO-prosjektnummer 81115200, OK12/10-16</t>
  </si>
  <si>
    <t>Lagt inn 26.09.2016. Bevilgning overføres SVTs felles SO-prosjektnummer 81870065, OK12/10-16</t>
  </si>
  <si>
    <t>Stipendiat 2017: Wenvu Ding</t>
  </si>
  <si>
    <t>Øremerket stipendiat 2016: Andre strategiske tiltak: Universitetsskoler. Stip. Kristin Skoglund</t>
  </si>
  <si>
    <t>Postdok 2016: Özlem Özgöbek</t>
  </si>
  <si>
    <t>Postdok 2016: Liu Yang</t>
  </si>
  <si>
    <t>Stipendiat 2017: Henrik M. Granum</t>
  </si>
  <si>
    <t>Øremerket stipendiat 2016: Andre strategiske tiltak: Forskerskole digitalt liv, driftsmidler Trine Husby</t>
  </si>
  <si>
    <t>Lagt inn 09.08.2016, OK 11/11-16</t>
  </si>
  <si>
    <t>Lagt inn 20.10.2016, OK 11/11-16</t>
  </si>
  <si>
    <t>Lagt inn 19.10.2016, OK 11/11-16</t>
  </si>
  <si>
    <t>Lagt inn 04.11.2016, OK 11/11-16</t>
  </si>
  <si>
    <t>Lagt inn 25.10.2016, OK 11/11-16</t>
  </si>
  <si>
    <t>Lagt inn 03.10.2016, OK 11/11-16</t>
  </si>
  <si>
    <t>Lagt inn 02.11.2016, OK 11/11-16</t>
  </si>
  <si>
    <t>Stipendiat 2016 - Driftsmidler Matthias Nau</t>
  </si>
  <si>
    <t>Stipendiat 2016: Startpakke Chair light Christian Doeller, postdok Tobias Navarro Schroeder, k-sted 656010</t>
  </si>
  <si>
    <t>Stipendiat 2016: Startpakke Chair light Christian Doeller, Jacob Lukas Sarid Bellmund, k-sted 656010</t>
  </si>
  <si>
    <t>Øremerket stipendiat 2016: Tematisk satsinsområde: Havrom. Stip. Ilija Samardzija</t>
  </si>
  <si>
    <t>Stipendiat 2017: Buer/Fergani, stipendiat Sven Vegard Buer</t>
  </si>
  <si>
    <t>Postdok drift og lønn</t>
  </si>
  <si>
    <t>Øremerket postdok 2015: SFI, postdok Vegard Aune</t>
  </si>
  <si>
    <t>Lagt inn 28.11.2016</t>
  </si>
  <si>
    <t>Postdok 2017: Yuexun Wang</t>
  </si>
  <si>
    <t>Øremerket stipendiat 2016: Tematisk satsinsområde: Bærekraft. Espen Moe. Stip. Simen Rostad Sæther.</t>
  </si>
  <si>
    <t>Sats</t>
  </si>
  <si>
    <t>HiG AD</t>
  </si>
  <si>
    <t>HiG IE</t>
  </si>
  <si>
    <t>HiG MH1</t>
  </si>
  <si>
    <t>HiG MH2</t>
  </si>
  <si>
    <t>68123733</t>
  </si>
  <si>
    <t>68123734</t>
  </si>
  <si>
    <t>68123735</t>
  </si>
  <si>
    <t>68123736</t>
  </si>
  <si>
    <t>Startet opp på HiG</t>
  </si>
  <si>
    <t>68123737</t>
  </si>
  <si>
    <t>68123739</t>
  </si>
  <si>
    <t>68122359</t>
  </si>
  <si>
    <t>68122362</t>
  </si>
  <si>
    <t>KD stipendiat 1 M.N.B - Medialab</t>
  </si>
  <si>
    <t>KD Stipendiat 2 G.P.H - Medialab</t>
  </si>
  <si>
    <t>KD Stipendiat 3 M.U. - Medialab</t>
  </si>
  <si>
    <t>KD stipendiat 5 A.S.C. - NISLAB</t>
  </si>
  <si>
    <t>Stipendiat O.R. - Seksjon for sykepleie</t>
  </si>
  <si>
    <t>Stipendiat K.O. - Seksjon for sykepleie</t>
  </si>
  <si>
    <t>68122469</t>
  </si>
  <si>
    <t>Stipendiat HTS 2016 - Seksjon for helse, tek. og samfunn</t>
  </si>
  <si>
    <t>AHF</t>
  </si>
  <si>
    <t>AIR</t>
  </si>
  <si>
    <t>AMO</t>
  </si>
  <si>
    <t>ABF</t>
  </si>
  <si>
    <t>AIB</t>
  </si>
  <si>
    <t>68224111</t>
  </si>
  <si>
    <t>68222111</t>
  </si>
  <si>
    <t>68222112</t>
  </si>
  <si>
    <t>68222113</t>
  </si>
  <si>
    <t>68222212</t>
  </si>
  <si>
    <t>68222213</t>
  </si>
  <si>
    <t>68224412</t>
  </si>
  <si>
    <t>68224712</t>
  </si>
  <si>
    <t>Marianne Kjelsvik</t>
  </si>
  <si>
    <t>Inger Hilde Hagen</t>
  </si>
  <si>
    <t>Kristina Nevstad</t>
  </si>
  <si>
    <t>Vu Di</t>
  </si>
  <si>
    <t>Xu,Jiafeng</t>
  </si>
  <si>
    <t>Hansen,Irina-Emily</t>
  </si>
  <si>
    <t>Robert Skulstad</t>
  </si>
  <si>
    <t>Fjørtoft,Helene Børretzen</t>
  </si>
  <si>
    <t>Kvangarsnes,Kristine</t>
  </si>
  <si>
    <t>Longva,Kjersti Kjos</t>
  </si>
  <si>
    <t>Schlingloff,André</t>
  </si>
  <si>
    <t>Startet opp på HiÅ</t>
  </si>
  <si>
    <t>68022014</t>
  </si>
  <si>
    <t>68022507</t>
  </si>
  <si>
    <t>68024008</t>
  </si>
  <si>
    <t>68024010</t>
  </si>
  <si>
    <t>68024012</t>
  </si>
  <si>
    <t>68024509</t>
  </si>
  <si>
    <t>68024511</t>
  </si>
  <si>
    <t>68025508</t>
  </si>
  <si>
    <t>82513290</t>
  </si>
  <si>
    <t>82513310</t>
  </si>
  <si>
    <t>Stipendiat IALM - Liv R. Straume</t>
  </si>
  <si>
    <t>Stipendiat IBIO - Jennifer Mildenberger</t>
  </si>
  <si>
    <t>Stipendiat IEFE - Harald Muri</t>
  </si>
  <si>
    <t>Stipendiat IEFE - Robert Bock</t>
  </si>
  <si>
    <t>Stipendiat IEFE - Kjersti Krakhella</t>
  </si>
  <si>
    <t>Stipendiat IKMT- Thomas Aarhus</t>
  </si>
  <si>
    <t>Stipendiat IKMT - Zohreh Jalili</t>
  </si>
  <si>
    <t>Stipendiat IMAT - Nanna Abel</t>
  </si>
  <si>
    <t>Stipendiat IEFE (ENERSENSE) - Anders Leirpoll (IMAL)</t>
  </si>
  <si>
    <t>Stipendiat IEFE (ENERSENSE) - Felix Kelberlau</t>
  </si>
  <si>
    <t>68030342</t>
  </si>
  <si>
    <t>68030398</t>
  </si>
  <si>
    <t>68030425</t>
  </si>
  <si>
    <t>68030426</t>
  </si>
  <si>
    <t>68030427</t>
  </si>
  <si>
    <t>68030454</t>
  </si>
  <si>
    <t>68030466</t>
  </si>
  <si>
    <t>68030470</t>
  </si>
  <si>
    <t>68070114</t>
  </si>
  <si>
    <t>68070118</t>
  </si>
  <si>
    <t>68070122</t>
  </si>
  <si>
    <t>68070125</t>
  </si>
  <si>
    <t>68070814</t>
  </si>
  <si>
    <t>68070821</t>
  </si>
  <si>
    <t>82513280</t>
  </si>
  <si>
    <t>Dr.gradsmidler Ruca</t>
  </si>
  <si>
    <t>Eli Langørgen dr.grad stipend</t>
  </si>
  <si>
    <t>Heidi Pedersen-dr.gradstipend</t>
  </si>
  <si>
    <t>Elizabeth Langsrud dr.gradsmidler</t>
  </si>
  <si>
    <t>Berit Østerås dr. grads midler</t>
  </si>
  <si>
    <t>Ioanna Chronaiou driftsmidler dr.grad stipend</t>
  </si>
  <si>
    <t>Fanny Jakobsen dr.grad stip.</t>
  </si>
  <si>
    <t>Eline Lello driftsmidler dr.gradstip.</t>
  </si>
  <si>
    <t>PHd driftsmidler Andoh-Arthur</t>
  </si>
  <si>
    <t>PhD Skjong 2014</t>
  </si>
  <si>
    <t>PHD Ringdal 2015</t>
  </si>
  <si>
    <t>Driftsmidler PhD Carlsen 2015</t>
  </si>
  <si>
    <t>Driftsmidler Ph.d. Stensvik 2014</t>
  </si>
  <si>
    <t>Driftsmidler Phd Reed 2015</t>
  </si>
  <si>
    <t>PhD Driftsmidler Vegsund</t>
  </si>
  <si>
    <t>PhD Driftsmidler Bjørnsen</t>
  </si>
  <si>
    <t>Stipendiat Kjartan Vårbakken</t>
  </si>
  <si>
    <t>68040200</t>
  </si>
  <si>
    <t>68040342</t>
  </si>
  <si>
    <t>68040344</t>
  </si>
  <si>
    <t>82513333</t>
  </si>
  <si>
    <t>82513335</t>
  </si>
  <si>
    <t>Driftsmidler dr.grad Pernille Friis</t>
  </si>
  <si>
    <t>Driftsmidler dr.grad Ola Harstad</t>
  </si>
  <si>
    <t>Driftsmidler dr.grad Kåre Hauge</t>
  </si>
  <si>
    <t>Lønnsmidler dr. grad Marion Stavsøien</t>
  </si>
  <si>
    <t>Lønnsmidler dr. grad Gro Marte Strand</t>
  </si>
  <si>
    <t>68050055</t>
  </si>
  <si>
    <t>68050058</t>
  </si>
  <si>
    <t>68050063</t>
  </si>
  <si>
    <t>68050064</t>
  </si>
  <si>
    <t>68050069</t>
  </si>
  <si>
    <t>68050074</t>
  </si>
  <si>
    <t>82513200</t>
  </si>
  <si>
    <t>82513210</t>
  </si>
  <si>
    <t>82513220</t>
  </si>
  <si>
    <t>82513221</t>
  </si>
  <si>
    <t>82513222</t>
  </si>
  <si>
    <t>Per Christian Ahlgren</t>
  </si>
  <si>
    <t>Eva Lechner</t>
  </si>
  <si>
    <t>Marthe Liss Holum</t>
  </si>
  <si>
    <t>Mikael Knutsson</t>
  </si>
  <si>
    <t>Idun Mo Garmo</t>
  </si>
  <si>
    <t>Valeriy Kunst</t>
  </si>
  <si>
    <t>Roy-Ivar Andreassen</t>
  </si>
  <si>
    <t>Åse Jacobsen</t>
  </si>
  <si>
    <t>Ida Quenild Nesset</t>
  </si>
  <si>
    <t>Ole Jakob Sønstebø</t>
  </si>
  <si>
    <t>Rita Valstad</t>
  </si>
  <si>
    <t>82513230</t>
  </si>
  <si>
    <t>82513240</t>
  </si>
  <si>
    <t>82513250</t>
  </si>
  <si>
    <t>IIE Stipendiat 3/2016</t>
  </si>
  <si>
    <t>Driftsmidler dr.grad Eivind Kaspersen</t>
  </si>
  <si>
    <t>68025514</t>
  </si>
  <si>
    <t>68025515</t>
  </si>
  <si>
    <t>Øremerket stipendiat 2016: Muliggjørende teknologier: Bioteknologi. Stip. Anita Akbarzadeh. K-sted 661505</t>
  </si>
  <si>
    <t>Lagt inn 12.12.2016</t>
  </si>
  <si>
    <t>Lagt inn 22.11.2016, OK 9/12-16</t>
  </si>
  <si>
    <t>Lagt inn 22.11.2016. Bevilgning overføres til SVTs felles SO-prosjektnummer 81870065, OK 9/12-16</t>
  </si>
  <si>
    <t>Lagt inn 07.12.2016, OK 9/12-16</t>
  </si>
  <si>
    <t>Lagt inn 24.11.2016, OK 9/12-16</t>
  </si>
  <si>
    <t>Lagt inn 08.12.2016, OK 9/12-16</t>
  </si>
  <si>
    <t>Lagt inn 11.10.2016, OK 9/12-16</t>
  </si>
  <si>
    <t>Lagt inn 28.11.2016, OK 9/12-16</t>
  </si>
  <si>
    <t>Startet opp på HiST</t>
  </si>
  <si>
    <t>Stipendiat 2017: Øremerket IKT-sikkerhet</t>
  </si>
  <si>
    <t>68024017</t>
  </si>
  <si>
    <t>82504921</t>
  </si>
  <si>
    <t>Postdoc. IEFE (ENERSENSE) - Shiplu Sarker</t>
  </si>
  <si>
    <t>Postdoc. IEFE (ENERSENSE) - Jacob Lamb</t>
  </si>
  <si>
    <t>Post-doc: Nye strategier for å bremse aggressiv kreftutvikling - Kristine Pettersen</t>
  </si>
  <si>
    <t>Driftsmidler postdoc Haualand</t>
  </si>
  <si>
    <t>Postdok 2017:</t>
  </si>
  <si>
    <t>Bevilgning 2017</t>
  </si>
  <si>
    <t>Stip</t>
  </si>
  <si>
    <t>Stipendiat 2016: Tidl. HiG, prosess i gang</t>
  </si>
  <si>
    <t>Øremerket stipendiat 2017: Tematisk satsingsområde: Energi</t>
  </si>
  <si>
    <t>Øremerket stipendiat 2017: Tematisk satsingsområde: Helse</t>
  </si>
  <si>
    <t>Øremerket stipendiat 2017: Tematisk satsingsområde: Bærekraft</t>
  </si>
  <si>
    <t>Øremerket stipendiat 2017: Muliggjørende teknologier: IKT</t>
  </si>
  <si>
    <t>Øremerket stipendiat 2017: Toppforskningsinitiativer: Startpakke Onsager Fellow fase II</t>
  </si>
  <si>
    <t>Øremerket stipendiat 2017: Toppforskningsinitiativer: International Chair, O`Hara</t>
  </si>
  <si>
    <t>Øremerket stipendiat 2017: Andre strategiske tiltak: Universitetsskole - barneskole</t>
  </si>
  <si>
    <t>Øremerket stipendiat 2017: Andre strategiske tiltak: Toppfinansiering Marie Curie</t>
  </si>
  <si>
    <t>Postdok Kirsti Sarheim Anthun</t>
  </si>
  <si>
    <t>Stipendiat 2016: Karianne Kvalheim (flyttet fra SVT)</t>
  </si>
  <si>
    <t>Stipendiat 2015: Tatiana Gudkova (flyttet fra SVT)</t>
  </si>
  <si>
    <t>Stipendiat 2014: Tildeling etter vedtatt statsbudsjett. Stip. Sarah Beth Evans-Jordan (flyttet fra SVT)</t>
  </si>
  <si>
    <t>Literacy v/ Solheim. Lønnsmidler dr. grad Lars Unstad</t>
  </si>
  <si>
    <t>2012 NORSI stip Lisa Græsli. Flyttet til ØK fra tidl. SVT</t>
  </si>
  <si>
    <t>2012 Stipendiat ISØ, k-sted 673005. Flyttet til ØK fra tidl. SVT</t>
  </si>
  <si>
    <t>2012 NORSI stip Marta Morais-Stroz. Flyttet til ØK fra tidl. SVT</t>
  </si>
  <si>
    <t>Stipendiat 2013: Marius Tuft Mathisen. Flyttet til ØK fra tidl. SVT</t>
  </si>
  <si>
    <t>Startet 01.06.13 på SVT.</t>
  </si>
  <si>
    <t>Stipendiat 2013: Eksellense. Simon Søbstad Bensnes. Flyttet til ØK fra tidl. SVT</t>
  </si>
  <si>
    <t>Startet opp 12.08.13 på SVT.</t>
  </si>
  <si>
    <t>Stipendiat 2013: Eksellense. Bo Dong. Flyttet til ØK fra tidl. SVT</t>
  </si>
  <si>
    <t>Startet opp 01.01.16 på SVT</t>
  </si>
  <si>
    <t>Stipendiat 2015. Michael M. Jenssen. Flyttet til ØK fra tidl. SVT</t>
  </si>
  <si>
    <t>Startet opp på SVT</t>
  </si>
  <si>
    <t>Startet opp på annet prosjektnummer</t>
  </si>
  <si>
    <t>Stipendiat 2015: Jone R. Hansen. Flyttet til ØK fra tidl. SVT</t>
  </si>
  <si>
    <t>Øremerket stipendiat 2015: Fakultetets strategiske satsinger: Paritosh Deshpande. Flyttet til ØK fra tidl. SVT</t>
  </si>
  <si>
    <t>Stipendiat 2016: Kjartan Kastet Klyve. Overført til ØK fra tidl. SVT</t>
  </si>
  <si>
    <t>Stipendiat 2016: Anette Borge. Flyttet til ØK fra tidl. SVT</t>
  </si>
  <si>
    <t>Stipendiat 2016: Irmelin Slettemoen Helgesen. Flyttet til ØK fra tidl. SVT</t>
  </si>
  <si>
    <t>Stipendiat 2016: SFU-søknad, stip. Dag H. Haneberg. Overført til ØK fra tidl. SVT</t>
  </si>
  <si>
    <t>Startet opp på SVT, fordeles på ØK og SU, derfor redusert bevilgning</t>
  </si>
  <si>
    <t>SUs halvdel av pnr 81770796 som er delt fra SVT til SU og ØK</t>
  </si>
  <si>
    <t>Øremerket postdok 2017: Tematisk satsingsområde: Energi</t>
  </si>
  <si>
    <t>Øremerket postdok 2017: Tematisk satsingsområde: Helse.</t>
  </si>
  <si>
    <t>Øremerket postdok 2017: Tematisk satsingsområde: Bærekraft.</t>
  </si>
  <si>
    <t>Øremerket postdok 2017:</t>
  </si>
  <si>
    <t>OK 26/7-16</t>
  </si>
  <si>
    <t>Stipendiat 2013: Lidia Santora (Flyttet fra SVT)</t>
  </si>
  <si>
    <t>Stipendiat Ekaterina Zotcheva</t>
  </si>
  <si>
    <t>Stipendiat 2013: Jørn Østvik</t>
  </si>
  <si>
    <t>Sats:</t>
  </si>
  <si>
    <t>SUM</t>
  </si>
  <si>
    <t>Startet opp på HiST. Direkte bevilgning</t>
  </si>
  <si>
    <t>Refordeling 2019</t>
  </si>
  <si>
    <t>Refordeling 2020</t>
  </si>
  <si>
    <t>Totalt antall årsverk</t>
  </si>
  <si>
    <t>Kvinneprof</t>
  </si>
  <si>
    <t>Post dok. Mutaz Tuffaha</t>
  </si>
  <si>
    <t>Stipendiat 2017: Seyed Razavi</t>
  </si>
  <si>
    <t xml:space="preserve">649205  </t>
  </si>
  <si>
    <t>Stipendiat 2016. Mads Aursand</t>
  </si>
  <si>
    <t xml:space="preserve">644505  </t>
  </si>
  <si>
    <t>IIE Stipendiat 1/2016: Stip. Gunhild Marie Lundberg</t>
  </si>
  <si>
    <t>IIE Stipendiat 2/2016: Stip. Elise Klæbo Vonstad</t>
  </si>
  <si>
    <t>KD stipendiat 7, stip. Piatkivskyi, Dmytro - NISLAB</t>
  </si>
  <si>
    <t>Stipendiat 2016: Faheem Ali , opprinnelig k-sted 643005 (IVT), flyttet til AD</t>
  </si>
  <si>
    <t>Stipendiat 2015: Carlijn Vis, opprinnelig k-sted 643005 (IVT), flyttet til AD</t>
  </si>
  <si>
    <t>Øremerket postdok 2015: Havromsvitenskap og teknologi, pilot havbruk. Postdok Hong Wang</t>
  </si>
  <si>
    <t>Stipendiat IMAT (OPTIMAT). Stipendiat Gunn M. Thomassen</t>
  </si>
  <si>
    <t>Stipendiat IMAT (OPTIMAT). Stipendiat Espen Arntzen</t>
  </si>
  <si>
    <t>Stipendiat 2016: Ellika Traveres Cachat</t>
  </si>
  <si>
    <t>Literacy v/ Solheim, tildelt FLT tidl HiST. Stip. Vibeke Lorentzen</t>
  </si>
  <si>
    <t>Direkte bevilgning, startet jan 17</t>
  </si>
  <si>
    <t>Stipendiat 2013, overført fra SVT til ØK (IØT). Stip. Ann Elida Eide</t>
  </si>
  <si>
    <t>Postdok 2015. Stip. Nicolas Sheard. Flyttet fra tidl. SVT til ØK</t>
  </si>
  <si>
    <t>Startet opp på SVT 01.09.15</t>
  </si>
  <si>
    <t>Postdok 2016. Postdok Maria Lavrutich, flyttet fra tidl. SVT til ØK</t>
  </si>
  <si>
    <t>Startet opp på SVT 01.11.16</t>
  </si>
  <si>
    <t>Øremerket stipendiat 2015: Energi. Stip. Jakub Dziedzic, k-sted 642505</t>
  </si>
  <si>
    <t>Stipendiat 2016: Trond Harstad</t>
  </si>
  <si>
    <t>Postdok 2016: Omgjort fra tildelt stipendiat. Postdok Carmen Cuenca-Garcia</t>
  </si>
  <si>
    <t>Postdok 2015: Are Oust. Tildelt HHiT</t>
  </si>
  <si>
    <t>Startet opp på tidl. HiST</t>
  </si>
  <si>
    <t>Øremerket stipendiat 2016: Toppforskningsinitiativer: Startpakke Onsager Fellowship Michael David Martin. Stip. Vanessa Bieker</t>
  </si>
  <si>
    <t>Postdok 2017: Tyson Weaver.</t>
  </si>
  <si>
    <t>Øremerket stipendiat 2015: FME-fornyelse (CenSES), flyttet fra HF til SVT 07.04.2015. Flyttet til ØK fra tidl. SVT. Stip. Puck Hegeman</t>
  </si>
  <si>
    <t>FOU-stilling v/Solstad, tildelt FLT ved tidl. HiST. Stip marius Lie Winger</t>
  </si>
  <si>
    <t>Direkte bevilgning, starter feb 17</t>
  </si>
  <si>
    <t>Omgjort fra stipendiat 2015. Overført til ØK fra tidl. SVT. Fordeles mellom ØK og SU. Postdok Christian Skar</t>
  </si>
  <si>
    <t>Omgjort fra stip, startet opp på SVT 01.09.16</t>
  </si>
  <si>
    <t>Stipendiat 2015. Overført til ØK fra tidl. SVT. Fordeles mellom ØK og SU. Omgjort til postdok, bevilgning overført prosjekt 81617894</t>
  </si>
  <si>
    <t>Stipendiat 2016: Tildelt tidl. HiST. Øremerket sykepleie. Startet opp på annet prosjektnummer</t>
  </si>
  <si>
    <t>Stipendiat 2016: Øremerket MNT-fag</t>
  </si>
  <si>
    <t>Stipendiat 2016: Øremerket sykepleie. Stip. Lisbeth Kjeldsrud Aas, k-sted 182320</t>
  </si>
  <si>
    <t>Stipendiat 2016: Louise Matjeka</t>
  </si>
  <si>
    <t>Postdok 2016: Tematisk satsingsområde: Bærekraft. Judith Borseboom. Postdok James Kallaos</t>
  </si>
  <si>
    <t>Stipendiat 2016: Vasundra Touré</t>
  </si>
  <si>
    <t>Stipendiat 2017: Katharina Bading</t>
  </si>
  <si>
    <t>Øremerket stipendiat 2016: Muliggjørende teknologier: IKT. Stip. Jens Abraham</t>
  </si>
  <si>
    <t>Postdok 2017: Nina H. Sandberg</t>
  </si>
  <si>
    <t>Stipendiat 2017: Aksel Sveier</t>
  </si>
  <si>
    <t>Stipendiat 2017: Fabian Azof</t>
  </si>
  <si>
    <t>Postdok 2016: Jana Cropotova</t>
  </si>
  <si>
    <t>Postdok 2016: Shazia Aslam</t>
  </si>
  <si>
    <t>Postdok 2017: Onsager Fellowship Dennis Meier, egenfinansiert postdok: Donald Evans</t>
  </si>
  <si>
    <t>Postdok 2014: Mathias Winkler</t>
  </si>
  <si>
    <t>Postdok 2017: Tematisk satsingsområde: Havrom. Postdok. Sepideh Jafarzadeh</t>
  </si>
  <si>
    <t>Lagt inn 12.01.2017, OK 31/1-17</t>
  </si>
  <si>
    <t>Lagt inn 10.01.2017, OK 31/1-17</t>
  </si>
  <si>
    <t>Lagt inn 03.01.2017, OK31/1-17</t>
  </si>
  <si>
    <t>Lagt inn 03.01.2017, OK 31/1-17</t>
  </si>
  <si>
    <t>Lagt inn 16.01.2016, OK 31/1-17</t>
  </si>
  <si>
    <t>Startet opp 01.09.16 på SVT, finansiering fra jan.17, OK 31/1-17</t>
  </si>
  <si>
    <t>OK 31/1-17</t>
  </si>
  <si>
    <t>Lagt inn 01.02.2017, OK 23/2-17</t>
  </si>
  <si>
    <t>Lagt inn 19.01.2017, OK 23/2-17</t>
  </si>
  <si>
    <t>Lagt inn 06.02.2017, OK 23/2-17</t>
  </si>
  <si>
    <t>Lagt inn 03.02.2017, OK 23/2-17</t>
  </si>
  <si>
    <t>Lagt inn 03.02.2017. Endret k-sted 16.02.17, OK 23/2-17</t>
  </si>
  <si>
    <t>Lagt inn 08.02.2017, OK 23/2-17</t>
  </si>
  <si>
    <t>Lagt inn 13.02.2017, OK 23/2-17</t>
  </si>
  <si>
    <t>Lagt inn 16.02.2017, OK 23/2-17</t>
  </si>
  <si>
    <t>Lagt inn 20.02.2017, OK 23/2-17</t>
  </si>
  <si>
    <t>KD stipendiat 6 S-F.W - NISLAB. Stip. Shao-Fang Wen</t>
  </si>
  <si>
    <t>Stipendiat 2016: Tildelt tidl. HiST, ikke fordelt fagmiljø. Legges til rektor før fordeling til HiST-miljø. Tildelt IBT ved NV. Øremerket MNT-fag</t>
  </si>
  <si>
    <t>Stipendiat 2016: Øremerket lærerutdanning. Stip. Ingrid Østgaard Buaas</t>
  </si>
  <si>
    <t>Stipendiat 2016: Øremerket lærerutdanning. Stip. Jennifer Duggan</t>
  </si>
  <si>
    <t>Postdok 2016: Øremerket lærerutdanning. Omgjort fra stipendiat 81770967. Postdok Alexander Page</t>
  </si>
  <si>
    <t>Postdok 2016: Øremerket lærerutdanning. Omgjort fra stipendiat 81770968. Postdok Arne Stormo</t>
  </si>
  <si>
    <t>Stipendiat 2016: Øremerket lærerutdanning. Omgjort til postdok 81617895</t>
  </si>
  <si>
    <t>Omgjort til postdok</t>
  </si>
  <si>
    <t>Stipendiat 2016: Øremerket lærerutdanning. Omgjort til postdok 81617896</t>
  </si>
  <si>
    <t>Stipendiat 2017: Jianbin Xu</t>
  </si>
  <si>
    <t>Stipendiat 2017: Håvard Wilson</t>
  </si>
  <si>
    <t>Stipendiat 2017: Kristine Vike</t>
  </si>
  <si>
    <t>Stipendiat 2017: Daniel Ali</t>
  </si>
  <si>
    <t>Stipendiat 2017: Ingeborg Treu Røe</t>
  </si>
  <si>
    <t>Stipendiat 2017: Marlene Louise Lund</t>
  </si>
  <si>
    <t>Stipendiat 2017: Sarah Lundregan</t>
  </si>
  <si>
    <t>Lagt inn 03.02.2017,OK 17/3-17</t>
  </si>
  <si>
    <t>Lagt inn 10.03.2017. Bevilgning overføres SUs 2016-prosjektnummer: 81870065, k-sted 670105, OK 17/3-17</t>
  </si>
  <si>
    <t>Lagt inn 07.02.2017, OK 17/3-17</t>
  </si>
  <si>
    <t>Stipendiat 2017: Bjørn T. Svendsen</t>
  </si>
  <si>
    <t>Postdok 2017: Marilia A. Ramos</t>
  </si>
  <si>
    <t>Stipendiat 2018:</t>
  </si>
  <si>
    <t>Stipendiat 2017: Xuyan Liu</t>
  </si>
  <si>
    <t>Stipendiat 2017: Chana Sinsabvarodom</t>
  </si>
  <si>
    <t>Stipendiat 2017: Ola H. Havrevoll</t>
  </si>
  <si>
    <t>Stipendiat 2017: Henki Ødegaard</t>
  </si>
  <si>
    <t>Postdok 2016: Marta Katarzyna Irla</t>
  </si>
  <si>
    <t>Øremerket Stipendiat 2016: Tematisk satsingsområde: Bærekraft (opprettet ved omgjøring til 3-årige stillinger). Stip Tanja Petersen</t>
  </si>
  <si>
    <t>Stipendiat 2017: David Kleiven</t>
  </si>
  <si>
    <t>Stipendiat 2016: Øremerket maritime fag. Stip. Øyvind Rabliås</t>
  </si>
  <si>
    <t>Øremerket stipendiat 2016: Tematisk satsinsområde: Havrom. Gjort om til 3-årig stilling</t>
  </si>
  <si>
    <t>Øremerket postdok 2017: Tematisk satsingsområde: Havrom. Opprettet ved å gjøre om 81771107 og 81771108 til 3-årige stillinger</t>
  </si>
  <si>
    <t>Melding om startdato for nye prosjekter og andre rettelser sendes til may.l.lande@ntnu.no. Fakultetene bør ta en tertialvis kontroll slik at vi får med alle endringer.</t>
  </si>
  <si>
    <t>Melding om startdato for nye prosjekter og andre rettelser sendes til may.l.lande@ntnu.no. Fakultetene bør ta en tertialvis kontroll så vi er sikre på å få med alle endringer.</t>
  </si>
  <si>
    <t>Stipendiat 2016: Benjamin Tapley</t>
  </si>
  <si>
    <t>Stipendiat 2017: Kristoffer Brekken</t>
  </si>
  <si>
    <t>Lagt inn 27.04.2017, OK 12/5-17</t>
  </si>
  <si>
    <t>Lagt inn 07.04.2017, OK 12/5-17</t>
  </si>
  <si>
    <t>Lagt inn 21.04.2017, OK 12/5-17</t>
  </si>
  <si>
    <t>Lagt inn 20.03.2017. OK 10/4-17</t>
  </si>
  <si>
    <t>Lagt inn 31.03.2017, OK 10/4-17</t>
  </si>
  <si>
    <t>Lagt inn 21.04.2017, OK 9/6-17</t>
  </si>
  <si>
    <t>Lagt inn 28.04.2017, OK 9/6-17</t>
  </si>
  <si>
    <t>Lagt inn 02.06.2017, OK 9/6-17</t>
  </si>
  <si>
    <t>Lagt inn 11.05.2017 (4-årig postdok etter avtale mellom rektor og Tor Grande)OK 9/6-17</t>
  </si>
  <si>
    <t>Stipendiat 2016: Bjørn Godager (Tidl. HiG)</t>
  </si>
  <si>
    <t>Stipendiat 2017: Stian Høgh Sørum</t>
  </si>
  <si>
    <t>Stipendiat 2017: Giuseppe Fragapane</t>
  </si>
  <si>
    <t>Stipendiat 2016: Aras KJ (HHiT)</t>
  </si>
  <si>
    <t>Stipendiat 2016: Marte Flått (HHiT)</t>
  </si>
  <si>
    <t>Stipendiat 2016: Are Austad</t>
  </si>
  <si>
    <t>Postdok 2017: Hamidreza Jamshidnia</t>
  </si>
  <si>
    <t>Stipendiat 2017: Erland Årstøl</t>
  </si>
  <si>
    <t>Øremerket 2013: Bioteknologi (muliggjørende teknologier): Yan, Sheng, k-sted 632505</t>
  </si>
  <si>
    <t>Stipendiat 2015:</t>
  </si>
  <si>
    <t>Øremerket stipendiat 2017: Forskerskole Global helse</t>
  </si>
  <si>
    <t>Øremerket stipendiat 2016: Toppforskningsinitiativer: Startpakke Onsager Fellowship Annette Stahl. Stipendiat Simen Haugo.</t>
  </si>
  <si>
    <t>Øremerket 2014: Fellesløftet - Toppforsk (WaNP - Helge Holden). Stipendiat Olav Ersland. (81764700 skulle egentlig brukes til Fellesløftet – Unge talenter, men det har stått ubrukt siden 2014).</t>
  </si>
  <si>
    <t>Stipendiat 2018: Aksel Mogstad</t>
  </si>
  <si>
    <t>Lagt inn 27.06.2017</t>
  </si>
  <si>
    <t>Postdok 2017: Ole Fredrik Brevig</t>
  </si>
  <si>
    <t>Postdok 2017: Opprettet ved at de syv stip.stillingene 81771096--81771102 ble omgjort til 3-årige stillinger. Og at stip.stilling 81770908 ble omgjort til 3-årig stilling.</t>
  </si>
  <si>
    <t>Stipendiat 2017: Opprettet ved at de syv stip.stillingene 81771096--81771102 ble omgjort til 3-årige stillinger. Og at stip.stilling 81770908 ble omgjort til 3-årig stilling.</t>
  </si>
  <si>
    <t>Stipendiat 2017: Omgjort til 3-årig stilling.</t>
  </si>
  <si>
    <t>Øremerket stipendiat 2017: SFF-finalister v/ Magnar Bjørås. GenoDyn Centre of Genome Dynamics.</t>
  </si>
  <si>
    <t>Stipendiat 2016: SFF-finalister v/ Ilangko Balasingham. Center for Bio-Nano Things for Human Health</t>
  </si>
  <si>
    <t>Stipendiat 2017: Silje Smitt</t>
  </si>
  <si>
    <t>Øremerket stipendiat 2017: SFF-finalister v/ Mari-Ann Einarsrud. Omgjort til postdok (81617899)</t>
  </si>
  <si>
    <t>Lagt inn 02.06.2017, OK 7/7-17</t>
  </si>
  <si>
    <t>Lagt inn 13.06.2017, OK 7/7-17</t>
  </si>
  <si>
    <t>Lagt inn 12.06.2017, OK 7/7-17</t>
  </si>
  <si>
    <t>Lagt inn 20.06.2017, OK 7/7-17</t>
  </si>
  <si>
    <t>Lagt inn 07.04.2017, OK 7/7-17</t>
  </si>
  <si>
    <t>Lagt inn 27.06.2017, OK 7/7-17</t>
  </si>
  <si>
    <t>Stipendiat 2017: Evangelos Tyflopoulos</t>
  </si>
  <si>
    <t>Stipendiat 2017: Håkon Johnsen</t>
  </si>
  <si>
    <t>Stipendiat 2017: Henrik Schmidt-Didlaukies</t>
  </si>
  <si>
    <t>Stipendiat 2016: Mariusz Eivind Santora Grøtte</t>
  </si>
  <si>
    <t>Stipendiat 2016: Inger Berge Hagen</t>
  </si>
  <si>
    <t>Stipendiat 2016: Øyvind Kjerland</t>
  </si>
  <si>
    <t>Stipendiat 2016: Øremerket maritime fag. Stip. Espen Krogh.</t>
  </si>
  <si>
    <t>Stipendiat 2017: Even Nikolaisen</t>
  </si>
  <si>
    <t>Stipendiat 2017: Lisa Mariann Strand</t>
  </si>
  <si>
    <t xml:space="preserve">Stipendiat 2016: Jan V. Abreu-Peralta (Tidl. HiG). </t>
  </si>
  <si>
    <t>Øremerket stipendiat 2017: Andre strategiske tiltak: Internasjonale partnerskap - Applications for joint Ph.D. projects DTU - NTNU. Stipendiat Magnus Sebastian Christensen.</t>
  </si>
  <si>
    <t>Stipendiat 2017: Even Thingstad</t>
  </si>
  <si>
    <t>Stipendiat 2017: Martin Fonnum Jakobsen</t>
  </si>
  <si>
    <t>Øremerket postdok 2017: SFF-finalist v/ Mari-Ann Einarsrud. Ferroic Materials Research Centre – Next generation ferroic materials and novel device concepts. Omgjort fra stip 81771138.</t>
  </si>
  <si>
    <t>Stipendiat 2017: Renny A. Torres</t>
  </si>
  <si>
    <t>Lagt inn 26.06.2017, OK 16/8-17</t>
  </si>
  <si>
    <t>Lagt inn 07.08.2017, OK 16/8-17</t>
  </si>
  <si>
    <t>Lagt inn 13.06.2017, OK 16/8-17</t>
  </si>
  <si>
    <t>Lagt inn 12.05.2017, OK 16/8-17</t>
  </si>
  <si>
    <t>Lagt inn 11.05.2017, OK 16/8-17</t>
  </si>
  <si>
    <t>Lagt inn 12.06.2017,OK 16/8-17</t>
  </si>
  <si>
    <t>Lagt inn 28.04.2017, OK 16/8-17</t>
  </si>
  <si>
    <t>Lagt inn 04.07.2017, OK 16/8-17</t>
  </si>
  <si>
    <t>Lagt inn 10.07.2017, OK 16/8-17</t>
  </si>
  <si>
    <t>Lagt inn 14.08.2017, OK 16/8-17</t>
  </si>
  <si>
    <t>Lagt inn 08.08.2017, OK 16/8-17</t>
  </si>
  <si>
    <t>Lagt inn 07.04.2017, OK 16/8-17</t>
  </si>
  <si>
    <t>Lagt inn 19.06.2017, OK 16/8-17</t>
  </si>
  <si>
    <t>Lagt inn 10.03.2017. Bevilgning overføres SUs 2016-prosjektnummer: 81870065, k-sted 670105, OK 16/8-17</t>
  </si>
  <si>
    <t>Stipendiat 2016: Marija Gajic</t>
  </si>
  <si>
    <t>Stipendiat 2017: Eirik Skrettingland</t>
  </si>
  <si>
    <t>Øremerket stipendiat 2017: Andre strategiske tiltak: Internasjonale partnerskap - Applications for joint Ph.D. projects DTU - NTNU. (Professorene Sverre Steen og Eilif Pedersen). Stipendiat Sadi Tavakoli.</t>
  </si>
  <si>
    <t>Postdok 2017: Ersegun Gedikli</t>
  </si>
  <si>
    <t xml:space="preserve">Stipendiat 2016: Håkon Ånes </t>
  </si>
  <si>
    <t>Øremerket stipendiat 2017: Muliggjørende teknologier: NanoLab/Nanovitenskap. Stipendiat Erik Roede.</t>
  </si>
  <si>
    <t>Øremerket stipendiat 2016: Toppforskningsinitiativer: Startpakke Onsager Fellowship Nicola Paltrinieri. Stip. Behnaz Hosseinnia Davatgar</t>
  </si>
  <si>
    <t>Øremerket postdok 2017: Toppforskningsinitiativer: FME - ZEN</t>
  </si>
  <si>
    <t>Stipendiat 2016: Tildelt tidl. HiÅ. Øremerket maritime fag. Stipendiat Raheleh Kari</t>
  </si>
  <si>
    <t>Stipendiat 2016: Tildelt tidl. HiÅ. Øremerket maritime fag. Stipendiat Rami Zughayar.</t>
  </si>
  <si>
    <t>Stipendiat 2017: Rasmus Erlemann</t>
  </si>
  <si>
    <t>Øremerket stipendiat 2016: Tematisk satsinsområde: Helse. Stipendiat Aili Stangeland</t>
  </si>
  <si>
    <t>Stipendiat 2017: Steinar H. Dyvik (NAPIC)</t>
  </si>
  <si>
    <t>Øremerket 2014: Fakultetenes strategiske satsinger. Postdoktor Lyubomir Ahtapodov</t>
  </si>
  <si>
    <t>Øremerket stipendiat 2017: Muliggjørende teknologier: Bioteknologi. Rahmi Lale. Stipendiat Lisa Tietze.</t>
  </si>
  <si>
    <t>Øremerket stipendiat 2017: Muliggjørende teknologier: IKT. Stefan Werner. Stipendiat Viktor Wattin Håkansson.</t>
  </si>
  <si>
    <t>Stipendiat 2016: Øremerket internasjonale partnerskap TU Berlin. Andrew Perkis.</t>
  </si>
  <si>
    <t>Stipendiat 2017: Dimitri Pinel.</t>
  </si>
  <si>
    <t>Stipendiat 2017: Lise Sandnes</t>
  </si>
  <si>
    <t>Stipendiat: Wenqiang Cui</t>
  </si>
  <si>
    <t xml:space="preserve">KD Stipendiat 4 V.K. - Medialab </t>
  </si>
  <si>
    <t>Øremerket stipendiat 2016: Toppforskningsinitiativer: Startpakke Onsager Fellowship Barbara Van Loon. Stipendiat Milosz Rolinski.</t>
  </si>
  <si>
    <t>Øremerket stipendiat 2017: Toppforskningsinitiativer: FME - Hydrocen</t>
  </si>
  <si>
    <t>Øremerket postdok 2017: Toppforskningsinitiativer: FME - Hydrocen</t>
  </si>
  <si>
    <t>Stipendiat 2018: Franziska Knuth</t>
  </si>
  <si>
    <t>Lagt inn 07.09.2017</t>
  </si>
  <si>
    <t>P/L-komp 2018</t>
  </si>
  <si>
    <t>Helårsatser Drift 2018</t>
  </si>
  <si>
    <t>Helårsatser Lønn 2018</t>
  </si>
  <si>
    <t>Stipendiat 2017: Maria J. Alonso</t>
  </si>
  <si>
    <t xml:space="preserve">Postdok 2017: Marat Gazizov  </t>
  </si>
  <si>
    <t>Stipendiat 2018: Mengyu Zhu</t>
  </si>
  <si>
    <t>Lagt inn 12.09.2017</t>
  </si>
  <si>
    <t>Øremerket stipendiat 2017: Tematisk satsingsområde: Havrom. Gjort om til 3-årig stilling. Stipendiat Maxime Lesage.</t>
  </si>
  <si>
    <t>Lagt inn 04.09.2017, OK 12/9-17</t>
  </si>
  <si>
    <t>Lagt inn 21.08.2017, OK 12/9-17</t>
  </si>
  <si>
    <t>Lagt inn 29.08.2017, OK 12/9-17</t>
  </si>
  <si>
    <t>Lagt inn 29.08.2017. Bevilgning overføres MHs 2017-prosjektnummer 81115200, k-sted 650105, OK 12/9-17</t>
  </si>
  <si>
    <t>Lagt inn 23.08.2017, OK 12/9-17</t>
  </si>
  <si>
    <t>Lagt inn 08.08.2017, OK 12/9-17</t>
  </si>
  <si>
    <t>Lagt inn 31.08.2017, OK 12/9-17</t>
  </si>
  <si>
    <t>Lagt inn 10.07.2017, OK 12/9-17</t>
  </si>
  <si>
    <t>Lagt inn 07.04.2017, OK 12/9-17</t>
  </si>
  <si>
    <t>Lagt inn 07.08.2017, OK 12/9-17</t>
  </si>
  <si>
    <t>Lagt inn 22.08.2017, OK 12/9-17</t>
  </si>
  <si>
    <t>81771142, OK 12/9-17</t>
  </si>
  <si>
    <t>Lagt inn 11.09.2017, OK 12/9-17</t>
  </si>
  <si>
    <t>Stipendiat 2017: Andreas Giannakis</t>
  </si>
  <si>
    <t xml:space="preserve">Stipendiat 2018: Vaibhav K. Sahu  </t>
  </si>
  <si>
    <t>Lagt inn 18.09.2017</t>
  </si>
  <si>
    <t>Stipendiat 2017: Mia Marie Wallgren Sohlmann. Omgjort til 3-årig stilling.</t>
  </si>
  <si>
    <t>Stipendiat 2017: Lana Krehic. Omgjort til 3-årig stilling.</t>
  </si>
  <si>
    <t>Stipendiat 2017: Akarsh Kainth. Opprettet ved at de syv stip.stillingene 81771096--81771102 ble omgjort til 3-årige stillinger. Og at stip.stilling 81770908 ble omgjort til 3-årig stilling.</t>
  </si>
  <si>
    <t xml:space="preserve">Stipendiat 2017: FME-CENSES. Stipendiat Guray Kara. Omgjort til 3-årig stilling. </t>
  </si>
  <si>
    <t xml:space="preserve">Stipendiat 2017: SFU ENgage opp mot EiT. Stipendiat Sigrid Westad Brandshaug. Omgjort til 3-årig stilling. </t>
  </si>
  <si>
    <t>Stipendiat 2016: Maren Wictorin Østensen. Flyttet til ØK fra tidl. SVT. Omgjort til 3-årig stilling.</t>
  </si>
  <si>
    <t>Øremerket stipendiat 2017: Toppforskningsinitiativer: Startpakke Onsager Fellow fase II Martin Wagner</t>
  </si>
  <si>
    <t>Postdok 2016: Øremerket lærerutdanning. Opprettet som følge av midler til gode etter at 2 stk. stip.stillinger ble omgjort til 2 stk. postdocstillinger. Jf. 81770967, 81770968, 81617895 og 81617896.</t>
  </si>
  <si>
    <t>Postdok 2017: Faezeh Pousaneh</t>
  </si>
  <si>
    <t>Lagt inn 25.09.2017</t>
  </si>
  <si>
    <t>Stipendiat 2018: Christian A. Raknes</t>
  </si>
  <si>
    <t>Stipendiat 2018: Ali Shafqat</t>
  </si>
  <si>
    <t>Stipendiat 2014: Tildeling etter vedtatt statsbudsjett: Sverre M. Selbach, k-sted 660105. 14/9-2017: Nytt k-sted skal være 663505 f.o.m. 01.10.2017, jf. e-post fra Rolf Dising av 14.09.2017. Jorun Sundsetvik har fått beskjed på e-post.</t>
  </si>
  <si>
    <t>Stipendiat 2015: Egeninnsats BOA- IKP-SFI-SUB-pro Tamal Das, k-sted 660105. 14/9-2017: Nytt k-sted skal være 663060 f.o.m. 01.10.2017, jf. e-post fra Rolf Dising av 14.09.2017. Jorun Sundsetvik har fått beskjed på e-post.</t>
  </si>
  <si>
    <t>Øremerket stipendiat 2015: SFI. Egeninnsats SFI-Metal production - 90037702, K-sted 660105. 14/9-2017: Nytt k-sted skal være 663550 f.o.m. 01.10.2017, jf. e-post fra Rolf Dising av 14.09.2017. Jorun Sundsetvik har fått beskjed på e-post.</t>
  </si>
  <si>
    <t>Øremerket stipendiat 2015: SFI. Egeninnsats SFI-SUBPRO -90019505, K-sted 660105. 14/9-2017: Nytt k-sted skal være 663060 f.o.m. 01.10.2017, jf. e-post fra Rolf Dising av 14.09.2017. Jorun Sundsetvik har fått beskjed på e-post.</t>
  </si>
  <si>
    <t>Øremerket stipendiat 2015: SFI. Egeninnsats SFI-iCSI – 90020505, K-sted 660105. 14/9-2017: Nytt k-sted skal være 663050 f.o.m. 01.10.2017, jf. e-post fra Rolf Dising av 14.09.2017. Jorun Sundsetvik har fått beskjed på e-post.</t>
  </si>
  <si>
    <t>Stipendiat 2017: Jonatan Fredricson Marquez. K-sted 660105. 14/9-2017: Nytt k-sted skal være 661050 f.o.m. 01.10.2017, jf. e-post fra Rolf Dising av 14.09.2017. Jorun Sundsetvik har fått beskjed på e-post.</t>
  </si>
  <si>
    <t>Stipendiat 2017: Egeninnsats til BOA -SFI-iCSI pnr 90019801. PhD Stine Lervold. K-sted 660105. 14/9-2017: Nytt k-sted skal være 663050 f.o.m. 01.10.2017, jf. e-post fra Rolf Dising av 14.09.2017. Jorun Sundsetvik har fått beskjed på e-post.</t>
  </si>
  <si>
    <t>Stipendiat 2017: SFI-Manufacturing-egeninnsats til BOA-prosjekt-90067400. 14/9-2017: Nytt k-sted skal være 663505 f.o.m. 01.10.2017, jf. e-post fra Rolf Dising av 14.09.2017. Jorun Sundsetvik har fått beskjed på e-post.</t>
  </si>
  <si>
    <t>Stipendiat 2017: SFI - Metal Production egeninnsats til BOA-prosjekt-90037702. 14/9-2017: Nytt k-sted skal være 663505 f.o.m. 01.10.2017, jf. e-post fra Rolf Dising av 14.09.2017. Jorun Sundsetvik har fått beskjed på e-post.</t>
  </si>
  <si>
    <t>Øremerket 2013: SFF-CDBD: Egeninnsats til BOA-SFF/prosjekt 50055121, k-sted 660105. 14/9-2017: Nytt k-sted skal være 661050 f.o.m. 01.10.2017, jf. e-post fra Rolf Dising av 14.09.2017. Jorun Sundsetvik har fått beskjed på e-post.</t>
  </si>
  <si>
    <t>Øremerket postdok 2015: SFI. Postdok Heiko Gaertner. 14/9-2017: Nytt k-sted skal være 663505 f.o.m. 01.10.2017, jf. e-post fra Rolf Dising av 14.09.2017. Jorun Sundsetvik har fått beskjed på e-post.</t>
  </si>
  <si>
    <t>Postdok 2017: Janikke Solsvik og Julia Glaum. Egenfinansiering av 2 stk. BOA-post.doker. 14/9-2017: Nytt k-sted skal være 663005 f.o.m. 01.10.2017. Fra 01.06.2018 skal finansieringen overføres ksted 663505, jf. e-post fra Rolf Dising av 14.09.2017. Jorun Sundsetvik har fått beskjed på e-post.</t>
  </si>
  <si>
    <t>663005, 663505</t>
  </si>
  <si>
    <t>Stipendiat 2017: Amar Deep Jaiswal</t>
  </si>
  <si>
    <t xml:space="preserve">Øremerket stipendiat 2017: Muliggjørende teknologier: Bioteknologi. Bjørn Torger Stokke. 6/10-2017: Forsinkelse grunnet ny utlysning, jf. e-post fra Ruth Hagen Rødde. </t>
  </si>
  <si>
    <t>Lagt inn 18.09.2017 (har fått 4 mnder finansiering da den lå på SVT)ok 10.10.17</t>
  </si>
  <si>
    <t>Lagt inn 29.08.2017 ok 10.10.17</t>
  </si>
  <si>
    <t>Lagt inn 24.08.2017 ok 10.10.17</t>
  </si>
  <si>
    <t>Lagt inn 18.09.2017 ok 10.10.17</t>
  </si>
  <si>
    <t>Lagt inn 14.09.2017 ok 10.10.17</t>
  </si>
  <si>
    <t>Lagt inn 28.09.2017 ok 10.10.17</t>
  </si>
  <si>
    <t>Lagt inn 12.09.2017 ok 10.10.17</t>
  </si>
  <si>
    <t>Lagt inn 18.09.2017 10.10.17</t>
  </si>
  <si>
    <t>Lagt inn 25.09.2017 ok 10.10.17</t>
  </si>
  <si>
    <t>Lagt inn 11.09.2017 ok 10.10.17</t>
  </si>
  <si>
    <t>Lagt inn 16.11.2017</t>
  </si>
  <si>
    <t>Øremerket stipendiat 2015: Fakultetets strategiske satsinger. Egenfinansiering inn i FME-en «HYdroCEN». Stipendiat Raghbendra Tiwari.</t>
  </si>
  <si>
    <t>Stipendiat 2017: Cristiano Gratton.</t>
  </si>
  <si>
    <t>Lagt inn 16.10.2017</t>
  </si>
  <si>
    <t>Øremerket stipendiat 2015: Fakultetets strategiske satsinger. Stipendiat Kristian Skeie. Se prosjektnr. 81770777. Navnene på prosjektene er byttet om. Dette som følge av at Onsagerstipendiaten Arian Loli begynte på feil prosjektnr. Og skal fortsette på 81770777. K-sted skal være 615520, jf. e-post fra AD.</t>
  </si>
  <si>
    <t>Øremerket stipendiat 2016: Toppforskningsinitiativer: Startpakke Onsager Fellowship Chiara Bertolin. Stipendiat Arian Loli. Se prosjektnr. 81770943. Navnene på prosjektene er byttet om. Dette som følge av at Onsagerstipendiaten Arian Loli begynte på feil prosjektnr. Arian Loli skal fortsatt ligge på prosjektnr. 81770777. K-sted skal være 615505, jf. e-post fra AD. Iflg. Jorun Sundsetvik har dette k-stedet ligget inne hele tida.</t>
  </si>
  <si>
    <t>Stipendiat 2016: Øremerket internasjonale partnerskap TU Berlin. Professor Asgeir Tomasgard.</t>
  </si>
  <si>
    <t>Stipendiat 2016: Øremerket internasjonale partnerskap TU Berlin. Professor Lars Sætran.</t>
  </si>
  <si>
    <t>Øremerket stipendiat 2017: SFF-finalister v/ Terje Eikemo. International Centre for Global Health Inequalities Research.</t>
  </si>
  <si>
    <t>Lagt inn 26.10.2017</t>
  </si>
  <si>
    <t>Øremerket stipendiat 2017: Toppforskningsinitiativer: FME - ZEN. Stipendiat Lillian Rokseth.</t>
  </si>
  <si>
    <t>Øremerket stipendiat 2017: Muliggjørende teknologier: NanoLab/Nanovitenskap. Stipendiat Sihai Luo.</t>
  </si>
  <si>
    <t>Stipendiat 2018: Raheleh Kari</t>
  </si>
  <si>
    <t>Lagt inn 30.10.2017</t>
  </si>
  <si>
    <t>Stipendiat 2016: Isabel Hovdahl. 30/10-2017: Denne stipendiaten skulle ikke vært lagt inn på et prosjektnr. for Startpakke Onsager Fellowship. Jf. 81771095.</t>
  </si>
  <si>
    <t>Øremerket stipendiat 2016: Toppforskningsinitiativer: Startpakke Onsager Fellowship Charles Butcher. 30/10-2017: Siden prosjektnr. 81770939 ble brukt til stipendiat Isabel Hovdahl, benytter SU en fri stilling til denne Onsagerstipendiaten.</t>
  </si>
  <si>
    <t>Øremerket stipendiat 2016: Toppforskningsinitiativer: Startpakke Onsager Fellowship, Richard Kundasamy. 2/11-2017: Stipendiat Hera Kim, jf. e-post fra Børre Flovik.</t>
  </si>
  <si>
    <t>Stipendiat 2018: Ruogi Wang</t>
  </si>
  <si>
    <t>Lagt inn 02.11.2017</t>
  </si>
  <si>
    <t>Stipendiat 2017: Evelyn Honoré Livermore</t>
  </si>
  <si>
    <t>Lagt inn 07.11.2017</t>
  </si>
  <si>
    <t>Stipendiat 2017: Gara Quintana</t>
  </si>
  <si>
    <t xml:space="preserve">Stipendiat 2017: Fredrik Bakkevig Haugli. Fakultetets egenfinansiering i FME-en «CINELDI». </t>
  </si>
  <si>
    <t xml:space="preserve">Stipendiat 2017: Ane Haugdal. Omgjort til 3-årig stilling. </t>
  </si>
  <si>
    <t>Øremerket stipendiat 2017: Muliggjørende teknologier: Bioteknologi. Olav Vadstein. Stipendiat Marthe Hafskjold (14/11-2017: Olav Vadstein sitt prosjekt var i utgangspunktet lagt til 81771115, men NV ønsket at Vadstein skulle ha 81771114).</t>
  </si>
  <si>
    <t>Lagt inn 14.11.2017</t>
  </si>
  <si>
    <t>Lagt inn 15.11.2017</t>
  </si>
  <si>
    <t>Bevilgning 2018</t>
  </si>
  <si>
    <t>Øremerket stipendiat 2017: Tematisk satsingsområde: Havrom. Gjort om til 3-årig stilling. Stipendiat Mostafa Hoseini.</t>
  </si>
  <si>
    <t>Lagt inn 27.11.2017</t>
  </si>
  <si>
    <t>Øremerket Stipendiat 2016: Tematisk satsingsområde: Bærekraft (opprettet ved omgjøring til 3-årige stillinger). Stipendiat Gaspard Philis.</t>
  </si>
  <si>
    <t>Lagt inn 29.11.2017</t>
  </si>
  <si>
    <t>Øremerket stipendiat 2017: Andre strategiske tiltak: Internasjonale partnerskap - Applications for joint Ph.D. projects DTU - NTNU. (Professor Kjetil Uhlen). Stipendiat Halvar Haugdal.</t>
  </si>
  <si>
    <t>Lagt inn 04.12.2017</t>
  </si>
  <si>
    <t>Øremerket stipendiat 2017: Toppforskningsinitiativer: Startpakke Onsager Fellow fase II Jonas Moeck. Stipeniat Philip E. Buschmann.</t>
  </si>
  <si>
    <t xml:space="preserve">Stipendiat 2016: Torbjørn S. Leirmo. Tidl. HiG. </t>
  </si>
  <si>
    <t>Stipendiat 2017: Deepika Verma</t>
  </si>
  <si>
    <t>Lagt inn 05.12.2017</t>
  </si>
  <si>
    <t>Lagt inn 06.12.2017</t>
  </si>
  <si>
    <t>Stipendiat 2016: Øremerket lærerutdanning. Elise Djupedal Farstad</t>
  </si>
  <si>
    <t>Stipendiat 2016: Øremerket lærerutdanning. Stine Johansen Utler</t>
  </si>
  <si>
    <t>Stipendiat 2018: Fornying MNT-tildeling 2014 - øvrige fakultet</t>
  </si>
  <si>
    <t>Stipendiat 2018: Fornying MNT-tildeling 2014 - MNT-fakultet</t>
  </si>
  <si>
    <t>Øremerket stipendiat 2018: Tematisk satsingsområde: Energi</t>
  </si>
  <si>
    <t>Øremerket stipendiat 2018: Tematisk satsingsområde: Helse</t>
  </si>
  <si>
    <t>Øremerket stipendiat 2018: Tematisk satsingsområde: Bærekraft</t>
  </si>
  <si>
    <t>Øremerket stipendiat 2018: Muliggjørende teknologier: Bioteknologi</t>
  </si>
  <si>
    <t>Øremerket stipendiat 2018: Muliggjørende teknologier: IKT</t>
  </si>
  <si>
    <t>Øremerket stipendiat 2018: Muliggjørende teknologier: NanoLab/Nanovitenskap</t>
  </si>
  <si>
    <t>Øremerket stipendiat 2018: SFF IV. Porous Media Laboratory (NV)</t>
  </si>
  <si>
    <t>Øremerket stipendiat 2018: SFF IV. QuSpin (NV)</t>
  </si>
  <si>
    <t>Øremerket stipendiat 2018: Internasjonale partnerskap</t>
  </si>
  <si>
    <t>Øremerket stipendiat 2018: Fordeles senere</t>
  </si>
  <si>
    <t>Øremerket stipendiat 2018: Tematisk satsingsområde: Havrom</t>
  </si>
  <si>
    <t>Stipendiat 2018: Fornyelse tildeling profesjonsfag 2014</t>
  </si>
  <si>
    <t>Postdok 2018:</t>
  </si>
  <si>
    <t>Postdok 2018: Lars E. Dæhli</t>
  </si>
  <si>
    <t>Øremerket postdok 2018: Tematisk satsingsområde: Energi</t>
  </si>
  <si>
    <t>Øremerket postdok 2018: Tematisk satsingsområde: Havrom</t>
  </si>
  <si>
    <t>Øremerket postdok 2018: Tematisk satsingsområde: Helse</t>
  </si>
  <si>
    <t>Øremerket postdok 2018: Tematisk satsingsområde: Bærekraft</t>
  </si>
  <si>
    <t>Øremerket postdok 2018: SFF IV. Porous Media Laboratory (NV)</t>
  </si>
  <si>
    <t>Øremerket postdok 2018: SFF IV. QuSpin (NV)</t>
  </si>
  <si>
    <t>Øremerket postdok 2018: Fordeles senere</t>
  </si>
  <si>
    <t>Bevilgning 2018 (kr)</t>
  </si>
  <si>
    <t>Summer av Bevilgning 2018 (kr)</t>
  </si>
  <si>
    <t>Øyvind Toldnes i seksjon for økonomirådgivning merker bevilgningssum med rødt når prosjektet er startet opp. Jorun Sundsetvik i øk.avd. fjerner rødmerkingen når bevilgning overføres.</t>
  </si>
  <si>
    <t>Øremerket stipendiat 2017: Fornyelse SFF III (IV)</t>
  </si>
  <si>
    <t>Øremerket stipendiat 2017: Fornyelse SFF III (MH)</t>
  </si>
  <si>
    <t>Øremerket stipendiat 2017: Fornyelse SFF III (NV)</t>
  </si>
  <si>
    <t>Øremerket postdok 2018: SFF III CNC. Bevilgning lagt som forlengelse av prosjekt 81613500</t>
  </si>
  <si>
    <t>Øremerket postdok 2018: SFF III CEMIR. Bevilgning lagt som forlengelse av prosjekt 81613600</t>
  </si>
  <si>
    <t>Øremerket postdok 2018: SFF III AMOS. Bevilgning lagt som forlengelse av prosjekt 81613700</t>
  </si>
  <si>
    <t>Øremerket postdok 2018: SFF III CBD. Bevilgning lagt som forlengelseav prosjekt 81613800</t>
  </si>
  <si>
    <t>Øremerket postdok 2018: Kirsty Roy</t>
  </si>
  <si>
    <t>Øremerket stipendiat 2018: "Arven etter Nansen"</t>
  </si>
  <si>
    <t>Stipendiat 2018: Øremerket IKT-sikkerhet (herunder kryptologi)</t>
  </si>
  <si>
    <t>Øremerket stipendiat 2018:TSO Energy for China collaboration</t>
  </si>
  <si>
    <t>Øremerket stipendiat 2018: Toppforsk finalist, IE v/Balasingham</t>
  </si>
  <si>
    <t>Øremerket stipendiat 2017: Toppforskningsinitiativer: International Chair, O`Hara. Omgjort til postdoc 81617934.</t>
  </si>
  <si>
    <t>Omgjort til postdoc</t>
  </si>
  <si>
    <t>Øremerket postdoc 2017: Toppforskningsinitiativer: International Chair, O`Hara. Omgjort fra stipendiat 81771128. Postdoc Emily Grace Simmonds.</t>
  </si>
  <si>
    <t>Ekstrastilling 2018 AD 1:</t>
  </si>
  <si>
    <t>Ekstrastilling 2018 HF 1:</t>
  </si>
  <si>
    <t>Ekstrastilling 2018 IE 1:</t>
  </si>
  <si>
    <t>Ekstrastilling 2018 IV 1:</t>
  </si>
  <si>
    <t>Ekstrastilling 2018 MH 1:</t>
  </si>
  <si>
    <t>Ekstrastilling 2018 AD 2:</t>
  </si>
  <si>
    <t>Ekstrastilling 2018 AD 3:</t>
  </si>
  <si>
    <t>Ekstrastilling 2018 HF 2:</t>
  </si>
  <si>
    <t>Ekstrastilling 2018 HF 3:</t>
  </si>
  <si>
    <t>Ekstrastilling 2018 HF 4:</t>
  </si>
  <si>
    <t>Ekstrastilling 2018 IE 2:</t>
  </si>
  <si>
    <t>Ekstrastilling 2018 IE 4:</t>
  </si>
  <si>
    <t>Ekstrastilling 2018 IE 6:</t>
  </si>
  <si>
    <t>Ekstrastilling 2018 IE 7:</t>
  </si>
  <si>
    <t>Ekstrastilling 2018 IV 2:</t>
  </si>
  <si>
    <t>Ekstrastilling 2018 IV 3:</t>
  </si>
  <si>
    <t>Ekstrastilling 2018 IV 4:</t>
  </si>
  <si>
    <t>Ekstrastilling 2018 IV 5:</t>
  </si>
  <si>
    <t>Ekstrastilling 2018 IV 6:</t>
  </si>
  <si>
    <t>Ekstrastilling 2018 IV 7:</t>
  </si>
  <si>
    <t>Ekstrastilling 2018 IV 8:</t>
  </si>
  <si>
    <t>Ekstrastilling 2018 IV 9:</t>
  </si>
  <si>
    <t>Ekstrastilling 2018 IV 10:</t>
  </si>
  <si>
    <t>Ekstrastilling 2018 MH 2:</t>
  </si>
  <si>
    <t>Ekstrastilling 2018 MH 3:</t>
  </si>
  <si>
    <t>Ekstrastilling 2018 MH 4:</t>
  </si>
  <si>
    <t>Ekstrastilling 2018 MH 5:</t>
  </si>
  <si>
    <t>Ekstrastilling 2018 MH 6:</t>
  </si>
  <si>
    <t>Ekstrastilling 2018 MH 7:</t>
  </si>
  <si>
    <t>Ekstrastilling 2018 MH 8:</t>
  </si>
  <si>
    <t>Ekstrastilling 2018 NV 1:</t>
  </si>
  <si>
    <t>Ekstrastilling 2018 NV 2:</t>
  </si>
  <si>
    <t>Ekstrastilling 2018 NV 3:</t>
  </si>
  <si>
    <t>Ekstrastilling 2018 NV 4:</t>
  </si>
  <si>
    <t>Ekstrastilling 2018 NV 5:</t>
  </si>
  <si>
    <t>Ekstrastilling 2018 NV 6:</t>
  </si>
  <si>
    <t>Ekstrastilling 2018 NV 7:</t>
  </si>
  <si>
    <t>Ekstrastilling 2018 SU 1:</t>
  </si>
  <si>
    <t>Ekstrastilling 2018 SU 2:</t>
  </si>
  <si>
    <t>Ekstrastilling 2018 SU 3:</t>
  </si>
  <si>
    <t>Ekstrastilling 2018 SU 4:</t>
  </si>
  <si>
    <t>Ekstrastilling 2018 SU 5:</t>
  </si>
  <si>
    <t>Ekstrastilling 2018 SU 6:</t>
  </si>
  <si>
    <t>Ekstrastilling 2018 SU 7:</t>
  </si>
  <si>
    <t>Ekstrastilling 2018 VM 1:</t>
  </si>
  <si>
    <t>Øremerket stipendiat 2018: Tematisk satsingsområde: Energi. Stip. Thea Marie Valler</t>
  </si>
  <si>
    <t>Postdok 2016: Tematisk satsingsområde: Energi. Stip. Paula Bastos Garcia Rosa</t>
  </si>
  <si>
    <t>Øremerket stipendiat 2018: Tematisk satsingsområde: Havrom. Gjort om til 3-årig stilling</t>
  </si>
  <si>
    <t>Øremerket postdok 2018: Tematisk satsingsområde: Havrom. Opprettet ved å gjøre om 81771289 og 81771290 til 3-årige stillinger</t>
  </si>
  <si>
    <t>Øremerket postdok 2018: Toppforsk finalist, IE v/Balasingham</t>
  </si>
  <si>
    <t>Refordeling 2021</t>
  </si>
  <si>
    <t>Fordeling 2019</t>
  </si>
  <si>
    <t>Fordeling 2020</t>
  </si>
  <si>
    <t>Fordeling 2021</t>
  </si>
  <si>
    <t>Postdok 2016: Andre strategiske tiltak: Program for anvendt etikk. Stip. Sophia Efstathiou</t>
  </si>
  <si>
    <t>Øremerket postdok 2017: Tematisk satsingsområde: Havrom. Postdok. Sepideh Jafarzadeh</t>
  </si>
  <si>
    <t>Øremerket postdok 2017: Fordelt sammen med 2018, fjerner finansiering</t>
  </si>
  <si>
    <t>Fordelt på nytt sammen med 2018</t>
  </si>
  <si>
    <t>Øremerket postdok 2018: Tematisk satsingsområde: Energi. Stip Chen Zhang</t>
  </si>
  <si>
    <t>Øremerket stipendiat 2017: Andre strategiske tiltak: Universitetsskole - barneskole. Stip Anneke M A Kneppers</t>
  </si>
  <si>
    <t>Lagt inn 09.03.18. Overføres til SUs felles prosjekt, 81870107</t>
  </si>
  <si>
    <t>Stipendiat 2018: Digital transformasjon (fornying MNT-tildeling 2014 - MNT-fakultet)</t>
  </si>
  <si>
    <t>Stipendiat 2018: Digital transformasjon (fornying MNT-tildeling 2014 - øvrige fakultet)</t>
  </si>
  <si>
    <t>Lagt inn 30.01.2018 ok. 200318</t>
  </si>
  <si>
    <t xml:space="preserve">Lagt inn 31.01.2018 ok, 200318 </t>
  </si>
  <si>
    <t>Lagt inn 23.02.2018 ok 200318</t>
  </si>
  <si>
    <t>Lagt inn 09.03.2018. ok 200318</t>
  </si>
  <si>
    <t xml:space="preserve"> Lagt inn 29.01.2018 ok 200318</t>
  </si>
  <si>
    <t>Øremerket stipendiat 2018: Muliggjørende teknologier: IKT. Titus van Erp, Inst. for kjemi: ‘Reac on Triggers’.</t>
  </si>
  <si>
    <t>Hvordan blir det med direkte bevilgning her??</t>
  </si>
  <si>
    <t>Øremerket stipendiat 2017: Muliggjørende teknologier: IKT. Kerstin Bach. Stipendiat Amar Deep Jaiswal. Se prosjektnr. 81771117. Navnene på prosjektene er byttet om. Dette som følge av at stipendiat Amar Deep Jaiswal begynte på feil prosjektnr. Amar Deep Jaiswal skal fortsatt ligge på prosjektnr. 81771014.</t>
  </si>
  <si>
    <t>Stipendiat 2017: jf. 81771014.</t>
  </si>
  <si>
    <t>Budsjett 2022 (mnd)</t>
  </si>
  <si>
    <t>Budsjett 2023 (mnd)</t>
  </si>
  <si>
    <t>Lagt inn 24.04.2013. Manglet finansiering for 8 mnd i 2013, overført manuelt mars18</t>
  </si>
  <si>
    <t>Øremerket stipendiat 2018: Muliggjørende teknologier: NanoLab/Nanovitenskap. Christoffer Brüne.</t>
  </si>
  <si>
    <t>Øremerket stipendiat 2018: Muliggjørende teknologier: NanoLab/Nanovitenskap. Jan Torgersen.</t>
  </si>
  <si>
    <t>Øremerket stipendiat 2018: Muliggjørende teknologier: Bioteknologi. Thorsten Hamann.</t>
  </si>
  <si>
    <t>Ekstrastilling 2018 IE 3: Omgjort til postdoc 81617936.</t>
  </si>
  <si>
    <t>Ekstrastilling 2018 IE 5: Omgjort til postdoc 81617937.</t>
  </si>
  <si>
    <t xml:space="preserve">Ekstrastilling 2018 IE 3: Homological methods in representation theory. Omgjort fra stipendiat 81771344.
</t>
  </si>
  <si>
    <t>Ekstrastilling 2018 IE 5: HEROV. Omgjort fra stipendiat 81771346.</t>
  </si>
  <si>
    <t>Budsjett 2024 (mnd)</t>
  </si>
  <si>
    <t>Øremerket stipendiat 2018: SFF IV. Porous Media Laboratory (NV) (5 års finansiering, forlenges ved godkjent midtveisevaluering)</t>
  </si>
  <si>
    <t>Øremerket stipendiat 2018: SFF IV. QuSpin (NV) (5 års finansiering, forlenges ved godkjent midtveisevaluering)</t>
  </si>
  <si>
    <t>Øremerket postdok 2018: SFF IV. Porous Media Laboratory (NV) (5 års finansiering, forlenges ved godkjent midtveisevaluering)</t>
  </si>
  <si>
    <t>Øremerket postdok 2018: SFF IV. QuSpin (NV) (5 års finansiering, forlenges ved godkjent midtveisevaluering)</t>
  </si>
  <si>
    <t>Budsjett 2025 (mnd)</t>
  </si>
  <si>
    <t>Øremerket stipendiat 2018: Tematisk satsingsområde: Bærekraft (omgjort til 3-årig stilling, frigjort årsverk til prosjekt 81771385)</t>
  </si>
  <si>
    <t>Øremerket stipendiat 2018: Fornyelse SFF III (IV)</t>
  </si>
  <si>
    <t>Øremerket stipendiat 2018: Fornyelse SFF III (MH)</t>
  </si>
  <si>
    <t>Øremerket stipendiat 2018: Fornyelse SFF III (NV)</t>
  </si>
  <si>
    <t>Øremerket stipendiat 2018: Fornyelse SFF III (NV). Bevilgning lagt som forlengelse på prosjekt 81750700</t>
  </si>
  <si>
    <t>Stipendiat 2018: Digital transformasjon (fornying MNT-tildeling 2014 - MNT-fakultet). Ulrik Wisløff (MH). A DIGITAL TWIN FOR ESSENTIAL HYPERTENSION MANAGEMENT AND TREATMENT - MY MEDICAL DIGITAL TWIN (MYMDT).</t>
  </si>
  <si>
    <t>Stipendiat 2018: Digital transformasjon (fornying MNT-tildeling 2014 - MNT-fakultet). Oddbjørn Bruland. World of Wild Waters”- Gamification of Risk Assessment and Risk Management.</t>
  </si>
  <si>
    <t>Stipendiat 2018: Digital transformasjon (fornying MNT-tildeling 2014 - øvrige fakultet). Oddbjørn Bruland. World of Wild Waters”- Gamification of Risk Assessment and Risk Management.</t>
  </si>
  <si>
    <t>Stipendiat 2018: Digital transformasjon (fornying MNT-tildeling 2014 - MNT-fakultet). Asgeir Tomasgard. Digital Economy (DigEco).</t>
  </si>
  <si>
    <t>Stipendiat 2018: Digital transformasjon (fornying MNT-tildeling 2014 - øvrige fakultet). Asgeir Tomasgard. Digital Economy (DigEco).</t>
  </si>
  <si>
    <t>Stipendiat 2015: Tatiana Gudkova (flyttet fra SVT til MH, tilbake til SU i 2018. MH har mottatt finansiering i 2018, korrigeres for 2019)</t>
  </si>
  <si>
    <t>Øremerket postdok 2017: Tematisk satsingsområde: Bærekraft. (+Trondheim: Positive Energy City 2050). Postdoc Eivind Junker.</t>
  </si>
  <si>
    <t>Øremerket stipendiat 2018: Tematisk satsingsområde: Bærekraft (opprettet ved å gjøre om 81771293-94 til 3-årige stillinger. Siste års finansiering tas fra en av 2019-stillingene)</t>
  </si>
  <si>
    <t>Lagt inn 04.05.2018, ok 090518</t>
  </si>
  <si>
    <t>Ekstrastilling 2018 ØK 1: Stipendiat W. Li.</t>
  </si>
  <si>
    <t>Ekstrastilling 2018 ØK 2: Stipendiat H. Knudson.</t>
  </si>
  <si>
    <t>Ekstrastilling 2018 ØK 3: Stipendiat S. Risanger.</t>
  </si>
  <si>
    <t>Lagt inn 14.05.2018. Overføres til ØKs felles prosjektnr. 81800000.</t>
  </si>
  <si>
    <t>Øremerket stipendiat 2018: Tematisk satsingsområde: Energi. Stip Daniel Satoła</t>
  </si>
  <si>
    <t>Lagt inn 15.05.2018</t>
  </si>
  <si>
    <t>Lagt inn 15.05.18. Bevilgning overføres SUs felles prosjektnummer 81870107 med k-sted 670105</t>
  </si>
  <si>
    <t>Øremerket stipendiat 2017: Tematisk satsingsområde: Bærekraft. Stip. Bajada, Francesca</t>
  </si>
  <si>
    <t>Stipendiat 2017: Caroline Fredriksen</t>
  </si>
  <si>
    <t>Stipendiat 2018: Jo Sindre Eidshaug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</si>
</sst>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61" x14ac:knownFonts="1">
    <font>
      <sz val="10"/>
      <name val="Arial"/>
    </font>
    <font>
      <sz val="10"/>
      <name val="Arial"/>
      <family val="2"/>
    </font>
    <font>
      <sz val="10"/>
      <name val="Arial"/>
      <family val="2"/>
    </font>
    <font>
      <sz val="10"/>
      <name val="MS Sans Serif"/>
      <family val="2"/>
    </font>
    <font>
      <b/>
      <sz val="10"/>
      <name val="Arial"/>
      <family val="2"/>
    </font>
    <font>
      <sz val="7"/>
      <name val="Arial"/>
      <family val="2"/>
    </font>
    <font>
      <b/>
      <sz val="10"/>
      <name val="MS Sans Serif"/>
      <family val="2"/>
    </font>
    <font>
      <sz val="7"/>
      <name val="MS Sans Serif"/>
      <family val="2"/>
    </font>
    <font>
      <b/>
      <sz val="10"/>
      <name val="Arial"/>
      <family val="2"/>
    </font>
    <font>
      <i/>
      <sz val="10"/>
      <name val="Arial"/>
      <family val="2"/>
    </font>
    <font>
      <sz val="10"/>
      <name val="Times New Roman"/>
      <family val="1"/>
    </font>
    <font>
      <sz val="8"/>
      <name val="Arial"/>
      <family val="2"/>
    </font>
    <font>
      <sz val="8"/>
      <name val="Times New Roman"/>
      <family val="1"/>
    </font>
    <font>
      <sz val="10"/>
      <name val="Arial"/>
      <family val="2"/>
    </font>
    <font>
      <sz val="8"/>
      <name val="MS Sans Serif"/>
      <family val="2"/>
    </font>
    <font>
      <i/>
      <sz val="10"/>
      <name val="MS Sans Serif"/>
      <family val="2"/>
    </font>
    <font>
      <b/>
      <sz val="10"/>
      <color indexed="10"/>
      <name val="MS Sans Serif"/>
      <family val="2"/>
    </font>
    <font>
      <sz val="10"/>
      <color indexed="10"/>
      <name val="MS Sans Serif"/>
      <family val="2"/>
    </font>
    <font>
      <i/>
      <sz val="10"/>
      <name val="Times New Roman"/>
      <family val="1"/>
    </font>
    <font>
      <b/>
      <i/>
      <sz val="10"/>
      <name val="Times New Roman"/>
      <family val="1"/>
    </font>
    <font>
      <b/>
      <i/>
      <sz val="10"/>
      <name val="Arial"/>
      <family val="2"/>
    </font>
    <font>
      <sz val="10"/>
      <color indexed="10"/>
      <name val="Arial"/>
      <family val="2"/>
    </font>
    <font>
      <sz val="7"/>
      <name val="Arial"/>
      <family val="2"/>
    </font>
    <font>
      <b/>
      <sz val="8"/>
      <name val="Times New Roman"/>
      <family val="1"/>
    </font>
    <font>
      <sz val="8"/>
      <name val="Arial"/>
      <family val="2"/>
    </font>
    <font>
      <sz val="10"/>
      <name val="Arial"/>
      <family val="2"/>
    </font>
    <font>
      <u/>
      <sz val="10"/>
      <name val="MS Sans Serif"/>
      <family val="2"/>
    </font>
    <font>
      <sz val="8"/>
      <color indexed="10"/>
      <name val="Arial"/>
      <family val="2"/>
    </font>
    <font>
      <sz val="10"/>
      <color indexed="10"/>
      <name val="Arial"/>
      <family val="2"/>
    </font>
    <font>
      <b/>
      <sz val="10"/>
      <color indexed="10"/>
      <name val="Arial"/>
      <family val="2"/>
    </font>
    <font>
      <sz val="11"/>
      <name val="Arial"/>
      <family val="2"/>
    </font>
    <font>
      <sz val="11"/>
      <name val="Arial"/>
      <family val="2"/>
    </font>
    <font>
      <sz val="10"/>
      <color indexed="10"/>
      <name val="Times New Roman"/>
      <family val="1"/>
    </font>
    <font>
      <sz val="9.5"/>
      <name val="MS Sans Serif"/>
      <family val="2"/>
    </font>
    <font>
      <b/>
      <sz val="10"/>
      <color indexed="10"/>
      <name val="Arial"/>
      <family val="2"/>
    </font>
    <font>
      <i/>
      <sz val="8"/>
      <name val="Arial"/>
      <family val="2"/>
    </font>
    <font>
      <sz val="10"/>
      <color indexed="81"/>
      <name val="Tahoma"/>
      <family val="2"/>
    </font>
    <font>
      <b/>
      <sz val="10"/>
      <color indexed="81"/>
      <name val="Tahoma"/>
      <family val="2"/>
    </font>
    <font>
      <b/>
      <sz val="10"/>
      <name val="Times New Roman"/>
      <family val="1"/>
    </font>
    <font>
      <sz val="12"/>
      <name val="Symbol"/>
      <family val="1"/>
      <charset val="2"/>
    </font>
    <font>
      <sz val="10"/>
      <color indexed="12"/>
      <name val="MS Sans Serif"/>
      <family val="2"/>
    </font>
    <font>
      <sz val="10"/>
      <color indexed="12"/>
      <name val="Arial"/>
      <family val="2"/>
    </font>
    <font>
      <i/>
      <sz val="10"/>
      <name val="Arial"/>
      <family val="2"/>
    </font>
    <font>
      <i/>
      <sz val="11"/>
      <name val="Arial"/>
      <family val="2"/>
    </font>
    <font>
      <sz val="11"/>
      <color indexed="10"/>
      <name val="Arial"/>
      <family val="2"/>
    </font>
    <font>
      <sz val="8"/>
      <color indexed="81"/>
      <name val="Tahoma"/>
      <family val="2"/>
    </font>
    <font>
      <b/>
      <sz val="8"/>
      <color indexed="81"/>
      <name val="Tahoma"/>
      <family val="2"/>
    </font>
    <font>
      <sz val="9"/>
      <name val="Arial"/>
      <family val="2"/>
    </font>
    <font>
      <sz val="9"/>
      <color indexed="81"/>
      <name val="Tahoma"/>
      <family val="2"/>
    </font>
    <font>
      <b/>
      <sz val="9"/>
      <color indexed="81"/>
      <name val="Tahoma"/>
      <family val="2"/>
    </font>
    <font>
      <b/>
      <sz val="8"/>
      <name val="Arial"/>
      <family val="2"/>
    </font>
    <font>
      <sz val="10"/>
      <color rgb="FFFF0000"/>
      <name val="MS Sans Serif"/>
      <family val="2"/>
    </font>
    <font>
      <sz val="10"/>
      <color rgb="FFFF0000"/>
      <name val="Arial"/>
      <family val="2"/>
    </font>
    <font>
      <sz val="11"/>
      <color rgb="FFFF0000"/>
      <name val="Arial"/>
      <family val="2"/>
    </font>
    <font>
      <sz val="8"/>
      <color rgb="FFFF0000"/>
      <name val="Arial"/>
      <family val="2"/>
    </font>
    <font>
      <sz val="10"/>
      <color rgb="FFFF0000"/>
      <name val="Times New Roman"/>
      <family val="1"/>
    </font>
    <font>
      <sz val="10"/>
      <color theme="1"/>
      <name val="Times New Roman"/>
      <family val="1"/>
    </font>
    <font>
      <b/>
      <sz val="11"/>
      <name val="Arial"/>
      <family val="2"/>
    </font>
    <font>
      <b/>
      <sz val="10"/>
      <color theme="1"/>
      <name val="Arial"/>
      <family val="2"/>
    </font>
    <font>
      <b/>
      <sz val="10"/>
      <color theme="1"/>
      <name val="Arial"/>
      <family val="2"/>
    </font>
    <font>
      <b/>
      <sz val="10"/>
      <color theme="1"/>
      <name val="Arial"/>
      <family val="2"/>
    </font>
  </fonts>
  <fills count="2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79998168889431442"/>
        <bgColor theme="4" tint="0.79998168889431442"/>
      </patternFill>
    </fill>
    <fill>
      <patternFill patternType="solid">
        <fgColor theme="2"/>
        <bgColor theme="4" tint="0.79998168889431442"/>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4"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476">
    <xf numFmtId="0" fontId="0" fillId="0" borderId="0" xfId="0"/>
    <xf numFmtId="49" fontId="0" fillId="0" borderId="0" xfId="0" applyNumberFormat="1"/>
    <xf numFmtId="0" fontId="4" fillId="0" borderId="0" xfId="0" applyFont="1"/>
    <xf numFmtId="0" fontId="5" fillId="0" borderId="0" xfId="0" applyFont="1"/>
    <xf numFmtId="0" fontId="0" fillId="0" borderId="1" xfId="0" applyBorder="1"/>
    <xf numFmtId="0" fontId="6" fillId="0" borderId="0" xfId="0" applyFont="1"/>
    <xf numFmtId="0" fontId="6" fillId="0" borderId="0" xfId="0" applyNumberFormat="1" applyFont="1"/>
    <xf numFmtId="0" fontId="3" fillId="0" borderId="0" xfId="0" applyFont="1"/>
    <xf numFmtId="0" fontId="3" fillId="0" borderId="1" xfId="0" applyFont="1" applyBorder="1"/>
    <xf numFmtId="0" fontId="3" fillId="0" borderId="0" xfId="0" applyFont="1" applyBorder="1"/>
    <xf numFmtId="0" fontId="7" fillId="0" borderId="0" xfId="0" applyFont="1"/>
    <xf numFmtId="0" fontId="6" fillId="0" borderId="1" xfId="0" applyFont="1" applyBorder="1"/>
    <xf numFmtId="0" fontId="0" fillId="0" borderId="0" xfId="0" applyAlignment="1">
      <alignment horizontal="left"/>
    </xf>
    <xf numFmtId="0" fontId="8" fillId="2" borderId="2" xfId="0" applyFont="1" applyFill="1" applyBorder="1" applyAlignment="1">
      <alignment horizontal="left" vertical="top" wrapText="1"/>
    </xf>
    <xf numFmtId="49" fontId="8"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3" fillId="0" borderId="0" xfId="0" applyFont="1" applyAlignment="1">
      <alignment horizontal="left" vertical="top" wrapText="1"/>
    </xf>
    <xf numFmtId="0" fontId="3" fillId="0" borderId="2" xfId="0" applyFont="1" applyBorder="1"/>
    <xf numFmtId="0" fontId="10" fillId="0" borderId="2" xfId="0" applyFont="1" applyBorder="1"/>
    <xf numFmtId="49" fontId="3" fillId="0" borderId="0" xfId="0" applyNumberFormat="1" applyFont="1"/>
    <xf numFmtId="3" fontId="3" fillId="0" borderId="0" xfId="0" applyNumberFormat="1" applyFont="1"/>
    <xf numFmtId="3" fontId="6" fillId="0" borderId="0" xfId="0" applyNumberFormat="1" applyFont="1"/>
    <xf numFmtId="0" fontId="6" fillId="0" borderId="2" xfId="0" applyFont="1" applyBorder="1"/>
    <xf numFmtId="0" fontId="13" fillId="0" borderId="0" xfId="0" applyFont="1"/>
    <xf numFmtId="0" fontId="13" fillId="0" borderId="2" xfId="0" applyFont="1" applyBorder="1"/>
    <xf numFmtId="0" fontId="14" fillId="0" borderId="0" xfId="0" applyFont="1"/>
    <xf numFmtId="3" fontId="9" fillId="0" borderId="2" xfId="0" applyNumberFormat="1" applyFont="1" applyBorder="1"/>
    <xf numFmtId="0" fontId="18" fillId="0" borderId="2" xfId="0" applyFont="1" applyBorder="1"/>
    <xf numFmtId="49" fontId="13" fillId="0" borderId="0" xfId="0" applyNumberFormat="1" applyFont="1" applyAlignment="1">
      <alignment horizontal="center" vertical="top" wrapText="1"/>
    </xf>
    <xf numFmtId="14" fontId="13" fillId="0" borderId="0" xfId="0" applyNumberFormat="1" applyFont="1" applyAlignment="1">
      <alignment horizontal="center" vertical="top" wrapText="1"/>
    </xf>
    <xf numFmtId="0" fontId="8" fillId="0" borderId="0" xfId="0" applyFont="1"/>
    <xf numFmtId="0" fontId="8" fillId="2" borderId="5" xfId="0" applyFont="1" applyFill="1" applyBorder="1" applyAlignment="1">
      <alignment horizontal="left" vertical="top" wrapText="1"/>
    </xf>
    <xf numFmtId="49" fontId="8" fillId="2" borderId="5" xfId="0" applyNumberFormat="1" applyFont="1" applyFill="1" applyBorder="1" applyAlignment="1">
      <alignment horizontal="left" vertical="top" wrapText="1"/>
    </xf>
    <xf numFmtId="0" fontId="13" fillId="0" borderId="4" xfId="0" applyFont="1" applyBorder="1"/>
    <xf numFmtId="0" fontId="13" fillId="2" borderId="6" xfId="0" applyFont="1" applyFill="1" applyBorder="1"/>
    <xf numFmtId="0" fontId="13" fillId="3" borderId="4" xfId="0" applyFont="1" applyFill="1" applyBorder="1"/>
    <xf numFmtId="0" fontId="13" fillId="3" borderId="2" xfId="0" applyFont="1" applyFill="1" applyBorder="1"/>
    <xf numFmtId="14" fontId="13" fillId="3" borderId="2" xfId="0" applyNumberFormat="1" applyFont="1" applyFill="1" applyBorder="1"/>
    <xf numFmtId="14" fontId="13" fillId="0" borderId="2" xfId="0" applyNumberFormat="1" applyFont="1" applyBorder="1" applyAlignment="1">
      <alignment horizontal="right"/>
    </xf>
    <xf numFmtId="0" fontId="21" fillId="0" borderId="0" xfId="0" applyFont="1"/>
    <xf numFmtId="0" fontId="17" fillId="0" borderId="0" xfId="0" applyFont="1"/>
    <xf numFmtId="14" fontId="13" fillId="0" borderId="2" xfId="0" applyNumberFormat="1" applyFont="1" applyBorder="1"/>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14" fontId="8" fillId="2" borderId="8" xfId="0" applyNumberFormat="1" applyFont="1" applyFill="1" applyBorder="1" applyAlignment="1">
      <alignment horizontal="left" vertical="top" wrapText="1"/>
    </xf>
    <xf numFmtId="0" fontId="8" fillId="2" borderId="9" xfId="0" applyFont="1" applyFill="1" applyBorder="1" applyAlignment="1">
      <alignment horizontal="left" vertical="top" wrapText="1"/>
    </xf>
    <xf numFmtId="0" fontId="13" fillId="0" borderId="10" xfId="0" applyFont="1" applyBorder="1"/>
    <xf numFmtId="3" fontId="13" fillId="0" borderId="11" xfId="0" applyNumberFormat="1" applyFont="1" applyBorder="1"/>
    <xf numFmtId="14" fontId="13" fillId="0" borderId="11" xfId="0" applyNumberFormat="1" applyFont="1" applyBorder="1"/>
    <xf numFmtId="3" fontId="22" fillId="0" borderId="11" xfId="0" applyNumberFormat="1" applyFont="1" applyBorder="1"/>
    <xf numFmtId="0" fontId="3" fillId="0" borderId="11" xfId="0" applyFont="1" applyBorder="1" applyAlignment="1">
      <alignment horizontal="right"/>
    </xf>
    <xf numFmtId="0" fontId="3" fillId="0" borderId="11" xfId="0" applyFont="1" applyBorder="1" applyAlignment="1">
      <alignment horizontal="center"/>
    </xf>
    <xf numFmtId="0" fontId="3" fillId="0" borderId="12" xfId="0" applyFont="1" applyBorder="1"/>
    <xf numFmtId="14" fontId="13" fillId="0" borderId="11" xfId="0" applyNumberFormat="1" applyFont="1" applyBorder="1" applyAlignment="1">
      <alignment horizontal="right"/>
    </xf>
    <xf numFmtId="0" fontId="3" fillId="4" borderId="11" xfId="0" applyFont="1" applyFill="1" applyBorder="1"/>
    <xf numFmtId="0" fontId="3" fillId="4" borderId="11" xfId="0" applyFont="1" applyFill="1" applyBorder="1" applyAlignment="1">
      <alignment horizontal="right"/>
    </xf>
    <xf numFmtId="0" fontId="3" fillId="4" borderId="12" xfId="0" applyFont="1" applyFill="1" applyBorder="1"/>
    <xf numFmtId="0" fontId="13" fillId="0" borderId="11" xfId="0" applyFont="1" applyBorder="1"/>
    <xf numFmtId="0" fontId="10" fillId="0" borderId="11" xfId="0" applyFont="1" applyBorder="1"/>
    <xf numFmtId="0" fontId="13" fillId="0" borderId="13" xfId="0" applyFont="1" applyBorder="1"/>
    <xf numFmtId="3" fontId="13" fillId="0" borderId="14" xfId="0" applyNumberFormat="1" applyFont="1" applyBorder="1"/>
    <xf numFmtId="0" fontId="10" fillId="0" borderId="14" xfId="0" applyFont="1" applyBorder="1"/>
    <xf numFmtId="14" fontId="13" fillId="0" borderId="14" xfId="0" applyNumberFormat="1" applyFont="1" applyBorder="1"/>
    <xf numFmtId="3" fontId="22" fillId="0" borderId="14" xfId="0" applyNumberFormat="1" applyFont="1" applyBorder="1"/>
    <xf numFmtId="0" fontId="3" fillId="4" borderId="14" xfId="0" applyFont="1" applyFill="1" applyBorder="1"/>
    <xf numFmtId="0" fontId="3" fillId="4" borderId="2" xfId="0" applyFont="1" applyFill="1" applyBorder="1"/>
    <xf numFmtId="0" fontId="3" fillId="4" borderId="0" xfId="0" applyFont="1" applyFill="1"/>
    <xf numFmtId="0" fontId="8" fillId="5" borderId="6" xfId="0" applyFont="1" applyFill="1" applyBorder="1" applyAlignment="1">
      <alignment horizontal="center" vertical="top"/>
    </xf>
    <xf numFmtId="9" fontId="24" fillId="0" borderId="4" xfId="2" applyFont="1" applyBorder="1" applyAlignment="1">
      <alignment vertical="top"/>
    </xf>
    <xf numFmtId="0" fontId="25" fillId="0" borderId="0" xfId="0" applyFont="1"/>
    <xf numFmtId="0" fontId="16" fillId="0" borderId="0" xfId="0" applyFont="1"/>
    <xf numFmtId="0" fontId="3" fillId="0" borderId="6" xfId="0" applyFont="1" applyBorder="1"/>
    <xf numFmtId="3" fontId="13" fillId="0" borderId="5" xfId="0" applyNumberFormat="1" applyFont="1" applyBorder="1"/>
    <xf numFmtId="0" fontId="0" fillId="0" borderId="6" xfId="0" applyBorder="1"/>
    <xf numFmtId="0" fontId="3" fillId="0" borderId="6" xfId="0" applyFont="1" applyFill="1" applyBorder="1"/>
    <xf numFmtId="3" fontId="13" fillId="0" borderId="6" xfId="0" applyNumberFormat="1" applyFont="1" applyBorder="1"/>
    <xf numFmtId="3" fontId="9" fillId="0" borderId="6" xfId="0" applyNumberFormat="1" applyFont="1" applyBorder="1"/>
    <xf numFmtId="0" fontId="6" fillId="0" borderId="6" xfId="0" applyFont="1" applyBorder="1"/>
    <xf numFmtId="0" fontId="26" fillId="0" borderId="0" xfId="0" applyFont="1"/>
    <xf numFmtId="0" fontId="15" fillId="0" borderId="0" xfId="0" applyFont="1"/>
    <xf numFmtId="3" fontId="0" fillId="0" borderId="0" xfId="0" applyNumberFormat="1"/>
    <xf numFmtId="0" fontId="6" fillId="5" borderId="0" xfId="0" applyFont="1" applyFill="1"/>
    <xf numFmtId="10" fontId="6" fillId="5" borderId="0" xfId="0" applyNumberFormat="1" applyFont="1" applyFill="1"/>
    <xf numFmtId="10" fontId="23" fillId="2" borderId="5" xfId="0" applyNumberFormat="1" applyFont="1" applyFill="1" applyBorder="1" applyAlignment="1">
      <alignment vertical="top"/>
    </xf>
    <xf numFmtId="10" fontId="23" fillId="2" borderId="4" xfId="0" applyNumberFormat="1" applyFont="1" applyFill="1" applyBorder="1" applyAlignment="1">
      <alignment vertical="top"/>
    </xf>
    <xf numFmtId="3" fontId="0" fillId="2" borderId="0" xfId="0" applyNumberFormat="1" applyFill="1"/>
    <xf numFmtId="0" fontId="0" fillId="2" borderId="0" xfId="0" applyFill="1"/>
    <xf numFmtId="3" fontId="3" fillId="0" borderId="6" xfId="0" applyNumberFormat="1" applyFont="1" applyBorder="1"/>
    <xf numFmtId="0" fontId="0" fillId="0" borderId="0" xfId="0" applyBorder="1"/>
    <xf numFmtId="0" fontId="3" fillId="0" borderId="0" xfId="0" applyNumberFormat="1" applyFont="1"/>
    <xf numFmtId="0" fontId="28" fillId="0" borderId="0" xfId="0" applyFont="1"/>
    <xf numFmtId="0" fontId="29" fillId="0" borderId="0" xfId="0" applyFont="1"/>
    <xf numFmtId="0" fontId="30" fillId="0" borderId="4" xfId="0" applyFont="1" applyBorder="1"/>
    <xf numFmtId="0" fontId="31" fillId="0" borderId="4" xfId="0" applyFont="1" applyBorder="1"/>
    <xf numFmtId="0" fontId="31" fillId="0" borderId="6" xfId="0" applyFont="1" applyBorder="1"/>
    <xf numFmtId="0" fontId="3" fillId="0" borderId="0" xfId="0" applyFont="1" applyFill="1"/>
    <xf numFmtId="0" fontId="0" fillId="0" borderId="0" xfId="0" applyFill="1"/>
    <xf numFmtId="0" fontId="32" fillId="0" borderId="0" xfId="0" applyFont="1"/>
    <xf numFmtId="0" fontId="17" fillId="0" borderId="0" xfId="0" applyFont="1" applyBorder="1"/>
    <xf numFmtId="0" fontId="32" fillId="0" borderId="0" xfId="0" applyFont="1" applyFill="1"/>
    <xf numFmtId="0" fontId="6" fillId="0" borderId="0" xfId="0" applyFont="1" applyFill="1"/>
    <xf numFmtId="0" fontId="34" fillId="0" borderId="0" xfId="0" applyFont="1"/>
    <xf numFmtId="0" fontId="17" fillId="0" borderId="0" xfId="0" applyNumberFormat="1" applyFont="1"/>
    <xf numFmtId="0" fontId="4" fillId="0" borderId="0" xfId="0" applyFont="1" applyFill="1"/>
    <xf numFmtId="49" fontId="0" fillId="0" borderId="1" xfId="0" applyNumberFormat="1" applyBorder="1"/>
    <xf numFmtId="0" fontId="4" fillId="0" borderId="1" xfId="0" applyFont="1" applyBorder="1"/>
    <xf numFmtId="0" fontId="3" fillId="0" borderId="15" xfId="0" applyFont="1" applyBorder="1"/>
    <xf numFmtId="3" fontId="0" fillId="0" borderId="0" xfId="0" applyNumberFormat="1" applyFill="1"/>
    <xf numFmtId="0" fontId="0" fillId="0" borderId="6" xfId="0" applyFill="1" applyBorder="1"/>
    <xf numFmtId="0" fontId="31" fillId="0" borderId="6" xfId="0" applyFont="1" applyFill="1" applyBorder="1"/>
    <xf numFmtId="3" fontId="13" fillId="0" borderId="6" xfId="0" applyNumberFormat="1" applyFont="1" applyFill="1" applyBorder="1"/>
    <xf numFmtId="3" fontId="9" fillId="0" borderId="6" xfId="0" applyNumberFormat="1" applyFont="1" applyFill="1" applyBorder="1"/>
    <xf numFmtId="0" fontId="6" fillId="0" borderId="6" xfId="0" applyFont="1" applyFill="1" applyBorder="1"/>
    <xf numFmtId="3" fontId="3" fillId="5" borderId="0" xfId="0" applyNumberFormat="1" applyFont="1" applyFill="1"/>
    <xf numFmtId="3" fontId="6" fillId="5" borderId="0" xfId="0" applyNumberFormat="1" applyFont="1" applyFill="1"/>
    <xf numFmtId="3" fontId="3" fillId="5" borderId="17" xfId="0" applyNumberFormat="1" applyFont="1" applyFill="1" applyBorder="1"/>
    <xf numFmtId="3" fontId="3" fillId="5" borderId="2" xfId="0" applyNumberFormat="1" applyFont="1" applyFill="1" applyBorder="1"/>
    <xf numFmtId="1" fontId="6" fillId="5" borderId="0" xfId="0" applyNumberFormat="1" applyFont="1" applyFill="1"/>
    <xf numFmtId="3" fontId="3" fillId="5" borderId="6" xfId="0" applyNumberFormat="1" applyFont="1" applyFill="1" applyBorder="1"/>
    <xf numFmtId="49" fontId="13" fillId="0" borderId="3" xfId="0" applyNumberFormat="1" applyFont="1" applyBorder="1"/>
    <xf numFmtId="3" fontId="6" fillId="5" borderId="6" xfId="0" applyNumberFormat="1" applyFont="1" applyFill="1" applyBorder="1"/>
    <xf numFmtId="3" fontId="6" fillId="5" borderId="1" xfId="0" applyNumberFormat="1" applyFont="1" applyFill="1" applyBorder="1"/>
    <xf numFmtId="49" fontId="3" fillId="5" borderId="18" xfId="0" applyNumberFormat="1" applyFont="1" applyFill="1" applyBorder="1"/>
    <xf numFmtId="3" fontId="3" fillId="5" borderId="5" xfId="0" applyNumberFormat="1" applyFont="1" applyFill="1" applyBorder="1"/>
    <xf numFmtId="0" fontId="6" fillId="5" borderId="19" xfId="0" applyFont="1" applyFill="1" applyBorder="1"/>
    <xf numFmtId="1" fontId="6" fillId="5" borderId="1" xfId="0" applyNumberFormat="1" applyFont="1" applyFill="1" applyBorder="1"/>
    <xf numFmtId="49" fontId="13" fillId="0" borderId="6" xfId="0" applyNumberFormat="1" applyFont="1" applyBorder="1"/>
    <xf numFmtId="0" fontId="17" fillId="0" borderId="6" xfId="0" applyFont="1" applyBorder="1"/>
    <xf numFmtId="0" fontId="10" fillId="0" borderId="6" xfId="0" applyFont="1" applyBorder="1"/>
    <xf numFmtId="0" fontId="15" fillId="0" borderId="6" xfId="0" applyFont="1" applyBorder="1"/>
    <xf numFmtId="0" fontId="19" fillId="0" borderId="6" xfId="0" applyFont="1" applyBorder="1"/>
    <xf numFmtId="0" fontId="17" fillId="0" borderId="0" xfId="0" applyFont="1" applyFill="1" applyBorder="1"/>
    <xf numFmtId="0" fontId="17" fillId="0" borderId="0" xfId="0" applyFont="1" applyFill="1"/>
    <xf numFmtId="0" fontId="11" fillId="0" borderId="2" xfId="0" applyFont="1" applyFill="1" applyBorder="1"/>
    <xf numFmtId="0" fontId="28" fillId="0" borderId="6" xfId="0" applyFont="1" applyBorder="1"/>
    <xf numFmtId="0" fontId="4" fillId="2" borderId="0" xfId="0" applyFont="1" applyFill="1"/>
    <xf numFmtId="49" fontId="13" fillId="0" borderId="6" xfId="0" applyNumberFormat="1" applyFont="1" applyFill="1" applyBorder="1"/>
    <xf numFmtId="3" fontId="35" fillId="0" borderId="2" xfId="0" applyNumberFormat="1" applyFont="1" applyFill="1" applyBorder="1"/>
    <xf numFmtId="0" fontId="0" fillId="0" borderId="6" xfId="0" applyBorder="1" applyAlignment="1">
      <alignment horizontal="right"/>
    </xf>
    <xf numFmtId="3" fontId="11" fillId="0" borderId="6" xfId="0" applyNumberFormat="1" applyFont="1" applyFill="1" applyBorder="1"/>
    <xf numFmtId="0" fontId="8" fillId="0" borderId="6" xfId="0" applyFont="1" applyBorder="1"/>
    <xf numFmtId="0" fontId="8" fillId="0" borderId="2" xfId="0" applyFont="1" applyBorder="1"/>
    <xf numFmtId="0" fontId="3" fillId="5" borderId="0" xfId="0" applyFont="1" applyFill="1"/>
    <xf numFmtId="0" fontId="18" fillId="0" borderId="6" xfId="0" applyFont="1" applyBorder="1"/>
    <xf numFmtId="0" fontId="17" fillId="0" borderId="6" xfId="0" applyFont="1" applyFill="1" applyBorder="1"/>
    <xf numFmtId="0" fontId="4" fillId="0" borderId="0" xfId="0" applyFont="1" applyFill="1" applyBorder="1"/>
    <xf numFmtId="0" fontId="4" fillId="0" borderId="0" xfId="0" applyFont="1" applyBorder="1"/>
    <xf numFmtId="0" fontId="6" fillId="0" borderId="0" xfId="0" applyFont="1" applyBorder="1"/>
    <xf numFmtId="0" fontId="32" fillId="0" borderId="0" xfId="0" applyFont="1" applyFill="1" applyBorder="1"/>
    <xf numFmtId="0" fontId="10" fillId="0" borderId="0" xfId="0" applyFont="1" applyFill="1"/>
    <xf numFmtId="0" fontId="10" fillId="0" borderId="0" xfId="0" applyFont="1" applyFill="1" applyBorder="1"/>
    <xf numFmtId="0" fontId="33" fillId="0" borderId="0" xfId="0" applyFont="1" applyFill="1" applyBorder="1"/>
    <xf numFmtId="0" fontId="34" fillId="0" borderId="0" xfId="0" applyFont="1" applyFill="1" applyBorder="1"/>
    <xf numFmtId="0" fontId="26" fillId="0" borderId="0" xfId="0" applyFont="1" applyFill="1" applyBorder="1"/>
    <xf numFmtId="0" fontId="8" fillId="2" borderId="4" xfId="0" applyFont="1" applyFill="1" applyBorder="1" applyAlignment="1">
      <alignment horizontal="left" vertical="top" wrapText="1"/>
    </xf>
    <xf numFmtId="0" fontId="25" fillId="0" borderId="0" xfId="0" applyFont="1" applyBorder="1"/>
    <xf numFmtId="0" fontId="34" fillId="0" borderId="0" xfId="0" applyFont="1" applyBorder="1"/>
    <xf numFmtId="0" fontId="30" fillId="0" borderId="6" xfId="0" applyFont="1" applyBorder="1"/>
    <xf numFmtId="49" fontId="10" fillId="0" borderId="6" xfId="0" applyNumberFormat="1" applyFont="1" applyBorder="1"/>
    <xf numFmtId="0" fontId="12" fillId="0" borderId="6" xfId="0" applyFont="1" applyBorder="1"/>
    <xf numFmtId="3" fontId="11" fillId="0" borderId="6" xfId="0" applyNumberFormat="1" applyFont="1" applyBorder="1"/>
    <xf numFmtId="49" fontId="3" fillId="0" borderId="6" xfId="0" applyNumberFormat="1" applyFont="1" applyBorder="1"/>
    <xf numFmtId="3" fontId="35" fillId="0" borderId="6" xfId="0" applyNumberFormat="1" applyFont="1" applyFill="1" applyBorder="1"/>
    <xf numFmtId="0" fontId="3" fillId="0" borderId="6" xfId="0" applyFont="1" applyFill="1" applyBorder="1" applyAlignment="1">
      <alignment horizontal="right"/>
    </xf>
    <xf numFmtId="3" fontId="11" fillId="2" borderId="6" xfId="0" applyNumberFormat="1" applyFont="1" applyFill="1" applyBorder="1"/>
    <xf numFmtId="0" fontId="16" fillId="0" borderId="6" xfId="0" applyFont="1" applyBorder="1"/>
    <xf numFmtId="0" fontId="3" fillId="0" borderId="18" xfId="0" applyFont="1" applyBorder="1"/>
    <xf numFmtId="0" fontId="3" fillId="0" borderId="18" xfId="0" applyFont="1" applyFill="1" applyBorder="1"/>
    <xf numFmtId="0" fontId="0" fillId="0" borderId="18" xfId="0" applyBorder="1"/>
    <xf numFmtId="0" fontId="0" fillId="0" borderId="4" xfId="0" applyBorder="1"/>
    <xf numFmtId="0" fontId="9" fillId="0" borderId="6" xfId="0" applyFont="1" applyBorder="1"/>
    <xf numFmtId="0" fontId="11" fillId="0" borderId="6" xfId="0" applyFont="1" applyFill="1" applyBorder="1"/>
    <xf numFmtId="0" fontId="9" fillId="0" borderId="2" xfId="0" applyFont="1" applyBorder="1"/>
    <xf numFmtId="0" fontId="0" fillId="0" borderId="2" xfId="0" applyBorder="1"/>
    <xf numFmtId="0" fontId="9" fillId="0" borderId="6" xfId="0" applyFont="1" applyFill="1" applyBorder="1"/>
    <xf numFmtId="0" fontId="0" fillId="0" borderId="21" xfId="0" applyBorder="1"/>
    <xf numFmtId="3" fontId="8" fillId="0" borderId="2" xfId="0" applyNumberFormat="1" applyFont="1" applyFill="1" applyBorder="1"/>
    <xf numFmtId="0" fontId="0" fillId="0" borderId="2" xfId="0" applyFill="1" applyBorder="1"/>
    <xf numFmtId="0" fontId="18" fillId="0" borderId="21" xfId="0" applyFont="1" applyBorder="1"/>
    <xf numFmtId="0" fontId="9" fillId="0" borderId="2" xfId="0" applyFont="1" applyFill="1" applyBorder="1"/>
    <xf numFmtId="49" fontId="13" fillId="0" borderId="22" xfId="0" applyNumberFormat="1" applyFont="1" applyBorder="1"/>
    <xf numFmtId="0" fontId="3" fillId="0" borderId="21" xfId="0" applyFont="1" applyBorder="1"/>
    <xf numFmtId="0" fontId="3" fillId="0" borderId="20" xfId="0" applyFont="1" applyBorder="1"/>
    <xf numFmtId="0" fontId="3" fillId="0" borderId="0" xfId="0" applyNumberFormat="1" applyFont="1" applyFill="1"/>
    <xf numFmtId="0" fontId="30" fillId="0" borderId="6" xfId="0" applyFont="1" applyFill="1" applyBorder="1"/>
    <xf numFmtId="0" fontId="38" fillId="0" borderId="6" xfId="0" applyFont="1" applyBorder="1"/>
    <xf numFmtId="3" fontId="13" fillId="0" borderId="6" xfId="0" quotePrefix="1" applyNumberFormat="1" applyFont="1" applyFill="1" applyBorder="1"/>
    <xf numFmtId="0" fontId="10" fillId="0" borderId="6" xfId="0" quotePrefix="1" applyFont="1" applyBorder="1"/>
    <xf numFmtId="0" fontId="3" fillId="0" borderId="6" xfId="0" quotePrefix="1" applyFont="1" applyBorder="1"/>
    <xf numFmtId="0" fontId="39" fillId="0" borderId="0" xfId="0" applyFont="1" applyAlignment="1">
      <alignment horizontal="left" indent="2"/>
    </xf>
    <xf numFmtId="0" fontId="10" fillId="0" borderId="21" xfId="0" applyFont="1" applyBorder="1"/>
    <xf numFmtId="49" fontId="10" fillId="0" borderId="21" xfId="0" applyNumberFormat="1" applyFont="1" applyBorder="1"/>
    <xf numFmtId="0" fontId="3" fillId="0" borderId="21" xfId="0" applyFont="1" applyFill="1" applyBorder="1"/>
    <xf numFmtId="49" fontId="0" fillId="0" borderId="6" xfId="0" applyNumberFormat="1" applyBorder="1"/>
    <xf numFmtId="3" fontId="13" fillId="0" borderId="21" xfId="0" applyNumberFormat="1" applyFont="1" applyFill="1" applyBorder="1"/>
    <xf numFmtId="0" fontId="13" fillId="0" borderId="6" xfId="0" applyFont="1" applyBorder="1"/>
    <xf numFmtId="0" fontId="10" fillId="0" borderId="1" xfId="0" applyFont="1" applyBorder="1"/>
    <xf numFmtId="0" fontId="6" fillId="0" borderId="4" xfId="0" applyFont="1" applyFill="1" applyBorder="1"/>
    <xf numFmtId="0" fontId="3" fillId="0" borderId="4" xfId="0" applyFont="1" applyFill="1" applyBorder="1"/>
    <xf numFmtId="0" fontId="3" fillId="0" borderId="1" xfId="0" applyFont="1" applyFill="1" applyBorder="1"/>
    <xf numFmtId="49" fontId="0" fillId="7" borderId="6" xfId="0" applyNumberFormat="1" applyFill="1" applyBorder="1" applyAlignment="1">
      <alignment horizontal="right"/>
    </xf>
    <xf numFmtId="0" fontId="3" fillId="4" borderId="6" xfId="0" applyNumberFormat="1" applyFont="1" applyFill="1" applyBorder="1"/>
    <xf numFmtId="0" fontId="3" fillId="6" borderId="6" xfId="0" applyNumberFormat="1" applyFont="1" applyFill="1" applyBorder="1"/>
    <xf numFmtId="0" fontId="3" fillId="2" borderId="6" xfId="0" applyFont="1" applyFill="1" applyBorder="1"/>
    <xf numFmtId="0" fontId="3" fillId="0" borderId="4" xfId="0" applyFont="1" applyBorder="1"/>
    <xf numFmtId="0" fontId="3" fillId="0" borderId="3" xfId="0" applyFont="1" applyBorder="1"/>
    <xf numFmtId="0" fontId="0" fillId="0" borderId="3" xfId="0" applyBorder="1"/>
    <xf numFmtId="0" fontId="0" fillId="0" borderId="16" xfId="0" applyBorder="1"/>
    <xf numFmtId="49" fontId="13" fillId="0" borderId="6" xfId="0" quotePrefix="1" applyNumberFormat="1" applyFont="1" applyBorder="1"/>
    <xf numFmtId="3" fontId="11" fillId="0" borderId="21" xfId="0" applyNumberFormat="1" applyFont="1" applyFill="1" applyBorder="1"/>
    <xf numFmtId="0" fontId="0" fillId="0" borderId="6" xfId="0" quotePrefix="1" applyBorder="1"/>
    <xf numFmtId="49" fontId="21" fillId="0" borderId="6" xfId="0" applyNumberFormat="1" applyFont="1" applyBorder="1"/>
    <xf numFmtId="3" fontId="13" fillId="0" borderId="6" xfId="0" quotePrefix="1" applyNumberFormat="1" applyFont="1" applyBorder="1"/>
    <xf numFmtId="0" fontId="10" fillId="0" borderId="6" xfId="0" applyFont="1" applyFill="1" applyBorder="1"/>
    <xf numFmtId="0" fontId="40" fillId="0" borderId="0" xfId="0" applyFont="1"/>
    <xf numFmtId="0" fontId="41" fillId="0" borderId="0" xfId="0" applyFont="1"/>
    <xf numFmtId="0" fontId="18" fillId="0" borderId="6" xfId="0" quotePrefix="1" applyFont="1" applyBorder="1"/>
    <xf numFmtId="0" fontId="13" fillId="0" borderId="6" xfId="0" applyFont="1" applyFill="1" applyBorder="1"/>
    <xf numFmtId="0" fontId="1" fillId="0" borderId="6" xfId="0" applyFont="1" applyBorder="1"/>
    <xf numFmtId="0" fontId="10" fillId="0" borderId="0" xfId="0" applyFont="1" applyBorder="1"/>
    <xf numFmtId="0" fontId="44" fillId="0" borderId="6" xfId="0" applyFont="1" applyBorder="1"/>
    <xf numFmtId="0" fontId="13" fillId="0" borderId="6" xfId="0" applyNumberFormat="1" applyFont="1" applyFill="1" applyBorder="1"/>
    <xf numFmtId="0" fontId="13" fillId="0" borderId="6" xfId="0" applyNumberFormat="1" applyFont="1" applyBorder="1"/>
    <xf numFmtId="0" fontId="11" fillId="0" borderId="2" xfId="0" applyFont="1" applyBorder="1"/>
    <xf numFmtId="1" fontId="6" fillId="0" borderId="2" xfId="0" applyNumberFormat="1" applyFont="1" applyBorder="1"/>
    <xf numFmtId="0" fontId="21" fillId="0" borderId="6" xfId="0" applyFont="1" applyBorder="1"/>
    <xf numFmtId="0" fontId="13" fillId="0" borderId="21" xfId="0" applyNumberFormat="1" applyFont="1" applyFill="1" applyBorder="1"/>
    <xf numFmtId="3" fontId="11" fillId="0" borderId="4" xfId="0" applyNumberFormat="1" applyFont="1" applyFill="1" applyBorder="1"/>
    <xf numFmtId="0" fontId="3" fillId="0" borderId="20" xfId="0" applyFont="1" applyFill="1" applyBorder="1"/>
    <xf numFmtId="0" fontId="0" fillId="6" borderId="6" xfId="0" applyFill="1" applyBorder="1"/>
    <xf numFmtId="0" fontId="30" fillId="0" borderId="5" xfId="0" applyFont="1" applyBorder="1"/>
    <xf numFmtId="0" fontId="32" fillId="0" borderId="6" xfId="0" quotePrefix="1" applyFont="1" applyBorder="1"/>
    <xf numFmtId="0" fontId="18" fillId="0" borderId="6" xfId="0" applyFont="1" applyFill="1" applyBorder="1"/>
    <xf numFmtId="0" fontId="0" fillId="8" borderId="6" xfId="0" applyFill="1" applyBorder="1"/>
    <xf numFmtId="3" fontId="11" fillId="8" borderId="6" xfId="0" applyNumberFormat="1" applyFont="1" applyFill="1" applyBorder="1"/>
    <xf numFmtId="0" fontId="13" fillId="8" borderId="6" xfId="0" applyFont="1" applyFill="1" applyBorder="1"/>
    <xf numFmtId="0" fontId="17" fillId="8" borderId="0" xfId="0" applyFont="1" applyFill="1"/>
    <xf numFmtId="0" fontId="0" fillId="0" borderId="5" xfId="0" applyBorder="1"/>
    <xf numFmtId="0" fontId="0" fillId="0" borderId="6" xfId="0" quotePrefix="1" applyFill="1" applyBorder="1"/>
    <xf numFmtId="0" fontId="8" fillId="0" borderId="6" xfId="0" applyFont="1" applyFill="1" applyBorder="1"/>
    <xf numFmtId="0" fontId="1" fillId="0" borderId="6" xfId="0" applyFont="1" applyFill="1" applyBorder="1"/>
    <xf numFmtId="3" fontId="9" fillId="0" borderId="21" xfId="0" applyNumberFormat="1" applyFont="1" applyFill="1" applyBorder="1"/>
    <xf numFmtId="0" fontId="42" fillId="0" borderId="6" xfId="0" applyFont="1" applyFill="1" applyBorder="1"/>
    <xf numFmtId="0" fontId="0" fillId="0" borderId="18" xfId="0" applyFill="1" applyBorder="1"/>
    <xf numFmtId="0" fontId="30" fillId="0" borderId="4" xfId="0" applyFont="1" applyFill="1" applyBorder="1"/>
    <xf numFmtId="0" fontId="0" fillId="0" borderId="19" xfId="0" applyBorder="1"/>
    <xf numFmtId="0" fontId="8" fillId="0" borderId="19" xfId="0" applyFont="1" applyBorder="1"/>
    <xf numFmtId="0" fontId="13" fillId="0" borderId="0" xfId="0" applyFont="1" applyBorder="1"/>
    <xf numFmtId="0" fontId="4" fillId="0" borderId="6" xfId="0" applyFont="1" applyBorder="1"/>
    <xf numFmtId="0" fontId="44" fillId="0" borderId="6" xfId="0" applyFont="1" applyFill="1" applyBorder="1"/>
    <xf numFmtId="3" fontId="13" fillId="0" borderId="21" xfId="0" applyNumberFormat="1" applyFont="1" applyBorder="1"/>
    <xf numFmtId="3" fontId="9" fillId="0" borderId="21" xfId="0" applyNumberFormat="1" applyFont="1" applyBorder="1"/>
    <xf numFmtId="0" fontId="13" fillId="0" borderId="21" xfId="0" applyNumberFormat="1" applyFont="1" applyBorder="1"/>
    <xf numFmtId="0" fontId="31" fillId="0" borderId="5" xfId="0" applyFont="1" applyBorder="1"/>
    <xf numFmtId="0" fontId="15" fillId="0" borderId="2" xfId="0" applyFont="1" applyBorder="1"/>
    <xf numFmtId="0" fontId="30" fillId="0" borderId="2" xfId="0" applyFont="1" applyBorder="1"/>
    <xf numFmtId="0" fontId="25" fillId="0" borderId="2" xfId="0" applyFont="1" applyBorder="1"/>
    <xf numFmtId="0" fontId="0" fillId="0" borderId="1" xfId="0" applyFill="1" applyBorder="1"/>
    <xf numFmtId="0" fontId="1" fillId="0" borderId="2" xfId="0" applyFont="1" applyBorder="1"/>
    <xf numFmtId="0" fontId="17" fillId="0" borderId="21" xfId="0" applyFont="1" applyBorder="1"/>
    <xf numFmtId="3" fontId="27" fillId="0" borderId="21" xfId="0" applyNumberFormat="1" applyFont="1" applyBorder="1"/>
    <xf numFmtId="49" fontId="10" fillId="0" borderId="6" xfId="0" applyNumberFormat="1" applyFont="1" applyFill="1" applyBorder="1"/>
    <xf numFmtId="0" fontId="13" fillId="0" borderId="6" xfId="0" applyNumberFormat="1" applyFont="1" applyFill="1" applyBorder="1" applyAlignment="1"/>
    <xf numFmtId="3" fontId="21" fillId="0" borderId="6" xfId="0" quotePrefix="1" applyNumberFormat="1" applyFont="1" applyFill="1" applyBorder="1"/>
    <xf numFmtId="0" fontId="10" fillId="0" borderId="21" xfId="0" quotePrefix="1" applyFont="1" applyBorder="1"/>
    <xf numFmtId="0" fontId="10" fillId="0" borderId="6" xfId="0" quotePrefix="1" applyFont="1" applyBorder="1" applyAlignment="1">
      <alignment horizontal="left"/>
    </xf>
    <xf numFmtId="0" fontId="1" fillId="6" borderId="6" xfId="0" applyFont="1" applyFill="1" applyBorder="1"/>
    <xf numFmtId="49" fontId="25" fillId="7" borderId="6" xfId="0" applyNumberFormat="1" applyFont="1" applyFill="1" applyBorder="1"/>
    <xf numFmtId="0" fontId="28" fillId="0" borderId="6" xfId="0" applyFont="1" applyFill="1" applyBorder="1"/>
    <xf numFmtId="3" fontId="35" fillId="8" borderId="6" xfId="0" applyNumberFormat="1" applyFont="1" applyFill="1" applyBorder="1"/>
    <xf numFmtId="0" fontId="47" fillId="0" borderId="6" xfId="0" applyFont="1" applyBorder="1"/>
    <xf numFmtId="0" fontId="51" fillId="0" borderId="6" xfId="0" applyFont="1" applyBorder="1"/>
    <xf numFmtId="0" fontId="13" fillId="0" borderId="6" xfId="0" quotePrefix="1" applyFont="1" applyBorder="1"/>
    <xf numFmtId="0" fontId="10" fillId="9" borderId="6" xfId="0" applyFont="1" applyFill="1" applyBorder="1"/>
    <xf numFmtId="0" fontId="10" fillId="9" borderId="21" xfId="0" applyFont="1" applyFill="1" applyBorder="1"/>
    <xf numFmtId="0" fontId="51" fillId="0" borderId="21" xfId="0" applyFont="1" applyBorder="1"/>
    <xf numFmtId="49" fontId="13" fillId="0" borderId="1" xfId="0" applyNumberFormat="1" applyFont="1" applyFill="1" applyBorder="1"/>
    <xf numFmtId="0" fontId="6" fillId="0" borderId="1" xfId="0" applyFont="1" applyFill="1" applyBorder="1"/>
    <xf numFmtId="0" fontId="3" fillId="0" borderId="0" xfId="0" applyFont="1" applyFill="1" applyBorder="1"/>
    <xf numFmtId="0" fontId="3" fillId="0" borderId="15" xfId="0" applyFont="1" applyFill="1" applyBorder="1"/>
    <xf numFmtId="0" fontId="30" fillId="0" borderId="0" xfId="0" applyFont="1" applyBorder="1"/>
    <xf numFmtId="0" fontId="10" fillId="0" borderId="21" xfId="0" applyFont="1" applyFill="1" applyBorder="1"/>
    <xf numFmtId="49" fontId="0" fillId="0" borderId="0" xfId="0" applyNumberFormat="1" applyBorder="1"/>
    <xf numFmtId="49" fontId="0" fillId="0" borderId="4" xfId="0" applyNumberFormat="1" applyBorder="1"/>
    <xf numFmtId="49" fontId="0" fillId="0" borderId="19" xfId="0" applyNumberFormat="1" applyBorder="1"/>
    <xf numFmtId="0" fontId="4" fillId="0" borderId="19" xfId="0" applyFont="1" applyBorder="1"/>
    <xf numFmtId="0" fontId="14" fillId="0" borderId="6" xfId="0" applyFont="1" applyBorder="1"/>
    <xf numFmtId="0" fontId="5" fillId="0" borderId="0" xfId="0" applyFont="1" applyBorder="1"/>
    <xf numFmtId="0" fontId="5" fillId="0" borderId="19" xfId="0" applyFont="1" applyBorder="1"/>
    <xf numFmtId="1" fontId="6" fillId="5" borderId="6" xfId="0" applyNumberFormat="1" applyFont="1" applyFill="1" applyBorder="1"/>
    <xf numFmtId="0" fontId="0" fillId="0" borderId="0" xfId="0" applyFill="1" applyBorder="1"/>
    <xf numFmtId="0" fontId="52" fillId="0" borderId="6" xfId="0" applyFont="1" applyBorder="1"/>
    <xf numFmtId="0" fontId="0" fillId="9" borderId="6" xfId="0" quotePrefix="1" applyFill="1" applyBorder="1"/>
    <xf numFmtId="0" fontId="0" fillId="9" borderId="6" xfId="0" applyFill="1" applyBorder="1"/>
    <xf numFmtId="0" fontId="52" fillId="0" borderId="6" xfId="0" quotePrefix="1" applyFont="1" applyFill="1" applyBorder="1"/>
    <xf numFmtId="0" fontId="52" fillId="0" borderId="6" xfId="0" quotePrefix="1" applyFont="1" applyBorder="1"/>
    <xf numFmtId="0" fontId="6" fillId="9" borderId="0" xfId="0" applyFont="1" applyFill="1"/>
    <xf numFmtId="0" fontId="3" fillId="9" borderId="0" xfId="0" applyFont="1" applyFill="1"/>
    <xf numFmtId="0" fontId="11" fillId="10" borderId="6" xfId="0" applyFont="1" applyFill="1" applyBorder="1"/>
    <xf numFmtId="0" fontId="53" fillId="0" borderId="6" xfId="0" applyFont="1" applyFill="1" applyBorder="1"/>
    <xf numFmtId="0" fontId="5" fillId="0" borderId="6" xfId="0" applyFont="1" applyBorder="1"/>
    <xf numFmtId="0" fontId="6" fillId="5" borderId="6" xfId="0" applyFont="1" applyFill="1" applyBorder="1"/>
    <xf numFmtId="0" fontId="3" fillId="11" borderId="18" xfId="0" applyFont="1" applyFill="1" applyBorder="1"/>
    <xf numFmtId="0" fontId="3" fillId="11" borderId="6" xfId="0" applyFont="1" applyFill="1" applyBorder="1"/>
    <xf numFmtId="0" fontId="3" fillId="11" borderId="21" xfId="0" applyFont="1" applyFill="1" applyBorder="1"/>
    <xf numFmtId="0" fontId="6" fillId="0" borderId="21" xfId="0" applyFont="1" applyBorder="1"/>
    <xf numFmtId="9" fontId="0" fillId="0" borderId="0" xfId="2" applyFont="1"/>
    <xf numFmtId="0" fontId="13" fillId="0" borderId="6" xfId="0" quotePrefix="1" applyFont="1" applyFill="1" applyBorder="1"/>
    <xf numFmtId="0" fontId="0" fillId="11" borderId="6" xfId="0" applyFill="1" applyBorder="1"/>
    <xf numFmtId="49" fontId="0" fillId="0" borderId="6" xfId="0" applyNumberFormat="1" applyFill="1" applyBorder="1"/>
    <xf numFmtId="0" fontId="0" fillId="12" borderId="6" xfId="0" applyFill="1" applyBorder="1"/>
    <xf numFmtId="0" fontId="10" fillId="12" borderId="21" xfId="0" applyFont="1" applyFill="1" applyBorder="1"/>
    <xf numFmtId="0" fontId="10" fillId="12" borderId="6" xfId="0" applyFont="1" applyFill="1" applyBorder="1"/>
    <xf numFmtId="0" fontId="9" fillId="0" borderId="21" xfId="0" applyFont="1" applyBorder="1"/>
    <xf numFmtId="0" fontId="0" fillId="0" borderId="21" xfId="0" applyFill="1" applyBorder="1"/>
    <xf numFmtId="0" fontId="13" fillId="12" borderId="6" xfId="0" applyFont="1" applyFill="1" applyBorder="1"/>
    <xf numFmtId="0" fontId="1" fillId="0" borderId="6" xfId="0" quotePrefix="1" applyFont="1" applyBorder="1"/>
    <xf numFmtId="0" fontId="31" fillId="0" borderId="1" xfId="0" applyFont="1" applyBorder="1"/>
    <xf numFmtId="0" fontId="43" fillId="0" borderId="6" xfId="0" applyFont="1" applyBorder="1"/>
    <xf numFmtId="0" fontId="0" fillId="0" borderId="19" xfId="0" applyFill="1" applyBorder="1"/>
    <xf numFmtId="0" fontId="13" fillId="0" borderId="2" xfId="0" applyFont="1" applyFill="1" applyBorder="1"/>
    <xf numFmtId="0" fontId="13" fillId="0" borderId="5" xfId="0" applyFont="1" applyBorder="1"/>
    <xf numFmtId="0" fontId="31" fillId="0" borderId="2" xfId="0" applyFont="1" applyBorder="1"/>
    <xf numFmtId="0" fontId="0" fillId="0" borderId="3" xfId="0" applyFill="1" applyBorder="1"/>
    <xf numFmtId="49" fontId="13" fillId="0" borderId="5" xfId="0" applyNumberFormat="1" applyFont="1" applyBorder="1"/>
    <xf numFmtId="0" fontId="8" fillId="0" borderId="2" xfId="0" applyFont="1" applyFill="1" applyBorder="1"/>
    <xf numFmtId="1" fontId="6" fillId="0" borderId="6" xfId="0" applyNumberFormat="1" applyFont="1" applyBorder="1"/>
    <xf numFmtId="0" fontId="1" fillId="0" borderId="2" xfId="0" applyFont="1" applyFill="1" applyBorder="1"/>
    <xf numFmtId="0" fontId="31" fillId="0" borderId="0" xfId="0" applyFont="1" applyBorder="1"/>
    <xf numFmtId="0" fontId="31" fillId="0" borderId="21" xfId="0" applyFont="1" applyBorder="1"/>
    <xf numFmtId="0" fontId="13" fillId="0" borderId="21" xfId="0" applyFont="1" applyFill="1" applyBorder="1"/>
    <xf numFmtId="3" fontId="13" fillId="0" borderId="0" xfId="0" applyNumberFormat="1" applyFont="1" applyFill="1" applyBorder="1"/>
    <xf numFmtId="0" fontId="0" fillId="9" borderId="21" xfId="0" applyFill="1" applyBorder="1"/>
    <xf numFmtId="0" fontId="32" fillId="0" borderId="6" xfId="0" quotePrefix="1" applyFont="1" applyBorder="1" applyAlignment="1">
      <alignment horizontal="left"/>
    </xf>
    <xf numFmtId="49" fontId="1" fillId="0" borderId="6" xfId="0" quotePrefix="1" applyNumberFormat="1" applyFont="1" applyBorder="1"/>
    <xf numFmtId="0" fontId="18" fillId="0" borderId="21" xfId="0" applyFont="1" applyFill="1" applyBorder="1"/>
    <xf numFmtId="3" fontId="1" fillId="0" borderId="6" xfId="0" quotePrefix="1" applyNumberFormat="1" applyFont="1" applyFill="1" applyBorder="1"/>
    <xf numFmtId="0" fontId="5" fillId="0" borderId="6" xfId="0" applyFont="1" applyFill="1" applyBorder="1"/>
    <xf numFmtId="0" fontId="52" fillId="0" borderId="6" xfId="0" applyFont="1" applyFill="1" applyBorder="1"/>
    <xf numFmtId="0" fontId="1" fillId="0" borderId="5" xfId="0" applyFont="1" applyFill="1" applyBorder="1"/>
    <xf numFmtId="0" fontId="1" fillId="0" borderId="6" xfId="0" applyNumberFormat="1" applyFont="1" applyFill="1" applyBorder="1"/>
    <xf numFmtId="0" fontId="10" fillId="0" borderId="6" xfId="0" quotePrefix="1" applyFont="1" applyFill="1" applyBorder="1"/>
    <xf numFmtId="0" fontId="11" fillId="13" borderId="2" xfId="0" applyFont="1" applyFill="1" applyBorder="1"/>
    <xf numFmtId="3" fontId="11" fillId="13" borderId="6" xfId="0" applyNumberFormat="1" applyFont="1" applyFill="1" applyBorder="1"/>
    <xf numFmtId="0" fontId="5" fillId="12" borderId="6" xfId="0" applyFont="1" applyFill="1" applyBorder="1"/>
    <xf numFmtId="0" fontId="31" fillId="0" borderId="21" xfId="0" applyFont="1" applyFill="1" applyBorder="1"/>
    <xf numFmtId="0" fontId="1" fillId="0" borderId="21" xfId="0" applyFont="1" applyBorder="1"/>
    <xf numFmtId="49" fontId="0" fillId="0" borderId="21" xfId="0" applyNumberFormat="1" applyBorder="1"/>
    <xf numFmtId="0" fontId="21" fillId="0" borderId="0" xfId="0" applyFont="1" applyFill="1"/>
    <xf numFmtId="0" fontId="1" fillId="0" borderId="6" xfId="0" applyNumberFormat="1" applyFont="1" applyBorder="1"/>
    <xf numFmtId="0" fontId="11" fillId="13" borderId="6" xfId="0" applyFont="1" applyFill="1" applyBorder="1"/>
    <xf numFmtId="0" fontId="56" fillId="0" borderId="6" xfId="0" quotePrefix="1" applyFont="1" applyBorder="1"/>
    <xf numFmtId="0" fontId="5" fillId="13" borderId="6" xfId="0" applyFont="1" applyFill="1" applyBorder="1"/>
    <xf numFmtId="3" fontId="1" fillId="0" borderId="6" xfId="0" applyNumberFormat="1" applyFont="1" applyFill="1" applyBorder="1"/>
    <xf numFmtId="3" fontId="50" fillId="13" borderId="6" xfId="0" applyNumberFormat="1" applyFont="1" applyFill="1" applyBorder="1"/>
    <xf numFmtId="3" fontId="11" fillId="13" borderId="21" xfId="0" applyNumberFormat="1" applyFont="1" applyFill="1" applyBorder="1"/>
    <xf numFmtId="0" fontId="31" fillId="0" borderId="0" xfId="0" applyFont="1" applyFill="1" applyBorder="1"/>
    <xf numFmtId="0" fontId="13" fillId="0" borderId="1" xfId="0" applyFont="1" applyFill="1" applyBorder="1"/>
    <xf numFmtId="3" fontId="9" fillId="0" borderId="1" xfId="0" applyNumberFormat="1" applyFont="1" applyFill="1" applyBorder="1"/>
    <xf numFmtId="0" fontId="10" fillId="0" borderId="4" xfId="0" applyFont="1" applyBorder="1"/>
    <xf numFmtId="0" fontId="0" fillId="12" borderId="21" xfId="0" applyFill="1" applyBorder="1"/>
    <xf numFmtId="0" fontId="10" fillId="9" borderId="0" xfId="0" applyFont="1" applyFill="1" applyBorder="1"/>
    <xf numFmtId="3" fontId="13" fillId="0" borderId="21" xfId="0" quotePrefix="1" applyNumberFormat="1" applyFont="1" applyFill="1" applyBorder="1"/>
    <xf numFmtId="0" fontId="10" fillId="0" borderId="4" xfId="0" quotePrefix="1" applyFont="1" applyBorder="1"/>
    <xf numFmtId="0" fontId="18" fillId="0" borderId="21" xfId="0" quotePrefix="1" applyFont="1" applyBorder="1"/>
    <xf numFmtId="0" fontId="0" fillId="0" borderId="21" xfId="0" quotePrefix="1" applyBorder="1"/>
    <xf numFmtId="3" fontId="13" fillId="0" borderId="1" xfId="0" quotePrefix="1" applyNumberFormat="1" applyFont="1" applyFill="1" applyBorder="1"/>
    <xf numFmtId="49" fontId="13" fillId="0" borderId="21" xfId="0" applyNumberFormat="1" applyFont="1" applyFill="1" applyBorder="1"/>
    <xf numFmtId="49" fontId="10" fillId="0" borderId="4" xfId="0" applyNumberFormat="1" applyFont="1" applyBorder="1"/>
    <xf numFmtId="0" fontId="5" fillId="0" borderId="21" xfId="0" applyFont="1" applyBorder="1"/>
    <xf numFmtId="0" fontId="5" fillId="13" borderId="21" xfId="0" applyFont="1" applyFill="1" applyBorder="1"/>
    <xf numFmtId="3" fontId="35" fillId="8" borderId="4" xfId="0" applyNumberFormat="1" applyFont="1" applyFill="1" applyBorder="1"/>
    <xf numFmtId="0" fontId="11" fillId="0" borderId="21" xfId="0" applyFont="1" applyBorder="1"/>
    <xf numFmtId="0" fontId="6" fillId="0" borderId="21" xfId="0" applyFont="1" applyFill="1" applyBorder="1"/>
    <xf numFmtId="0" fontId="6" fillId="0" borderId="4" xfId="0" applyFont="1" applyBorder="1"/>
    <xf numFmtId="0" fontId="0" fillId="0" borderId="20" xfId="0" applyBorder="1"/>
    <xf numFmtId="0" fontId="3" fillId="0" borderId="17" xfId="0" applyFont="1" applyBorder="1"/>
    <xf numFmtId="3" fontId="3" fillId="14" borderId="6" xfId="0" applyNumberFormat="1" applyFont="1" applyFill="1" applyBorder="1"/>
    <xf numFmtId="3" fontId="6" fillId="14" borderId="6" xfId="0" applyNumberFormat="1" applyFont="1" applyFill="1" applyBorder="1"/>
    <xf numFmtId="0" fontId="1" fillId="0" borderId="2" xfId="0" applyNumberFormat="1" applyFont="1" applyBorder="1"/>
    <xf numFmtId="0" fontId="11" fillId="13" borderId="21" xfId="0" applyFont="1" applyFill="1" applyBorder="1"/>
    <xf numFmtId="0" fontId="10" fillId="11" borderId="21" xfId="0" applyFont="1" applyFill="1" applyBorder="1"/>
    <xf numFmtId="49" fontId="1" fillId="0" borderId="6" xfId="0" applyNumberFormat="1" applyFont="1" applyBorder="1"/>
    <xf numFmtId="0" fontId="1" fillId="0" borderId="21" xfId="0" applyFont="1" applyFill="1" applyBorder="1"/>
    <xf numFmtId="0" fontId="1" fillId="0" borderId="0" xfId="0" applyFont="1"/>
    <xf numFmtId="164" fontId="0" fillId="0" borderId="0" xfId="1" applyFont="1"/>
    <xf numFmtId="0" fontId="11" fillId="15" borderId="6" xfId="0" applyFont="1" applyFill="1" applyBorder="1"/>
    <xf numFmtId="165" fontId="3" fillId="0" borderId="6" xfId="1" applyNumberFormat="1" applyFont="1" applyBorder="1"/>
    <xf numFmtId="14" fontId="4" fillId="2" borderId="2" xfId="0" applyNumberFormat="1" applyFont="1" applyFill="1" applyBorder="1" applyAlignment="1">
      <alignment horizontal="center" vertical="top" wrapText="1"/>
    </xf>
    <xf numFmtId="14" fontId="4" fillId="2" borderId="5" xfId="0" applyNumberFormat="1" applyFont="1" applyFill="1" applyBorder="1" applyAlignment="1">
      <alignment horizontal="left" vertical="top" wrapText="1"/>
    </xf>
    <xf numFmtId="0" fontId="13" fillId="2" borderId="6" xfId="0" applyFont="1" applyFill="1" applyBorder="1" applyAlignment="1">
      <alignment wrapText="1"/>
    </xf>
    <xf numFmtId="0" fontId="13" fillId="2" borderId="5" xfId="0" applyFont="1" applyFill="1" applyBorder="1" applyAlignment="1">
      <alignment wrapText="1"/>
    </xf>
    <xf numFmtId="0" fontId="8" fillId="2" borderId="5" xfId="0" applyFont="1" applyFill="1" applyBorder="1" applyAlignment="1">
      <alignment wrapText="1"/>
    </xf>
    <xf numFmtId="0" fontId="4" fillId="0" borderId="0" xfId="0" applyFont="1" applyAlignment="1">
      <alignment wrapText="1"/>
    </xf>
    <xf numFmtId="0" fontId="0" fillId="0" borderId="0" xfId="0" pivotButton="1"/>
    <xf numFmtId="0" fontId="0" fillId="0" borderId="0" xfId="0" applyAlignment="1">
      <alignment horizontal="left" indent="1"/>
    </xf>
    <xf numFmtId="165" fontId="0" fillId="0" borderId="0" xfId="0" applyNumberFormat="1"/>
    <xf numFmtId="0" fontId="1" fillId="0" borderId="2" xfId="0" applyNumberFormat="1" applyFont="1" applyFill="1" applyBorder="1"/>
    <xf numFmtId="0" fontId="5" fillId="15" borderId="6" xfId="0" applyFont="1" applyFill="1" applyBorder="1"/>
    <xf numFmtId="0" fontId="57" fillId="0" borderId="0" xfId="0" applyFont="1"/>
    <xf numFmtId="3" fontId="1" fillId="0" borderId="21" xfId="0" applyNumberFormat="1" applyFont="1" applyFill="1" applyBorder="1"/>
    <xf numFmtId="165" fontId="4" fillId="0" borderId="0" xfId="1" applyNumberFormat="1" applyFont="1" applyAlignment="1">
      <alignment wrapText="1"/>
    </xf>
    <xf numFmtId="165" fontId="0" fillId="0" borderId="0" xfId="1" applyNumberFormat="1" applyFont="1"/>
    <xf numFmtId="165" fontId="0" fillId="0" borderId="0" xfId="0" applyNumberFormat="1" applyFill="1" applyBorder="1"/>
    <xf numFmtId="0" fontId="58" fillId="0" borderId="0" xfId="0" applyFont="1" applyFill="1" applyBorder="1"/>
    <xf numFmtId="0" fontId="58" fillId="0" borderId="0" xfId="0" applyFont="1" applyFill="1" applyBorder="1" applyAlignment="1">
      <alignment horizontal="left"/>
    </xf>
    <xf numFmtId="165" fontId="58" fillId="0" borderId="0" xfId="0" applyNumberFormat="1" applyFont="1" applyFill="1" applyBorder="1"/>
    <xf numFmtId="0" fontId="0" fillId="0" borderId="0" xfId="0" applyFill="1" applyBorder="1" applyAlignment="1">
      <alignment horizontal="left" indent="1"/>
    </xf>
    <xf numFmtId="9" fontId="3" fillId="5" borderId="0" xfId="2" applyFont="1" applyFill="1"/>
    <xf numFmtId="0" fontId="31" fillId="16" borderId="6" xfId="0" applyFont="1" applyFill="1" applyBorder="1"/>
    <xf numFmtId="0" fontId="0" fillId="16" borderId="6" xfId="0" applyFill="1" applyBorder="1"/>
    <xf numFmtId="0" fontId="0" fillId="17" borderId="21" xfId="0" applyFill="1" applyBorder="1"/>
    <xf numFmtId="3" fontId="1" fillId="0" borderId="6" xfId="0" applyNumberFormat="1" applyFont="1" applyBorder="1"/>
    <xf numFmtId="0" fontId="4" fillId="2" borderId="2" xfId="0" applyFont="1" applyFill="1" applyBorder="1" applyAlignment="1">
      <alignment horizontal="left" vertical="top" wrapText="1"/>
    </xf>
    <xf numFmtId="0" fontId="1" fillId="0" borderId="0" xfId="0" applyFont="1" applyBorder="1"/>
    <xf numFmtId="3" fontId="0" fillId="0" borderId="0" xfId="0" applyNumberFormat="1" applyFill="1" applyBorder="1"/>
    <xf numFmtId="165" fontId="0" fillId="16" borderId="0" xfId="0" applyNumberFormat="1" applyFill="1"/>
    <xf numFmtId="165" fontId="0" fillId="20" borderId="0" xfId="0" applyNumberFormat="1" applyFill="1"/>
    <xf numFmtId="0" fontId="4" fillId="2" borderId="5" xfId="0" applyFont="1" applyFill="1" applyBorder="1" applyAlignment="1">
      <alignment horizontal="left" vertical="top" wrapText="1"/>
    </xf>
    <xf numFmtId="0" fontId="0" fillId="21" borderId="6" xfId="0" applyFill="1" applyBorder="1"/>
    <xf numFmtId="3" fontId="11" fillId="15" borderId="6" xfId="0" applyNumberFormat="1" applyFont="1" applyFill="1" applyBorder="1"/>
    <xf numFmtId="3" fontId="0" fillId="22" borderId="0" xfId="0" applyNumberFormat="1" applyFill="1"/>
    <xf numFmtId="0" fontId="0" fillId="0" borderId="0" xfId="0" applyAlignment="1">
      <alignment horizontal="center"/>
    </xf>
    <xf numFmtId="0" fontId="4" fillId="2" borderId="5" xfId="0" applyFont="1" applyFill="1" applyBorder="1" applyAlignment="1">
      <alignment wrapText="1"/>
    </xf>
    <xf numFmtId="0" fontId="0" fillId="11" borderId="21" xfId="0" applyFill="1" applyBorder="1"/>
    <xf numFmtId="0" fontId="1" fillId="2" borderId="0" xfId="0" applyFont="1" applyFill="1"/>
    <xf numFmtId="0" fontId="59" fillId="18" borderId="23" xfId="0" applyFont="1" applyFill="1" applyBorder="1"/>
    <xf numFmtId="165" fontId="59" fillId="18" borderId="24" xfId="0" applyNumberFormat="1" applyFont="1" applyFill="1" applyBorder="1"/>
    <xf numFmtId="165" fontId="59" fillId="20" borderId="23" xfId="0" applyNumberFormat="1" applyFont="1" applyFill="1" applyBorder="1"/>
    <xf numFmtId="0" fontId="59" fillId="19" borderId="23" xfId="0" applyFont="1" applyFill="1" applyBorder="1"/>
    <xf numFmtId="165" fontId="59" fillId="16" borderId="23" xfId="0" applyNumberFormat="1" applyFont="1" applyFill="1" applyBorder="1"/>
    <xf numFmtId="165" fontId="59" fillId="19" borderId="24" xfId="0" applyNumberFormat="1" applyFont="1" applyFill="1" applyBorder="1"/>
    <xf numFmtId="0" fontId="60" fillId="18" borderId="23" xfId="0" applyFont="1" applyFill="1" applyBorder="1"/>
    <xf numFmtId="0" fontId="60" fillId="0" borderId="23" xfId="0" applyFont="1" applyBorder="1" applyAlignment="1">
      <alignment horizontal="left"/>
    </xf>
    <xf numFmtId="165" fontId="60" fillId="0" borderId="23" xfId="0" applyNumberFormat="1" applyFont="1" applyBorder="1"/>
    <xf numFmtId="0" fontId="60" fillId="18" borderId="24" xfId="0" applyFont="1" applyFill="1" applyBorder="1" applyAlignment="1">
      <alignment horizontal="left"/>
    </xf>
    <xf numFmtId="165" fontId="60" fillId="18" borderId="24" xfId="0" applyNumberFormat="1" applyFont="1" applyFill="1" applyBorder="1"/>
    <xf numFmtId="0" fontId="0" fillId="23" borderId="6" xfId="0" applyFill="1" applyBorder="1"/>
    <xf numFmtId="0" fontId="1" fillId="0" borderId="6" xfId="0" applyNumberFormat="1" applyFont="1" applyBorder="1" applyAlignment="1">
      <alignment horizontal="center"/>
    </xf>
    <xf numFmtId="0" fontId="1" fillId="0" borderId="6" xfId="0" applyNumberFormat="1" applyFont="1" applyFill="1" applyBorder="1" applyAlignment="1">
      <alignment horizontal="center"/>
    </xf>
    <xf numFmtId="0" fontId="10" fillId="0" borderId="2"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0" fillId="0" borderId="0" xfId="0" applyAlignment="1">
      <alignment horizontal="center" wrapText="1"/>
    </xf>
    <xf numFmtId="3" fontId="1" fillId="0" borderId="2" xfId="0" applyNumberFormat="1" applyFont="1" applyBorder="1"/>
    <xf numFmtId="0" fontId="1" fillId="0" borderId="19" xfId="0" applyFont="1" applyBorder="1"/>
    <xf numFmtId="0" fontId="30" fillId="24" borderId="6" xfId="0" applyFont="1" applyFill="1" applyBorder="1" applyAlignment="1">
      <alignment horizontal="right"/>
    </xf>
    <xf numFmtId="0" fontId="30" fillId="24" borderId="6" xfId="0" applyFont="1" applyFill="1" applyBorder="1"/>
    <xf numFmtId="0" fontId="31" fillId="24" borderId="6" xfId="0" applyFont="1" applyFill="1" applyBorder="1"/>
    <xf numFmtId="0" fontId="31" fillId="24" borderId="6" xfId="0" applyFont="1" applyFill="1" applyBorder="1" applyAlignment="1">
      <alignment horizontal="right"/>
    </xf>
    <xf numFmtId="0" fontId="1" fillId="3" borderId="2" xfId="0" applyFont="1" applyFill="1" applyBorder="1"/>
    <xf numFmtId="0" fontId="58" fillId="18" borderId="23" xfId="0" applyFont="1" applyFill="1" applyBorder="1"/>
    <xf numFmtId="1" fontId="3" fillId="0" borderId="0" xfId="0" applyNumberFormat="1" applyFont="1"/>
    <xf numFmtId="1" fontId="0" fillId="0" borderId="0" xfId="0" applyNumberFormat="1"/>
    <xf numFmtId="49" fontId="13"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0" fillId="25" borderId="6" xfId="0" applyFill="1" applyBorder="1"/>
    <xf numFmtId="0" fontId="0" fillId="26" borderId="21" xfId="0" applyFill="1" applyBorder="1"/>
    <xf numFmtId="0" fontId="0" fillId="0" borderId="0" xfId="0" applyAlignment="1">
      <alignment horizontal="center" wrapText="1"/>
    </xf>
    <xf numFmtId="0" fontId="30" fillId="0" borderId="1" xfId="0" applyFont="1" applyFill="1" applyBorder="1"/>
    <xf numFmtId="3" fontId="3" fillId="0" borderId="6" xfId="0" applyNumberFormat="1" applyFont="1" applyFill="1" applyBorder="1"/>
    <xf numFmtId="3" fontId="6" fillId="0" borderId="6" xfId="0" applyNumberFormat="1" applyFont="1" applyFill="1" applyBorder="1"/>
    <xf numFmtId="0" fontId="0" fillId="0" borderId="0" xfId="0" applyNumberFormat="1"/>
    <xf numFmtId="3" fontId="3" fillId="24" borderId="6" xfId="0" applyNumberFormat="1" applyFont="1" applyFill="1" applyBorder="1"/>
    <xf numFmtId="3" fontId="6" fillId="24" borderId="6" xfId="0" applyNumberFormat="1" applyFont="1" applyFill="1" applyBorder="1"/>
    <xf numFmtId="0" fontId="0" fillId="25" borderId="21" xfId="0" applyFill="1" applyBorder="1"/>
    <xf numFmtId="3" fontId="54" fillId="0" borderId="6" xfId="0" applyNumberFormat="1" applyFont="1" applyFill="1" applyBorder="1"/>
    <xf numFmtId="0" fontId="4" fillId="2" borderId="3" xfId="0" applyFont="1" applyFill="1" applyBorder="1" applyAlignment="1">
      <alignment horizontal="center" vertical="top" wrapText="1"/>
    </xf>
    <xf numFmtId="0" fontId="40" fillId="0" borderId="6" xfId="0" applyFont="1" applyBorder="1"/>
    <xf numFmtId="0" fontId="1" fillId="0" borderId="6" xfId="0" applyFont="1" applyBorder="1" applyAlignment="1"/>
    <xf numFmtId="1" fontId="1" fillId="0" borderId="0" xfId="0" applyNumberFormat="1" applyFont="1"/>
    <xf numFmtId="0" fontId="0" fillId="0" borderId="6" xfId="0" applyBorder="1" applyAlignment="1">
      <alignment horizontal="center"/>
    </xf>
    <xf numFmtId="0" fontId="0" fillId="0" borderId="0" xfId="0" applyAlignment="1">
      <alignment horizontal="center" vertical="center" wrapText="1"/>
    </xf>
    <xf numFmtId="0" fontId="0" fillId="0" borderId="0" xfId="0" applyAlignment="1">
      <alignment horizontal="center" wrapText="1"/>
    </xf>
  </cellXfs>
  <cellStyles count="3">
    <cellStyle name="Komma" xfId="1" builtinId="3"/>
    <cellStyle name="Normal" xfId="0" builtinId="0"/>
    <cellStyle name="Prosent" xfId="2" builtinId="5"/>
  </cellStyles>
  <dxfs count="2">
    <dxf>
      <numFmt numFmtId="165" formatCode="_(* #,##0_);_(* \(#,##0\);_(* &quot;-&quot;??_);_(@_)"/>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FF"/>
      <color rgb="FFFFFF99"/>
      <color rgb="FFFFCCCC"/>
      <color rgb="FFCCFFCC"/>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Øyvind Toldnes" refreshedDate="43105.47359814815" createdVersion="5" refreshedVersion="5" minRefreshableVersion="3" recordCount="944">
  <cacheSource type="worksheet">
    <worksheetSource ref="A1:M945" sheet="Grunnlag per 05.01.2018"/>
  </cacheSource>
  <cacheFields count="13">
    <cacheField name="Stillingstype" numFmtId="0">
      <sharedItems count="3">
        <s v="Stipendiat"/>
        <s v="Postdok"/>
        <s v="Kvinneprofessorat"/>
      </sharedItems>
    </cacheField>
    <cacheField name="Prosj.nr" numFmtId="0">
      <sharedItems containsSemiMixedTypes="0" containsString="0" containsNumber="1" containsInteger="1" minValue="68022014" maxValue="82513335"/>
    </cacheField>
    <cacheField name="Fakultet" numFmtId="0">
      <sharedItems count="10">
        <s v="MH"/>
        <s v="IE"/>
        <s v="NV"/>
        <s v="IV"/>
        <s v="RE"/>
        <s v="SU"/>
        <s v="HF"/>
        <s v="AD"/>
        <s v="ØK"/>
        <s v="VM"/>
      </sharedItems>
    </cacheField>
    <cacheField name="Strategisk satsingsområde (direkte tildelt)" numFmtId="0">
      <sharedItems longText="1"/>
    </cacheField>
    <cacheField name="K-sted" numFmtId="0">
      <sharedItems containsBlank="1" containsMixedTypes="1" containsNumber="1" containsInteger="1" minValue="310520" maxValue="670105"/>
    </cacheField>
    <cacheField name="Øremerket?" numFmtId="0">
      <sharedItems containsBlank="1"/>
    </cacheField>
    <cacheField name="kjønn" numFmtId="0">
      <sharedItems containsBlank="1"/>
    </cacheField>
    <cacheField name="Tildelt år" numFmtId="0">
      <sharedItems containsString="0" containsBlank="1" containsNumber="1" containsInteger="1" minValue="2010" maxValue="2018" count="9">
        <n v="2012"/>
        <n v="2010"/>
        <n v="2014"/>
        <n v="2013"/>
        <n v="2015"/>
        <n v="2016"/>
        <m/>
        <n v="2017"/>
        <n v="2018"/>
      </sharedItems>
    </cacheField>
    <cacheField name="Start      år mnd" numFmtId="0">
      <sharedItems containsBlank="1" containsMixedTypes="1" containsNumber="1" containsInteger="1" minValue="1310" maxValue="201602"/>
    </cacheField>
    <cacheField name="Drift " numFmtId="0">
      <sharedItems containsSemiMixedTypes="0" containsString="0" containsNumber="1" minValue="7436.7006103455033" maxValue="291933.17759352672"/>
    </cacheField>
    <cacheField name="Lønn" numFmtId="0">
      <sharedItems containsSemiMixedTypes="0" containsString="0" containsNumber="1" minValue="49932.13266946267" maxValue="1017829.8822287456"/>
    </cacheField>
    <cacheField name="Bevilgning 2018 (kr)" numFmtId="0">
      <sharedItems containsSemiMixedTypes="0" containsString="0" containsNumber="1" minValue="57368.833279808176" maxValue="1107106.0000000002"/>
    </cacheField>
    <cacheField name="Merknad" numFmtId="0">
      <sharedItems containsBlank="1" count="260">
        <s v="Lagt inn 21/6-12, OK 30/8-12"/>
        <s v="Lagt inn 21/6-12, OK 30/7-12"/>
        <s v="Lagt inn 05.11.2014, OK 11/11-14"/>
        <s v="Lagt inn 24/2-10, OK 16/4-10"/>
        <s v="Lagt inn 02.06.2014, OK 19/6-14"/>
        <s v="Lagt inn 22.10.2015, OK 10/11-15"/>
        <s v="Oppstart etter avtale med fakultet"/>
        <s v="Direkte bevilgning"/>
        <s v="Lagt inn 07.11.2014, OK 11/11-14"/>
        <s v="Lagt inn 25.09.2014, OK 15/10-14"/>
        <s v="Lagt inn 10.12.2013, OK 13/12-13"/>
        <s v="Lagt inn 03.09.2014, OK 9/9-14"/>
        <s v="Lagt inn 23.11.2015"/>
        <s v="Lagt inn 04.09.2014, OK 9/9-14"/>
        <s v="Lagt inn 18.03.2014, OK 31/3-14"/>
        <s v="Lagt inn 16.12.2014. Ok 31/1-15"/>
        <s v="Lagt inn 19.03.2014, OK 31/3-14"/>
        <s v="Lagt inn 04.12.2014, OK 31/1-15"/>
        <s v="Lagt inn 19.01.2015. OK 16/3-15"/>
        <s v="Lagt inn 28.01.2013"/>
        <s v="Lagt inn 11.02.2014, OK 31/3-14"/>
        <s v="Lagt inn 11.08.2014, OK 15/10-14"/>
        <s v="Lagt inn 27.02.2014, OK 31/3-14"/>
        <s v="Lagt inn 30.04.2014, OK 9/7-14"/>
        <s v="Lagt inn 07.05.2014, OK 14/8-14"/>
        <s v="Lagt inn 08.05.2014, OK 21/5-14"/>
        <s v="Lagt inn 12.05.2014, OK 14/8-14"/>
        <s v="Lagt inn 23.05.2014, OK 14/8-14"/>
        <s v="Lagt inn 02.06.2014,OK 14/8-14 "/>
        <s v="Lagt inn 16.06.2014, OK 19/6-14"/>
        <s v="Lagt inn 17.06.2014, OK 9/7-14"/>
        <s v="Lagt inn 17.06.2015, OK 8/7-15"/>
        <s v="Lagt inn 25.08.2014, OK 9/9-14"/>
        <s v="Lagt inn 26.06.2015, OK 8/7-15"/>
        <s v="Lagt inn 30.10.2015, OK 10/11-15"/>
        <s v="Lagt inn 20.06.2016, OK 26/7-16"/>
        <s v="Lagt inn 27.11.2015"/>
        <s v="Lagt inn 07.09.2015, OK 16/9-15"/>
        <s v="Lagt inn 20.08.2014, OK 9/9-14"/>
        <s v="Lagt inn 01.03.2016, OK 15/3-16"/>
        <s v="Lagt inn 09.09.2014, OK 15/10-14"/>
        <s v="Lagt inn 29.08.2016, OK 12/9-16"/>
        <s v="Lagt inn 03.04.2014, OK 21/5-14"/>
        <s v="Lagt inn 28.04.2014, OK 19/6-14"/>
        <s v="Lagt inn 07.01.2016, OK 15/3-16"/>
        <s v="Lagt inn 21.11.2014"/>
        <s v="Lagt inn 17.12.2014. OK 31/1-15"/>
        <s v="Lagt inn 26.06.2017, OK 16/8-17"/>
        <s v="Lagt inn 19.11.2015"/>
        <s v=" OK 21/5-14"/>
        <s v="OK 21/5-14"/>
        <s v="Lagt inn 11.04.2016, OK 11/4-16"/>
        <s v="Lagt inn 11.11.2015"/>
        <s v="Lagt inn 14.01.2015. OK 31/1-15"/>
        <s v="Direktebevilgning, OK 21/5-14"/>
        <s v="Lagt inn 23.06.2014,OK 9/9-14"/>
        <s v="Lagt inn 23.06.2014, OK 14/8-14"/>
        <s v="Lagt inn 12.08.2015, OK 16/9-15"/>
        <s v="Direkte bevilgning, OK 21/5-14"/>
        <s v="Lagt inn 18.02.2014"/>
        <s v="Lagt inn 18.06.2014"/>
        <s v="Lagt inn 19.06.2014"/>
        <s v="Lagt inn 24.06.2014"/>
        <s v="Lagt inn 03.07.2014"/>
        <s v="Lagt inn 11.08.2014"/>
        <s v="Lagt inn 12.08.2014"/>
        <s v="Lagt inn 18.08.2014"/>
        <s v="Lagt inn 25.08.2014"/>
        <s v="Lagt inn 28.08.2014"/>
        <s v="Lagt inn 21.01.2015. OK 16/3-15"/>
        <s v="Lagt inn 21.08.2014"/>
        <s v="Korrigert 19.12.2015 (manglet måneder i perioden)OK 31/1-15"/>
        <s v="Lagt inn 03.09.2014"/>
        <s v="Lagt inn 08.09.2014"/>
        <s v="Lagt inn 09.09.2014"/>
        <s v="Lagt inn 17.09.2014"/>
        <s v="Lagt inn 13.10.2014"/>
        <s v="Lagt inn 23.10.2014"/>
        <s v="Lagt inn19.11.2014"/>
        <s v="Lagt inn 07.09.2015, Ok 8/10-15"/>
        <s v="Lagt inn 20.11.2014"/>
        <s v="Lagt inn 25.09.2015, OK 8/10-15"/>
        <s v="Lagt inn 27.08.2015, OK 16/9-15"/>
        <s v="Lagt inn 23.09.2015, OK 8/10-15"/>
        <s v="Korrigert 25.11.15, oppstart tidligere enn først meldt (01.03 i stedet for 01.06)"/>
        <s v="Startet opp på SVT"/>
        <s v="Lagt inn 10.11.2015, OK 10/11-15. Endret K-sted 16.12.15"/>
        <s v="Lagt inn 12.01.2017, OK 31/1-17"/>
        <s v="Lagt inn 17.08.2016, OK 12/9-16"/>
        <s v="Lagt inn 16.03.2016, OK 11/4-16"/>
        <s v="Lagt inn 25.08.2016, OK 12/9-16"/>
        <s v="Lagt inn 04.12.2015"/>
        <s v="Lagt inn 09.11.2015"/>
        <s v="Lagt inn 26.11.2015"/>
        <s v="Lagt inn 09.02.2016, OK 15/3-16"/>
        <s v="Lagt inn 22.08.16, OK 19/9-16"/>
        <s v="Lagt inn 16.11.2017"/>
        <s v="Lagt inn 17.08.2015, OK 16/9-15"/>
        <s v="Lagt inn 28.09.2015, OK 8/10-15"/>
        <s v="Lagt inn 19.01.2016, OK 15/3-16"/>
        <s v="Lagt inn 02.12.2014. OK 31/1-15"/>
        <s v="Lagt inn 19.12.2014. OK 31/1-15"/>
        <s v="Lagt inn 10.08.2015, OK 12/8-15"/>
        <s v="Startet opp på HiG"/>
        <s v="Startet opp på HiÅ"/>
        <s v="Lagt inn 04.09.2017, OK 12/9-17"/>
        <s v="Startet opp på HiST"/>
        <s v="Lagt inn 10.01.2017, OK 31/1-17"/>
        <s v="Lagt inn 03.01.2017, OK31/1-17"/>
        <s v="Lagt inn 21.01.2015"/>
        <s v="Lagt inn 27.01.2015"/>
        <s v="Lagt inn 27.02.2015"/>
        <s v="Lagt inn 20.03.2015"/>
        <s v="Lagt inn 07.04.2015"/>
        <s v="Lagt inn 16.06.2015"/>
        <s v="Lagtt inn 10.08.2015"/>
        <s v="Lagt inn 14.08.2015"/>
        <s v="Lagt inn 21.08.2015"/>
        <s v="Lagt inn  13.04.2015"/>
        <s v="Lagt inn 10.08.2015"/>
        <s v="Lagt inn 26.08.2015"/>
        <s v="Lagt inn 14.09.2015"/>
        <s v="Lagt inn 22.09.2015"/>
        <s v="Lagt inn 25.09.2015"/>
        <s v="Lagt inn 08.08.2016, OK 10/8-16"/>
        <s v="Lagt inn 08.10.2015"/>
        <s v="Lagt inn 07.12.2015"/>
        <s v="Lagt inn 28.08.2015"/>
        <s v="Lagt inn 12.10.2015"/>
        <s v="Lagt inn 01.07.2016, OK 26/7-16"/>
        <s v="Lagt inn 18.08.2016, OK 19/9-16"/>
        <s v="Lagt inn 23.09.2016, OK 12/10-16"/>
        <s v="Lagt inn 13.09.2016, OK 12/10-16"/>
        <s v="Lagt inn 01.02.2017, OK 23/2-17"/>
        <s v="Lagt inn 02.06.2017, OK 9/6-17"/>
        <s v="Lagt inn 07.08.2017, OK 16/8-17"/>
        <s v="Lagt inn 13.06.2017, OK 16/8-17"/>
        <s v="Lagt inn 21.08.2017, OK 12/9-17"/>
        <s v="Lagt inn 11.12.2015, OK 15/3-16"/>
        <s v="Lagt inn 25.02.2016, OK 9/6-16"/>
        <s v="Lagt inn 07.03.2016, OK 11/4-16"/>
        <s v="Lagt inn 19.04.2016, OK 11/5-16"/>
        <s v="Lagt inn 01.06.2016, OK 10/8-16"/>
        <s v="Lagt inn 01.06.2016, OK 9/6-16"/>
        <s v="Lagt inn 12.05.2017, OK 16/8-17"/>
        <s v="Lagt inn 30.09.2016, OK 12/10-16"/>
        <s v="Lagt inn 03.02.2017,OK 17/3-17"/>
        <s v="Lagt inn 18.09.2017 (har fått 4 mnder finansiering da den lå på SVT)ok 10.10.17"/>
        <s v="Lagt inn 02.09.2016, OK 12/10-16"/>
        <s v="Lagt inn 29.08.2017, OK 12/9-17"/>
        <s v="Lagt inn 29.08.2017 ok 10.10.17"/>
        <s v="Lagt inn 22.11.2016, OK 9/12-16"/>
        <s v="Lagt inn 09.08.2016, OK 11/11-16"/>
        <s v="Lagt inn 22.11.2016. Bevilgning overføres til SVTs felles SO-prosjektnummer 81870065, OK 9/12-16"/>
        <s v="Lagt inn 12.12.2016"/>
        <s v="Lagt inn 06.02.2017, OK 23/2-17"/>
        <s v="Lagt inn 01.09.2016, OK 12/9-16"/>
        <s v="Lagt inn 23.08.2016, OK 12/9-16"/>
        <s v="Lagt inn 07.12.2016, OK 9/12-16"/>
        <s v="Lagt inn 19.01.2017, OK 23/2-17"/>
        <s v="Lagt inn 24.08.2017 ok 10.10.17"/>
        <s v="Lagt inn 18.09.2017 ok 10.10.17"/>
        <s v="Lagt inn 29.08.2017. Bevilgning overføres MHs 2017-prosjektnummer 81115200, k-sted 650105, OK 12/9-17"/>
        <s v="Lagt inn 20.10.2016, OK 11/11-16"/>
        <s v="Lagt inn 07.10.2016. Bevilgning overføres til DMFs felles SO-prosjektnummer 81115200, OK12/10-16"/>
        <s v="Lagt inn 05.10.2016, OK 12/10-16"/>
        <s v="Lagt inn 26.09.2016. Bevilgning overføres SVTs felles SO-prosjektnummer 81870065, OK12/10-16"/>
        <s v="Lagt inn 09.09.2016, OK 12/9-16"/>
        <s v="Lagt inn 03.01.2017, OK 31/1-17"/>
        <s v="Lagt inn 10.03.2017. Bevilgning overføres SUs 2016-prosjektnummer: 81870065, k-sted 670105, OK 17/3-17"/>
        <s v="Lagt inn 10.03.2017. Bevilgning overføres SUs 2016-prosjektnummer: 81870065, k-sted 670105, OK 16/8-17"/>
        <s v="Lagt inn 23.08.2017, OK 12/9-17"/>
        <s v="Lagt inn 11.05.2017, OK 16/8-17"/>
        <s v="Lagt inn 29.11.2017"/>
        <s v="Lagt inn 12.08.2016, OK 12/9-16"/>
        <s v="Lagt inn 03.02.2017, OK 23/2-17"/>
        <s v="Lagt inn 19.10.2016, OK 11/11-16"/>
        <s v="Lagt inn 04.11.2016, OK 11/11-16"/>
        <s v="Lagt inn 03.02.2017. Endret k-sted 16.02.17, OK 23/2-17"/>
        <s v="Lagt inn 24.11.2016, OK 9/12-16"/>
        <s v="Lagt inn 08.12.2016, OK 9/12-16"/>
        <s v="Lagt inn 12.06.2017,OK 16/8-17"/>
        <s v="Lagt inn 08.08.2017, OK 12/9-17"/>
        <s v="Lagt inn 04.12.2017"/>
        <s v="Lagt inn 31.08.2017, OK 12/9-17"/>
        <s v="Lagt inn 14.09.2017 ok 10.10.17"/>
        <s v="Lagt inn 28.09.2017 ok 10.10.17"/>
        <s v="Lagt inn 16.10.2017"/>
        <s v="Lagt inn 07.11.2017"/>
        <s v="Lagt inn 05.12.2017"/>
        <s v="Lagt inn 08.02.2017, OK 23/2-17"/>
        <s v="Lagt inn 21.04.2017, OK 9/6-17"/>
        <s v="Lagt inn 27.04.2017, OK 12/5-17"/>
        <s v="Lagt inn 28.04.2017, OK 9/6-17"/>
        <s v="Lagt inn 28.04.2017, OK 16/8-17"/>
        <s v="Lagt inn 02.06.2017, OK 7/7-17"/>
        <s v="Lagt inn 13.06.2017, OK 7/7-17"/>
        <s v="Lagt inn 12.06.2017, OK 7/7-17"/>
        <s v="Lagt inn 04.07.2017, OK 16/8-17"/>
        <s v="Lagt inn 10.07.2017, OK 16/8-17"/>
        <s v="Lagt inn 10.07.2017, OK 12/9-17"/>
        <s v="Lagt inn 14.08.2017, OK 16/8-17"/>
        <s v="Lagt inn 20.03.2017. OK 10/4-17"/>
        <s v="Lagt inn 13.02.2017, OK 23/2-17"/>
        <s v="Lagt inn 08.08.2017, OK 16/8-17"/>
        <s v="Lagt inn 20.06.2017, OK 7/7-17"/>
        <s v="Lagt inn 07.04.2017, OK 12/5-17"/>
        <s v="Lagt inn 31.03.2017, OK 10/4-17"/>
        <s v="Lagt inn 07.04.2017, OK 7/7-17"/>
        <s v="Lagt inn 07.04.2017, OK 12/9-17"/>
        <s v="Lagt inn 07.04.2017, OK 16/8-17"/>
        <s v="Lagt inn 07.08.2017, OK 12/9-17"/>
        <s v="Lagt inn 27.11.2017"/>
        <s v="Lagt inn 12.09.2017 ok 10.10.17"/>
        <s v="Lagt inn 14.11.2017"/>
        <s v="Lagt inn 26.10.2017"/>
        <s v="Lagt inn 22.08.2017, OK 12/9-17"/>
        <s v="Lagt inn 06.12.2017"/>
        <s v="Lagt inn 11.09.2017, OK 12/9-17"/>
        <s v="Direkte bevilgning, startet jan 17"/>
        <s v="Direkte bevilgning, starter feb 17"/>
        <m/>
        <s v="Lagt inn 27.06.2017"/>
        <s v="Lagt inn 07.09.2017"/>
        <s v="Lagt inn 18.09.2017 10.10.17"/>
        <s v="Lagt inn 12.09.2017"/>
        <s v="Lagt inn 18.09.2017"/>
        <s v="Lagt inn 25.09.2017"/>
        <s v="Lagt inn 30.10.2017"/>
        <s v="Lagt inn 02.11.2017"/>
        <s v="Lagt inn 5.12.2012, forlenget 16.01.2014. OK 31/1-15"/>
        <s v="Lagt inn 16.12.201, OK 31/1-14"/>
        <s v="Lagt inn 16.02.2017, OK 23/2-17"/>
        <s v="Lagt inn 04.04.2016, OK 11/5-16"/>
        <s v="OK 26/7-16"/>
        <s v="Lagt inn 28.11.2016"/>
        <s v="Startet opp på HiST. Direkte bevilgning"/>
        <s v="Lagt inn 10.11.2015, forlenget med 1 år 01.07.2016"/>
        <s v="Lagt inn 09.08.2016, OK 12/9-16"/>
        <s v="Lagt inn 25.10.2016, OK 11/11-16"/>
        <s v="Lagt inn 16.06.2016, OK 26/7-16"/>
        <s v="Lagt inn 03.10.2016, OK 11/11-16"/>
        <s v="Lagt inn 11.10.2016, OK 9/12-16"/>
        <s v="Lagt inn 02.11.2016, OK 11/11-16"/>
        <s v="Lagt inn 11.05.2017 (4-årig postdok etter avtale mellom rektor og Tor Grande)OK 9/6-17"/>
        <s v="Startet opp på SVT 01.11.16"/>
        <s v="Lagt inn 16.01.2016, OK 31/1-17"/>
        <s v="Lagt inn 11.08.2016, OK 12/9-16"/>
        <s v="Lagt inn 20.02.2017, OK 23/2-17"/>
        <s v="Lagt inn 28.11.2016, OK 9/12-16"/>
        <s v="Lagt inn 27.06.2017, OK 7/7-17"/>
        <s v="Lagt inn 07.02.2017, OK 17/3-17"/>
        <s v="Lagt inn 21.04.2017, OK 12/5-17"/>
        <s v="Lagt inn 19.06.2017, OK 16/8-17"/>
        <s v="Lagt inn 25.09.2017 ok 10.10.17"/>
        <s v="Lagt inn 11.09.2017 ok 10.10.17"/>
        <s v="Startet opp 01.09.16 på SVT, finansiering fra jan.17, OK 31/1-17"/>
        <s v="Startet opp på tidl. HiST"/>
        <s v="Omgjort fra stip, startet opp på SVT 01.09.16"/>
        <s v="Lagt inn 15.11.201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4">
  <r>
    <x v="0"/>
    <n v="81738500"/>
    <x v="0"/>
    <s v="ksted 653010, Førland"/>
    <n v="653010"/>
    <s v=""/>
    <s v="K"/>
    <x v="0"/>
    <s v="1208"/>
    <n v="85041.879042675049"/>
    <n v="399696.83150057279"/>
    <n v="484738.71054324787"/>
    <x v="0"/>
  </r>
  <r>
    <x v="0"/>
    <n v="81738600"/>
    <x v="0"/>
    <s v="ksted 652510, Pedersen"/>
    <n v="652510"/>
    <s v=""/>
    <s v="K"/>
    <x v="0"/>
    <s v="1207"/>
    <n v="85041.879042675049"/>
    <n v="399696.83150057279"/>
    <n v="484738.71054324787"/>
    <x v="1"/>
  </r>
  <r>
    <x v="0"/>
    <n v="81741800"/>
    <x v="1"/>
    <s v="Øremerket IKT/fyrtårn: Tárik Saleh Salem, k-sted 631005"/>
    <s v="631005"/>
    <s v="Ja"/>
    <s v="M"/>
    <x v="0"/>
    <n v="1411"/>
    <n v="74402.716550563549"/>
    <n v="499561.0968394982"/>
    <n v="573963.81339006172"/>
    <x v="2"/>
  </r>
  <r>
    <x v="0"/>
    <n v="81711600"/>
    <x v="2"/>
    <s v="FME -SOL egeninnsats RE, ksted 662005 (prosj.leder Renaas) "/>
    <n v="662005"/>
    <s v=""/>
    <m/>
    <x v="1"/>
    <s v="1001"/>
    <n v="7436.7006103455033"/>
    <n v="49932.13266946267"/>
    <n v="57368.833279808176"/>
    <x v="3"/>
  </r>
  <r>
    <x v="0"/>
    <n v="81741700"/>
    <x v="2"/>
    <s v="Stip. Xuemei Cheng (Materialer), k-sted 663505"/>
    <s v="663505"/>
    <s v=""/>
    <m/>
    <x v="0"/>
    <n v="1402"/>
    <n v="7436.7006103455033"/>
    <n v="49932.13266946267"/>
    <n v="57368.833279808176"/>
    <x v="4"/>
  </r>
  <r>
    <x v="0"/>
    <n v="81741200"/>
    <x v="3"/>
    <s v="Øremerket 2014: Tematisk: Energi. Samarbeid med DTU. Karl Oskar Pirez Bjørgen. K-sted 642505"/>
    <s v="642505"/>
    <s v="Ja"/>
    <s v="M"/>
    <x v="2"/>
    <n v="1511"/>
    <n v="89276.117771254561"/>
    <n v="599425.36217842356"/>
    <n v="688701.47994967806"/>
    <x v="5"/>
  </r>
  <r>
    <x v="0"/>
    <n v="81742300"/>
    <x v="4"/>
    <s v="Øremerket 2014: Tematisk: Energi"/>
    <m/>
    <s v="Ja"/>
    <m/>
    <x v="2"/>
    <m/>
    <n v="59529.315329872537"/>
    <n v="399696.83150057279"/>
    <n v="459226.14683044533"/>
    <x v="6"/>
  </r>
  <r>
    <x v="0"/>
    <n v="81158800"/>
    <x v="5"/>
    <s v="Dobbeltkompetanseprosjektet, psykologi"/>
    <m/>
    <s v=""/>
    <m/>
    <x v="3"/>
    <m/>
    <n v="63768.655550896117"/>
    <n v="599425.36217842356"/>
    <n v="663194.01772931963"/>
    <x v="7"/>
  </r>
  <r>
    <x v="0"/>
    <n v="81158801"/>
    <x v="5"/>
    <s v="Dobbeltkompetanseprosjektet, psykologi"/>
    <m/>
    <s v=""/>
    <m/>
    <x v="3"/>
    <m/>
    <n v="63768.655550896117"/>
    <n v="599425.36217842356"/>
    <n v="663194.01772931963"/>
    <x v="7"/>
  </r>
  <r>
    <x v="0"/>
    <n v="81158805"/>
    <x v="5"/>
    <s v="Dobbeltkompetanseprosjektet, psykologi"/>
    <m/>
    <s v=""/>
    <m/>
    <x v="3"/>
    <m/>
    <n v="10623.858014779291"/>
    <n v="99864.265338925339"/>
    <n v="110488.12335370464"/>
    <x v="7"/>
  </r>
  <r>
    <x v="0"/>
    <n v="81749500"/>
    <x v="2"/>
    <s v="Stipendiat 2013: Bauer Dag-Vidar Krogstad, k-sted 662005"/>
    <s v="662005"/>
    <s v=""/>
    <m/>
    <x v="3"/>
    <n v="1409"/>
    <n v="59529.315329872537"/>
    <n v="399696.83150057279"/>
    <n v="459226.14683044533"/>
    <x v="8"/>
  </r>
  <r>
    <x v="0"/>
    <n v="81750500"/>
    <x v="1"/>
    <s v="Øremerket 2013: SFF Asgeir Sørensen: Mikkel Cornelius Nielsen, k-sted 632505 (overført fra IVT til IME)"/>
    <n v="632505"/>
    <s v="Ja"/>
    <s v="M"/>
    <x v="3"/>
    <n v="1408"/>
    <n v="52083.687107749902"/>
    <n v="349704.75629489223"/>
    <n v="401788.44340264215"/>
    <x v="9"/>
  </r>
  <r>
    <x v="0"/>
    <n v="81750700"/>
    <x v="2"/>
    <s v="Øremerket 2013: SFF-CDBD: Egeninnsats til Boa-SSF/B.E.Sæther prosj.50055221 P.S.Ranke, k-sted 660105"/>
    <s v="660105"/>
    <s v="Ja"/>
    <m/>
    <x v="3"/>
    <n v="1310"/>
    <n v="89276.117771254561"/>
    <n v="599425.36217842356"/>
    <n v="688701.47994967806"/>
    <x v="10"/>
  </r>
  <r>
    <x v="0"/>
    <n v="81751100"/>
    <x v="1"/>
    <s v="Øremerket 2013: Nasjonal forskerskole: Sam Slöjetes, k-sted 633505"/>
    <s v="633505"/>
    <s v="Ja"/>
    <s v="M"/>
    <x v="3"/>
    <n v="1409"/>
    <n v="59529.315329872537"/>
    <n v="399696.83150057279"/>
    <n v="459226.14683044533"/>
    <x v="11"/>
  </r>
  <r>
    <x v="0"/>
    <n v="81751200"/>
    <x v="6"/>
    <s v="Øremerket 2013: Nasjonal forskerskole, Brita Ramsevik Riksem, k-sted 620105"/>
    <s v="620105"/>
    <s v="Ja"/>
    <m/>
    <x v="3"/>
    <n v="1408"/>
    <n v="37202.633648392788"/>
    <n v="349704.75629489223"/>
    <n v="386907.38994328503"/>
    <x v="8"/>
  </r>
  <r>
    <x v="0"/>
    <n v="81751500"/>
    <x v="2"/>
    <s v="Øremerket 2013: SFF Arne Brataas. Krogh Fredrik Stip (2015-08-15 Teor), k-sted 662005"/>
    <s v="662005"/>
    <s v="Ja"/>
    <m/>
    <x v="3"/>
    <n v="1508"/>
    <n v="89276.117771254561"/>
    <n v="599425.36217842356"/>
    <n v="688701.47994967806"/>
    <x v="12"/>
  </r>
  <r>
    <x v="0"/>
    <n v="81751700"/>
    <x v="2"/>
    <s v="Øremerket 2013: SFF Bjørn T. Stokke, Eleonora Jonasova, k-sted 662005"/>
    <s v="662005"/>
    <s v="Ja"/>
    <m/>
    <x v="3"/>
    <n v="1408"/>
    <n v="52083.687107749902"/>
    <n v="349704.75629489223"/>
    <n v="401788.44340264215"/>
    <x v="13"/>
  </r>
  <r>
    <x v="0"/>
    <n v="81752000"/>
    <x v="1"/>
    <s v="Øremerket 2013: SFF Morten Hovd: Leif Erik Andersson, k-sted 632505"/>
    <s v="632505"/>
    <s v="Ja"/>
    <m/>
    <x v="3"/>
    <n v="1403"/>
    <n v="14873.401220691007"/>
    <n v="99864.265338925339"/>
    <n v="114737.66655961635"/>
    <x v="14"/>
  </r>
  <r>
    <x v="0"/>
    <n v="81752100"/>
    <x v="1"/>
    <s v="Øremerket 2013: SFF Morten Hovd : Jonatan Klemets, k-sted 632505"/>
    <s v="632505"/>
    <s v="Ja"/>
    <s v="M"/>
    <x v="3"/>
    <n v="1501"/>
    <n v="89276.117771254561"/>
    <n v="599425.36217842356"/>
    <n v="688701.47994967806"/>
    <x v="15"/>
  </r>
  <r>
    <x v="0"/>
    <n v="81752200"/>
    <x v="1"/>
    <s v="Øremerket 2013: SFF Helge Weman: Andreas Liudi Mulyo, k-sted 633505"/>
    <s v="633505"/>
    <s v="Ja"/>
    <m/>
    <x v="3"/>
    <n v="1403"/>
    <n v="14873.401220691007"/>
    <n v="99864.265338925339"/>
    <n v="114737.66655961635"/>
    <x v="16"/>
  </r>
  <r>
    <x v="0"/>
    <n v="81752400"/>
    <x v="3"/>
    <s v="Øremerket 2013: SFF Martin Landrø: Vegard S. Hagen, k-sted 641505"/>
    <s v="641505"/>
    <s v="Ja"/>
    <s v="M"/>
    <x v="3"/>
    <n v="1501"/>
    <n v="89276.117771254561"/>
    <n v="599425.36217842356"/>
    <n v="688701.47994967806"/>
    <x v="17"/>
  </r>
  <r>
    <x v="0"/>
    <n v="81753300"/>
    <x v="2"/>
    <s v="Øremerket 2013: Alex Hansen, Morten Vasvik, k-sted 662005"/>
    <s v="662005"/>
    <s v="Ja"/>
    <m/>
    <x v="3"/>
    <n v="1409"/>
    <n v="59529.315329872537"/>
    <n v="399696.83150057279"/>
    <n v="459226.14683044533"/>
    <x v="13"/>
  </r>
  <r>
    <x v="0"/>
    <n v="81753400"/>
    <x v="1"/>
    <s v="Øremerket 2013: Berit Stensønes: Lars Simon, k-sted 631505"/>
    <s v="631505"/>
    <s v="Ja"/>
    <s v="M"/>
    <x v="3"/>
    <n v="1501"/>
    <n v="89276.117771254561"/>
    <n v="599425.36217842356"/>
    <n v="688701.47994967806"/>
    <x v="15"/>
  </r>
  <r>
    <x v="0"/>
    <n v="81754000"/>
    <x v="1"/>
    <s v="Øremerket 2013: Muliggjørende teknologier: Ijaz Siddiqui Salman, k-sted 633505"/>
    <s v="633505"/>
    <s v="Ja"/>
    <s v="M"/>
    <x v="3"/>
    <n v="1501"/>
    <n v="89276.117771254561"/>
    <n v="599425.36217842356"/>
    <n v="688701.47994967806"/>
    <x v="18"/>
  </r>
  <r>
    <x v="0"/>
    <n v="81754100"/>
    <x v="1"/>
    <s v="Stipendiat 2015:"/>
    <m/>
    <m/>
    <m/>
    <x v="4"/>
    <m/>
    <n v="59529.315329872537"/>
    <n v="399696.83150057279"/>
    <n v="459226.14683044533"/>
    <x v="7"/>
  </r>
  <r>
    <x v="0"/>
    <n v="81754500"/>
    <x v="2"/>
    <s v="Forskuttering 2014-stillinger: Morten Stornes"/>
    <n v="662005"/>
    <s v=""/>
    <m/>
    <x v="2"/>
    <n v="1401"/>
    <n v="7436.7006103455033"/>
    <n v="49932.13266946267"/>
    <n v="57368.833279808176"/>
    <x v="19"/>
  </r>
  <r>
    <x v="0"/>
    <n v="81757400"/>
    <x v="3"/>
    <s v="Stipendiat 2014: Alexander Michels, k-sted 641005"/>
    <s v="641005"/>
    <s v=""/>
    <m/>
    <x v="2"/>
    <n v="1402"/>
    <n v="7436.7006103455033"/>
    <n v="49932.13266946267"/>
    <n v="57368.833279808176"/>
    <x v="20"/>
  </r>
  <r>
    <x v="0"/>
    <n v="81757900"/>
    <x v="7"/>
    <s v="Stipendiat 2014: Smith, k-sted 612005"/>
    <s v="612005"/>
    <s v=""/>
    <m/>
    <x v="2"/>
    <n v="1409"/>
    <n v="59529.315329872537"/>
    <n v="399696.83150057279"/>
    <n v="459226.14683044533"/>
    <x v="8"/>
  </r>
  <r>
    <x v="0"/>
    <n v="81758000"/>
    <x v="7"/>
    <s v="Stipendiat 2014: Gullberg, k-sted 611005"/>
    <s v="611005"/>
    <s v=""/>
    <m/>
    <x v="2"/>
    <n v="1410"/>
    <n v="66966.015940218043"/>
    <n v="449628.9641700355"/>
    <n v="516594.98011025356"/>
    <x v="8"/>
  </r>
  <r>
    <x v="0"/>
    <n v="81758100"/>
    <x v="0"/>
    <s v="Stipendiat 2014"/>
    <m/>
    <s v=""/>
    <m/>
    <x v="2"/>
    <m/>
    <n v="85041.879042675049"/>
    <n v="399696.83150057279"/>
    <n v="484738.71054324787"/>
    <x v="7"/>
  </r>
  <r>
    <x v="0"/>
    <n v="81758200"/>
    <x v="0"/>
    <s v="Stipendiat 2014"/>
    <m/>
    <s v=""/>
    <m/>
    <x v="2"/>
    <m/>
    <n v="85041.879042675049"/>
    <n v="399696.83150057279"/>
    <n v="484738.71054324787"/>
    <x v="7"/>
  </r>
  <r>
    <x v="0"/>
    <n v="81758300"/>
    <x v="0"/>
    <s v="Stipendiat 2014"/>
    <m/>
    <s v=""/>
    <m/>
    <x v="2"/>
    <m/>
    <n v="85041.879042675049"/>
    <n v="399696.83150057279"/>
    <n v="484738.71054324787"/>
    <x v="7"/>
  </r>
  <r>
    <x v="0"/>
    <n v="81758400"/>
    <x v="0"/>
    <s v="Stipendiat 2014"/>
    <m/>
    <s v=""/>
    <m/>
    <x v="2"/>
    <m/>
    <n v="85041.879042675049"/>
    <n v="399696.83150057279"/>
    <n v="484738.71054324787"/>
    <x v="7"/>
  </r>
  <r>
    <x v="0"/>
    <n v="81758500"/>
    <x v="0"/>
    <s v="Stipendiat 2014"/>
    <m/>
    <s v=""/>
    <m/>
    <x v="2"/>
    <m/>
    <n v="85041.879042675049"/>
    <n v="399696.83150057279"/>
    <n v="484738.71054324787"/>
    <x v="7"/>
  </r>
  <r>
    <x v="0"/>
    <n v="81758600"/>
    <x v="0"/>
    <s v="Stipendiat 2014"/>
    <m/>
    <s v=""/>
    <m/>
    <x v="2"/>
    <m/>
    <n v="85041.879042675049"/>
    <n v="399696.83150057279"/>
    <n v="484738.71054324787"/>
    <x v="7"/>
  </r>
  <r>
    <x v="0"/>
    <n v="81758700"/>
    <x v="0"/>
    <s v="Stipendiat 2014"/>
    <m/>
    <s v=""/>
    <m/>
    <x v="2"/>
    <m/>
    <n v="85041.879042675049"/>
    <n v="399696.83150057279"/>
    <n v="484738.71054324787"/>
    <x v="7"/>
  </r>
  <r>
    <x v="0"/>
    <n v="81758800"/>
    <x v="0"/>
    <s v="Stipendiat 2014"/>
    <m/>
    <s v=""/>
    <m/>
    <x v="2"/>
    <m/>
    <n v="85041.879042675049"/>
    <n v="399696.83150057279"/>
    <n v="484738.71054324787"/>
    <x v="7"/>
  </r>
  <r>
    <x v="0"/>
    <n v="81758900"/>
    <x v="0"/>
    <s v="Stipendiat 2014"/>
    <m/>
    <s v=""/>
    <m/>
    <x v="2"/>
    <m/>
    <n v="85041.879042675049"/>
    <n v="399696.83150057279"/>
    <n v="484738.71054324787"/>
    <x v="7"/>
  </r>
  <r>
    <x v="0"/>
    <n v="81759000"/>
    <x v="0"/>
    <s v="Stipendiat 2014"/>
    <m/>
    <s v=""/>
    <m/>
    <x v="2"/>
    <m/>
    <n v="85041.879042675049"/>
    <n v="399696.83150057279"/>
    <n v="484738.71054324787"/>
    <x v="7"/>
  </r>
  <r>
    <x v="0"/>
    <n v="81759100"/>
    <x v="0"/>
    <s v="Stipendiat 2014"/>
    <m/>
    <s v=""/>
    <m/>
    <x v="2"/>
    <m/>
    <n v="85041.879042675049"/>
    <n v="399696.83150057279"/>
    <n v="484738.71054324787"/>
    <x v="7"/>
  </r>
  <r>
    <x v="0"/>
    <n v="81759300"/>
    <x v="6"/>
    <s v="Stipendiat 2014: Bouman Rita D'Oliveira, k-sted 620105"/>
    <s v="620105"/>
    <s v=""/>
    <m/>
    <x v="2"/>
    <n v="1410"/>
    <n v="47832.868528727173"/>
    <n v="449628.9641700355"/>
    <n v="497461.83269876265"/>
    <x v="21"/>
  </r>
  <r>
    <x v="0"/>
    <n v="81759400"/>
    <x v="6"/>
    <s v="Stipendiat 2014: Jannicke Fiskvik, k-sted 620105"/>
    <s v="620105"/>
    <s v=""/>
    <m/>
    <x v="2"/>
    <n v="1408"/>
    <n v="37202.633648392788"/>
    <n v="349704.75629489223"/>
    <n v="386907.38994328503"/>
    <x v="8"/>
  </r>
  <r>
    <x v="0"/>
    <n v="81759500"/>
    <x v="6"/>
    <s v="Stipendiat 2014"/>
    <m/>
    <s v=""/>
    <m/>
    <x v="2"/>
    <m/>
    <n v="63768.655550896117"/>
    <n v="599425.36217842356"/>
    <n v="663194.01772931963"/>
    <x v="7"/>
  </r>
  <r>
    <x v="0"/>
    <n v="81759600"/>
    <x v="6"/>
    <s v="Stipendiat 2014"/>
    <m/>
    <s v=""/>
    <m/>
    <x v="2"/>
    <m/>
    <n v="63768.655550896117"/>
    <n v="599425.36217842356"/>
    <n v="663194.01772931963"/>
    <x v="7"/>
  </r>
  <r>
    <x v="0"/>
    <n v="81759700"/>
    <x v="6"/>
    <s v="Stipendiat 2014"/>
    <m/>
    <s v=""/>
    <m/>
    <x v="2"/>
    <m/>
    <n v="63768.655550896117"/>
    <n v="599425.36217842356"/>
    <n v="663194.01772931963"/>
    <x v="7"/>
  </r>
  <r>
    <x v="0"/>
    <n v="81759800"/>
    <x v="6"/>
    <s v="Stipendiat 2014: Johanne Kristiansen, k-sted 620105"/>
    <s v="620105"/>
    <s v=""/>
    <m/>
    <x v="2"/>
    <n v="1408"/>
    <n v="37202.633648392788"/>
    <n v="349704.75629489223"/>
    <n v="386907.38994328503"/>
    <x v="8"/>
  </r>
  <r>
    <x v="0"/>
    <n v="81759900"/>
    <x v="3"/>
    <s v="Stipendiat 2014: Hai Yang Yu, k-sted 644505"/>
    <s v="644505"/>
    <s v=""/>
    <s v="M"/>
    <x v="2"/>
    <n v="1403"/>
    <n v="14873.401220691007"/>
    <n v="99864.265338925339"/>
    <n v="114737.66655961635"/>
    <x v="22"/>
  </r>
  <r>
    <x v="0"/>
    <n v="81760000"/>
    <x v="3"/>
    <s v="Stipendiat 2014: Mehdi Kadivar, k-sted 643505"/>
    <s v="643505"/>
    <s v=""/>
    <s v="M"/>
    <x v="2"/>
    <n v="1407"/>
    <n v="44638.058885627273"/>
    <n v="299712.68108921172"/>
    <n v="344350.73997483897"/>
    <x v="23"/>
  </r>
  <r>
    <x v="0"/>
    <n v="81760100"/>
    <x v="3"/>
    <s v="Stipendiat 2014: Mohammad Ali Haji Ashrafi, k-sted 643505"/>
    <s v="643505"/>
    <s v=""/>
    <s v="M"/>
    <x v="2"/>
    <n v="1408"/>
    <n v="52083.687107749902"/>
    <n v="349704.75629489223"/>
    <n v="401788.44340264215"/>
    <x v="24"/>
  </r>
  <r>
    <x v="0"/>
    <n v="81760200"/>
    <x v="3"/>
    <s v="Stipendiat 2014: Saad Ahmad, k-sted 643505"/>
    <s v="643505"/>
    <s v=""/>
    <s v="M"/>
    <x v="2"/>
    <n v="1408"/>
    <n v="52083.687107749902"/>
    <n v="349704.75629489223"/>
    <n v="401788.44340264215"/>
    <x v="24"/>
  </r>
  <r>
    <x v="0"/>
    <n v="81760300"/>
    <x v="3"/>
    <s v="Stipendiat 2014: Moana Simas Silva, k-sted 642505"/>
    <s v="642505"/>
    <s v=""/>
    <s v="K"/>
    <x v="2"/>
    <n v="1404"/>
    <n v="22310.101831036511"/>
    <n v="149796.39800838803"/>
    <n v="172106.49983942453"/>
    <x v="25"/>
  </r>
  <r>
    <x v="0"/>
    <n v="81760400"/>
    <x v="3"/>
    <s v="Stipendiat 2014: Espen Hobber Nilsen, k-sted 643505"/>
    <s v="643505"/>
    <s v=""/>
    <s v="M"/>
    <x v="2"/>
    <n v="1408"/>
    <n v="52083.687107749902"/>
    <n v="349704.75629489223"/>
    <n v="401788.44340264215"/>
    <x v="26"/>
  </r>
  <r>
    <x v="0"/>
    <n v="81760500"/>
    <x v="3"/>
    <s v="Stipendiat 2014: Ying Tu, k-sted 643505"/>
    <s v="643505"/>
    <s v=""/>
    <s v="K"/>
    <x v="2"/>
    <n v="1408"/>
    <n v="52083.687107749902"/>
    <n v="349704.75629489223"/>
    <n v="401788.44340264215"/>
    <x v="27"/>
  </r>
  <r>
    <x v="0"/>
    <n v="81760600"/>
    <x v="3"/>
    <s v="Stipendiat 2014: Øyvind Wiig Pettersen, k-sted 644505"/>
    <s v="644505"/>
    <s v=""/>
    <s v="M"/>
    <x v="2"/>
    <n v="1408"/>
    <n v="52083.687107749902"/>
    <n v="349704.75629489223"/>
    <n v="401788.44340264215"/>
    <x v="28"/>
  </r>
  <r>
    <x v="0"/>
    <n v="81760700"/>
    <x v="3"/>
    <s v="Stipendiat 2014: Il Wong Park, k-sted 642505"/>
    <s v="642505"/>
    <s v=""/>
    <s v="M"/>
    <x v="2"/>
    <n v="1406"/>
    <n v="37192.430663504645"/>
    <n v="249720.60588353119"/>
    <n v="286913.03654703585"/>
    <x v="29"/>
  </r>
  <r>
    <x v="0"/>
    <n v="81760800"/>
    <x v="3"/>
    <s v="Stipendiat 2014: Magnus I. Vestrum, k-sted 642505"/>
    <s v="642505"/>
    <s v=""/>
    <s v="M"/>
    <x v="2"/>
    <n v="1406"/>
    <n v="37192.430663504645"/>
    <n v="249720.60588353119"/>
    <n v="286913.03654703585"/>
    <x v="30"/>
  </r>
  <r>
    <x v="0"/>
    <n v="81760900"/>
    <x v="2"/>
    <s v="Stipendiat 2014: Yijang Xu , k-sted 663505"/>
    <s v="663505"/>
    <s v=""/>
    <m/>
    <x v="2"/>
    <n v="1406"/>
    <n v="37192.430663504645"/>
    <n v="249720.60588353119"/>
    <n v="286913.03654703585"/>
    <x v="13"/>
  </r>
  <r>
    <x v="0"/>
    <n v="81761000"/>
    <x v="2"/>
    <s v="Stipendiat 2014: Amit Sharma, k-sted 661005"/>
    <s v="661005"/>
    <s v=""/>
    <m/>
    <x v="2"/>
    <n v="1503"/>
    <n v="89276.117771254561"/>
    <n v="599425.36217842356"/>
    <n v="688701.47994967806"/>
    <x v="31"/>
  </r>
  <r>
    <x v="0"/>
    <n v="81761100"/>
    <x v="2"/>
    <s v="Stipendiat 2014: Mari Løseth, k-sted 661005"/>
    <s v="661005"/>
    <s v=""/>
    <m/>
    <x v="2"/>
    <n v="1408"/>
    <n v="52083.687107749902"/>
    <n v="349704.75629489223"/>
    <n v="401788.44340264215"/>
    <x v="13"/>
  </r>
  <r>
    <x v="0"/>
    <n v="81761200"/>
    <x v="2"/>
    <s v="Stipendiat 2014: Gaston Courtade, k-sted 661505"/>
    <s v="661505"/>
    <s v=""/>
    <m/>
    <x v="2"/>
    <n v="1408"/>
    <n v="52083.687107749902"/>
    <n v="349704.75629489223"/>
    <n v="401788.44340264215"/>
    <x v="32"/>
  </r>
  <r>
    <x v="0"/>
    <n v="81761300"/>
    <x v="5"/>
    <s v="Stipendiat 2014"/>
    <m/>
    <s v=""/>
    <m/>
    <x v="2"/>
    <m/>
    <n v="42520.939521337525"/>
    <n v="399696.83150057279"/>
    <n v="442217.7710219103"/>
    <x v="7"/>
  </r>
  <r>
    <x v="0"/>
    <n v="81761400"/>
    <x v="5"/>
    <s v="Stipendiat 2014"/>
    <m/>
    <s v=""/>
    <m/>
    <x v="2"/>
    <m/>
    <n v="42520.939521337525"/>
    <n v="399696.83150057279"/>
    <n v="442217.7710219103"/>
    <x v="7"/>
  </r>
  <r>
    <x v="0"/>
    <n v="81761500"/>
    <x v="5"/>
    <s v="Stipendiat 2014"/>
    <m/>
    <s v=""/>
    <m/>
    <x v="2"/>
    <m/>
    <n v="42520.939521337525"/>
    <n v="399696.83150057279"/>
    <n v="442217.7710219103"/>
    <x v="7"/>
  </r>
  <r>
    <x v="0"/>
    <n v="81761600"/>
    <x v="5"/>
    <s v="Stipendiat 2014"/>
    <m/>
    <s v=""/>
    <m/>
    <x v="2"/>
    <m/>
    <n v="42520.939521337525"/>
    <n v="399696.83150057279"/>
    <n v="442217.7710219103"/>
    <x v="7"/>
  </r>
  <r>
    <x v="0"/>
    <n v="81761700"/>
    <x v="5"/>
    <s v="Stipendiat 2014"/>
    <m/>
    <s v=""/>
    <m/>
    <x v="2"/>
    <m/>
    <n v="42520.939521337525"/>
    <n v="399696.83150057279"/>
    <n v="442217.7710219103"/>
    <x v="7"/>
  </r>
  <r>
    <x v="0"/>
    <n v="81761800"/>
    <x v="5"/>
    <s v="Stipendiat 2014"/>
    <m/>
    <s v=""/>
    <m/>
    <x v="2"/>
    <m/>
    <n v="42520.939521337525"/>
    <n v="399696.83150057279"/>
    <n v="442217.7710219103"/>
    <x v="7"/>
  </r>
  <r>
    <x v="0"/>
    <n v="81761900"/>
    <x v="5"/>
    <s v="Stipendiat 2014"/>
    <m/>
    <s v=""/>
    <m/>
    <x v="2"/>
    <m/>
    <n v="42520.939521337525"/>
    <n v="399696.83150057279"/>
    <n v="442217.7710219103"/>
    <x v="7"/>
  </r>
  <r>
    <x v="0"/>
    <n v="81762000"/>
    <x v="5"/>
    <s v="Stipendiat 2014"/>
    <m/>
    <s v=""/>
    <m/>
    <x v="2"/>
    <m/>
    <n v="42520.939521337525"/>
    <n v="399696.83150057279"/>
    <n v="442217.7710219103"/>
    <x v="7"/>
  </r>
  <r>
    <x v="0"/>
    <n v="81762100"/>
    <x v="5"/>
    <s v="Stipendiat 2014"/>
    <m/>
    <s v=""/>
    <m/>
    <x v="2"/>
    <m/>
    <n v="42520.939521337525"/>
    <n v="399696.83150057279"/>
    <n v="442217.7710219103"/>
    <x v="7"/>
  </r>
  <r>
    <x v="0"/>
    <n v="81762200"/>
    <x v="5"/>
    <s v="Stipendiat 2014"/>
    <m/>
    <s v=""/>
    <m/>
    <x v="2"/>
    <m/>
    <n v="42520.939521337525"/>
    <n v="399696.83150057279"/>
    <n v="442217.7710219103"/>
    <x v="7"/>
  </r>
  <r>
    <x v="0"/>
    <n v="81762300"/>
    <x v="5"/>
    <s v="Stipendiat 2014"/>
    <m/>
    <s v=""/>
    <m/>
    <x v="2"/>
    <m/>
    <n v="42520.939521337525"/>
    <n v="399696.83150057279"/>
    <n v="442217.7710219103"/>
    <x v="7"/>
  </r>
  <r>
    <x v="0"/>
    <n v="81762400"/>
    <x v="5"/>
    <s v="Stipendiat 2014"/>
    <m/>
    <s v=""/>
    <m/>
    <x v="2"/>
    <m/>
    <n v="42520.939521337525"/>
    <n v="399696.83150057279"/>
    <n v="442217.7710219103"/>
    <x v="7"/>
  </r>
  <r>
    <x v="0"/>
    <n v="81762500"/>
    <x v="5"/>
    <s v="Stipendiat 2014"/>
    <m/>
    <s v=""/>
    <m/>
    <x v="2"/>
    <m/>
    <n v="42520.939521337525"/>
    <n v="399696.83150057279"/>
    <n v="442217.7710219103"/>
    <x v="7"/>
  </r>
  <r>
    <x v="0"/>
    <n v="81762600"/>
    <x v="6"/>
    <s v="Øremerket 2014: Tematisk: Havromvitenskap"/>
    <n v="620105"/>
    <s v="Ja"/>
    <m/>
    <x v="2"/>
    <m/>
    <n v="10623.858014779291"/>
    <n v="99864.265338925339"/>
    <n v="110488.12335370464"/>
    <x v="33"/>
  </r>
  <r>
    <x v="0"/>
    <n v="81762700"/>
    <x v="3"/>
    <s v="Øremerket 2014: Tematisk: Havromvitenskap. Anna Lim K-sted 641505"/>
    <s v="641505"/>
    <s v="Ja"/>
    <s v="K"/>
    <x v="2"/>
    <n v="1511"/>
    <n v="74402.716550563549"/>
    <n v="499561.0968394982"/>
    <n v="573963.81339006172"/>
    <x v="34"/>
  </r>
  <r>
    <x v="0"/>
    <n v="81762800"/>
    <x v="0"/>
    <s v="Øremerket 2014: Tematisk: Helse, velferd og teknologi. Vereijken"/>
    <m/>
    <s v="Ja"/>
    <m/>
    <x v="2"/>
    <n v="1603"/>
    <n v="127537.31110179223"/>
    <n v="599425.36217842356"/>
    <n v="726962.67328021582"/>
    <x v="7"/>
  </r>
  <r>
    <x v="0"/>
    <n v="81762900"/>
    <x v="5"/>
    <s v="Øremerket 2014: Tematisk: Helse, velferd og teknologi. Eikemo"/>
    <m/>
    <s v="Ja"/>
    <m/>
    <x v="2"/>
    <m/>
    <n v="63768.655550896117"/>
    <n v="599425.36217842356"/>
    <n v="663194.01772931963"/>
    <x v="7"/>
  </r>
  <r>
    <x v="0"/>
    <n v="81763000"/>
    <x v="2"/>
    <s v="Stipendiat 2015: Dilan Saatoglu, k-sted 661005"/>
    <s v="661005"/>
    <m/>
    <m/>
    <x v="4"/>
    <n v="1503"/>
    <n v="89276.117771254561"/>
    <n v="599425.36217842356"/>
    <n v="688701.47994967806"/>
    <x v="35"/>
  </r>
  <r>
    <x v="0"/>
    <n v="81763100"/>
    <x v="1"/>
    <s v="Øremerket 2014: Tematisk: Bærekraftig samfunnsutvikling. Stip. Simon Elias Bibri, K-sted 631005"/>
    <s v="631005"/>
    <s v="Ja"/>
    <s v="M"/>
    <x v="2"/>
    <n v="1511"/>
    <n v="74402.716550563549"/>
    <n v="499561.0968394982"/>
    <n v="573963.81339006172"/>
    <x v="36"/>
  </r>
  <r>
    <x v="0"/>
    <n v="81763200"/>
    <x v="2"/>
    <s v="Øremerket 2014: Bioteknologi: Alex Datsomor, k-sted 661005"/>
    <s v="661005"/>
    <s v="Ja"/>
    <m/>
    <x v="2"/>
    <n v="1504"/>
    <n v="89276.117771254561"/>
    <n v="599425.36217842356"/>
    <n v="688701.47994967806"/>
    <x v="31"/>
  </r>
  <r>
    <x v="0"/>
    <n v="81763300"/>
    <x v="1"/>
    <s v="Øremerket 2014: Bioteknologi (overført fra NT til IME-fak v/Aksnes 05.11.2014): Jens Høvik, K-sted: 633505"/>
    <s v="633505"/>
    <s v="Ja"/>
    <m/>
    <x v="2"/>
    <n v="1501"/>
    <n v="89276.117771254561"/>
    <n v="599425.36217842356"/>
    <n v="688701.47994967806"/>
    <x v="37"/>
  </r>
  <r>
    <x v="0"/>
    <n v="81763400"/>
    <x v="0"/>
    <s v="Øremerket 2014: Bioteknologi (overført fra NT til DMF v/Halaas 05.11.2014)"/>
    <m/>
    <s v="Ja"/>
    <m/>
    <x v="2"/>
    <m/>
    <n v="127537.31110179223"/>
    <n v="599425.36217842356"/>
    <n v="726962.67328021582"/>
    <x v="7"/>
  </r>
  <r>
    <x v="0"/>
    <n v="81763500"/>
    <x v="1"/>
    <s v="Øremerket 2014: IKT: Even Låte, k-sted 633505"/>
    <s v="633505"/>
    <s v="Ja"/>
    <s v="M"/>
    <x v="2"/>
    <n v="1408"/>
    <n v="52083.687107749902"/>
    <n v="349704.75629489223"/>
    <n v="401788.44340264215"/>
    <x v="38"/>
  </r>
  <r>
    <x v="0"/>
    <n v="81763600"/>
    <x v="1"/>
    <s v="Sipendiat 2014: Anders Eivind Bråten, k-sted 633005"/>
    <s v="633005"/>
    <m/>
    <s v="M"/>
    <x v="2"/>
    <n v="1603"/>
    <n v="89276.117771254561"/>
    <n v="599425.36217842356"/>
    <n v="688701.47994967806"/>
    <x v="39"/>
  </r>
  <r>
    <x v="0"/>
    <n v="81763700"/>
    <x v="1"/>
    <s v="Øremerket 2014: NanoLab/Nanovitenskap (Overført fra NT til IME ved Helge Weman 04.09.2014), stip. Ida Marie Høiaas Eriksdatter, k-sted 633505"/>
    <s v="633505"/>
    <s v="Ja"/>
    <s v="K"/>
    <x v="2"/>
    <n v="1409"/>
    <n v="59529.315329872537"/>
    <n v="399696.83150057279"/>
    <n v="459226.14683044533"/>
    <x v="40"/>
  </r>
  <r>
    <x v="0"/>
    <n v="81763800"/>
    <x v="2"/>
    <s v="Øremerket 2014: NanoLab/Nanovitenskap. Stip. Suraj Singh, k-sted 662005"/>
    <s v="662005"/>
    <s v="Ja"/>
    <m/>
    <x v="2"/>
    <n v="1603"/>
    <n v="89276.117771254561"/>
    <n v="599425.36217842356"/>
    <n v="688701.47994967806"/>
    <x v="41"/>
  </r>
  <r>
    <x v="0"/>
    <n v="81763900"/>
    <x v="6"/>
    <s v="Øremerket 2014: FME – fornyelse etter midtveisevaluering: ZEB, overført fra AB til HF, stip. Ann Kristin Kvellheim, k-sted 620105"/>
    <s v="620105"/>
    <s v="Ja"/>
    <m/>
    <x v="2"/>
    <n v="1404"/>
    <n v="21247.716029558582"/>
    <n v="199728.53067785068"/>
    <n v="220976.24670740927"/>
    <x v="42"/>
  </r>
  <r>
    <x v="0"/>
    <n v="81764000"/>
    <x v="3"/>
    <s v="Øremerket 2014: FME – fornyelse etter midtveisevaluering: ZEB. Yingpeng Zhen, k-sted 643505. Stillingen er tildelt AB, men stipendiat ansettes på IVT."/>
    <n v="643505"/>
    <s v="Ja"/>
    <m/>
    <x v="2"/>
    <n v="1406"/>
    <n v="37192.430663504645"/>
    <n v="249720.60588353119"/>
    <n v="286913.03654703585"/>
    <x v="43"/>
  </r>
  <r>
    <x v="0"/>
    <n v="81764100"/>
    <x v="3"/>
    <s v="Øremerket 2014: FME – fornyelse etter midtveisevaluering: BIGCCS. Christoph Meraner, k-sted 642505"/>
    <s v="642505"/>
    <s v="Ja"/>
    <s v="M"/>
    <x v="2"/>
    <n v="1601"/>
    <n v="89276.117771254561"/>
    <n v="599425.36217842356"/>
    <n v="688701.47994967806"/>
    <x v="44"/>
  </r>
  <r>
    <x v="0"/>
    <n v="81764200"/>
    <x v="3"/>
    <s v="Øremerket 2014: FME – fornyelse etter midtveisevaluering: NOWITECH: Ivana Anusic, k-sted 643505"/>
    <s v="643505"/>
    <s v="Ja"/>
    <m/>
    <x v="2"/>
    <n v="1408"/>
    <n v="52083.687107749902"/>
    <n v="349704.75629489223"/>
    <n v="401788.44340264215"/>
    <x v="45"/>
  </r>
  <r>
    <x v="0"/>
    <n v="81764300"/>
    <x v="3"/>
    <s v="Øremerket 2014: FME – fornyelse etter midtveisevaluering: CEDREN: Ana Adeva Bustos, k-sted 644005"/>
    <s v="644005"/>
    <s v="Ja"/>
    <s v="K"/>
    <x v="2"/>
    <n v="1501"/>
    <n v="89276.117771254561"/>
    <n v="599425.36217842356"/>
    <n v="688701.47994967806"/>
    <x v="46"/>
  </r>
  <r>
    <x v="0"/>
    <n v="81764400"/>
    <x v="2"/>
    <s v="Øremerket 2014: FME – fornyelse etter midtveisevaluering: Egeninnsats til BOA/IMT midtveisevaluering, k-sted 663505"/>
    <s v="663505"/>
    <s v="Ja"/>
    <m/>
    <x v="2"/>
    <n v="1409"/>
    <n v="59529.315329872537"/>
    <n v="399696.83150057279"/>
    <n v="459226.14683044533"/>
    <x v="2"/>
  </r>
  <r>
    <x v="0"/>
    <n v="81764600"/>
    <x v="6"/>
    <s v="Øremerket 2014: Fellesløftet – Unge talenter"/>
    <m/>
    <s v="Ja"/>
    <m/>
    <x v="2"/>
    <m/>
    <n v="63768.655550896117"/>
    <n v="599425.36217842356"/>
    <n v="663194.01772931963"/>
    <x v="7"/>
  </r>
  <r>
    <x v="0"/>
    <n v="81764700"/>
    <x v="1"/>
    <s v="Øremerket 2014: Fellesløftet - Toppforsk (WaNP - Helge Holden). Stipendiat Olav Ersland. (81764700 skulle egentlig brukes til Fellesløftet – Unge talenter, men det har stått ubrukt siden 2014)."/>
    <n v="631505"/>
    <s v="Ja"/>
    <m/>
    <x v="2"/>
    <n v="1708"/>
    <n v="89276.117771254561"/>
    <n v="599425.36217842356"/>
    <n v="688701.47994967806"/>
    <x v="47"/>
  </r>
  <r>
    <x v="0"/>
    <n v="81764800"/>
    <x v="3"/>
    <s v="Øremerket 2014: Fellesløftet – Unge talenter. Espen Rogstad, k-sted 642505"/>
    <s v="642505"/>
    <s v="Ja"/>
    <s v="M"/>
    <x v="2"/>
    <n v="1601"/>
    <n v="89276.117771254561"/>
    <n v="599425.36217842356"/>
    <n v="688701.47994967806"/>
    <x v="48"/>
  </r>
  <r>
    <x v="0"/>
    <n v="81764900"/>
    <x v="0"/>
    <s v="Øremerket 2014: Fellesløftet – Unge talenter"/>
    <m/>
    <s v="Ja"/>
    <m/>
    <x v="2"/>
    <m/>
    <n v="85041.879042675049"/>
    <n v="399696.83150057279"/>
    <n v="484738.71054324787"/>
    <x v="49"/>
  </r>
  <r>
    <x v="0"/>
    <n v="81765000"/>
    <x v="2"/>
    <s v="Øremerket 2014: Fellesløftet – Unge talenter: Veerle Jaspers, k-sted 660105"/>
    <s v="660105"/>
    <s v="Ja"/>
    <m/>
    <x v="2"/>
    <n v="1506"/>
    <n v="89276.117771254561"/>
    <n v="599425.36217842356"/>
    <n v="688701.47994967806"/>
    <x v="31"/>
  </r>
  <r>
    <x v="0"/>
    <n v="81765100"/>
    <x v="5"/>
    <s v="Øremerket 2014: Fellesløftet – Unge talenter"/>
    <m/>
    <s v="Ja"/>
    <m/>
    <x v="2"/>
    <m/>
    <n v="42520.939521337525"/>
    <n v="399696.83150057279"/>
    <n v="442217.7710219103"/>
    <x v="50"/>
  </r>
  <r>
    <x v="0"/>
    <n v="81765200"/>
    <x v="2"/>
    <s v="Øremerket 2014: Marie Curie Fellow. Mariann Einarsrud. Stip. Mikalai Zhuk, k-sted 663505"/>
    <s v="663505"/>
    <s v="Ja"/>
    <m/>
    <x v="2"/>
    <n v="1604"/>
    <n v="89276.117771254561"/>
    <n v="599425.36217842356"/>
    <n v="688701.47994967806"/>
    <x v="51"/>
  </r>
  <r>
    <x v="0"/>
    <n v="81765300"/>
    <x v="2"/>
    <s v="Øremerket 2014: Internasjonaliseringstiltak (professor De Chen, institutt for kjemisk prosessteknologi). Yalan Wang, k-sted 663005"/>
    <s v="663005"/>
    <s v="Ja"/>
    <m/>
    <x v="2"/>
    <n v="1509"/>
    <n v="89276.117771254561"/>
    <n v="599425.36217842356"/>
    <n v="688701.47994967806"/>
    <x v="52"/>
  </r>
  <r>
    <x v="0"/>
    <n v="81765400"/>
    <x v="6"/>
    <s v="Stipendiat 2015: Omgjort fra øremerket (2014) til fri stilling (2015) etter vedtatt statsbudsjett. 17.12.2014"/>
    <m/>
    <m/>
    <m/>
    <x v="4"/>
    <m/>
    <n v="63768.655550896117"/>
    <n v="599425.36217842356"/>
    <n v="663194.01772931963"/>
    <x v="7"/>
  </r>
  <r>
    <x v="0"/>
    <n v="81765600"/>
    <x v="5"/>
    <s v="Øremerket 2014: Innovative læringsformer"/>
    <m/>
    <s v="Ja"/>
    <m/>
    <x v="2"/>
    <m/>
    <n v="63768.655550896117"/>
    <n v="599425.36217842356"/>
    <n v="663194.01772931963"/>
    <x v="53"/>
  </r>
  <r>
    <x v="0"/>
    <n v="81765700"/>
    <x v="0"/>
    <s v="Øremerket 2014: Nasjonal forskerskole i bildedannelse"/>
    <m/>
    <s v="Ja"/>
    <m/>
    <x v="2"/>
    <m/>
    <n v="85041.879042675049"/>
    <n v="399696.83150057279"/>
    <n v="484738.71054324787"/>
    <x v="7"/>
  </r>
  <r>
    <x v="0"/>
    <n v="81765800"/>
    <x v="7"/>
    <s v="Øremerket 2014: Fakultetenes strategiske satsinger: Ness, k-sted 612505"/>
    <s v="612505"/>
    <s v="Ja"/>
    <m/>
    <x v="2"/>
    <n v="1409"/>
    <n v="59529.315329872537"/>
    <n v="399696.83150057279"/>
    <n v="459226.14683044533"/>
    <x v="8"/>
  </r>
  <r>
    <x v="0"/>
    <n v="81765900"/>
    <x v="6"/>
    <s v="Øremerket 2014: Fakultetenes strategiske satsinger"/>
    <m/>
    <s v="Ja"/>
    <m/>
    <x v="2"/>
    <m/>
    <n v="63768.655550896117"/>
    <n v="599425.36217842356"/>
    <n v="663194.01772931963"/>
    <x v="7"/>
  </r>
  <r>
    <x v="0"/>
    <n v="81766000"/>
    <x v="5"/>
    <s v="Øremerket 2014: Fakultetenes strategiske satsinger"/>
    <m/>
    <s v="Ja"/>
    <m/>
    <x v="2"/>
    <m/>
    <n v="42520.939521337525"/>
    <n v="399696.83150057279"/>
    <n v="442217.7710219103"/>
    <x v="7"/>
  </r>
  <r>
    <x v="0"/>
    <n v="81766800"/>
    <x v="7"/>
    <s v="Stipendiat 2014: Tildeling etter vedtatt statsbudsjett: Collins, k-sted 611505"/>
    <s v="611505"/>
    <s v=""/>
    <m/>
    <x v="2"/>
    <n v="1409"/>
    <n v="59529.315329872537"/>
    <n v="399696.83150057279"/>
    <n v="459226.14683044533"/>
    <x v="8"/>
  </r>
  <r>
    <x v="0"/>
    <n v="81766900"/>
    <x v="0"/>
    <s v="Stipendiat 2014: Tildeling etter vedtatt statsbudsjett"/>
    <m/>
    <s v=""/>
    <m/>
    <x v="2"/>
    <m/>
    <n v="85041.879042675049"/>
    <n v="399696.83150057279"/>
    <n v="484738.71054324787"/>
    <x v="54"/>
  </r>
  <r>
    <x v="0"/>
    <n v="81767000"/>
    <x v="0"/>
    <s v="Stipendiat 2014: Tildeling etter vedtatt statsbudsjett"/>
    <m/>
    <s v=""/>
    <m/>
    <x v="2"/>
    <m/>
    <n v="85041.879042675049"/>
    <n v="399696.83150057279"/>
    <n v="484738.71054324787"/>
    <x v="54"/>
  </r>
  <r>
    <x v="0"/>
    <n v="81767100"/>
    <x v="0"/>
    <s v="Stipendiat 2014: Tildeling etter vedtatt statsbudsjett"/>
    <m/>
    <s v=""/>
    <m/>
    <x v="2"/>
    <m/>
    <n v="85041.879042675049"/>
    <n v="399696.83150057279"/>
    <n v="484738.71054324787"/>
    <x v="54"/>
  </r>
  <r>
    <x v="0"/>
    <n v="81767200"/>
    <x v="6"/>
    <s v="Stipendiat 2014: Tildeling etter vedtatt statsbudsjett"/>
    <m/>
    <s v=""/>
    <m/>
    <x v="2"/>
    <m/>
    <n v="63768.655550896117"/>
    <n v="599425.36217842356"/>
    <n v="663194.01772931963"/>
    <x v="7"/>
  </r>
  <r>
    <x v="0"/>
    <n v="81767300"/>
    <x v="6"/>
    <s v="Stipendiat 2014: Tildeling etter vedtatt statsbudsjett"/>
    <m/>
    <s v=""/>
    <m/>
    <x v="2"/>
    <m/>
    <n v="63768.655550896117"/>
    <n v="599425.36217842356"/>
    <n v="663194.01772931963"/>
    <x v="7"/>
  </r>
  <r>
    <x v="0"/>
    <n v="81767400"/>
    <x v="3"/>
    <s v="Stipendiat 2014: Alf Bjørnar Eriksen, k-sted 643505"/>
    <s v="643505"/>
    <s v=""/>
    <s v="M"/>
    <x v="2"/>
    <n v="1409"/>
    <n v="59529.315329872537"/>
    <n v="399696.83150057279"/>
    <n v="459226.14683044533"/>
    <x v="55"/>
  </r>
  <r>
    <x v="0"/>
    <n v="81767500"/>
    <x v="3"/>
    <s v="Stipendiat 2014: Guzel Shamsutdinova, k-sted 644505"/>
    <s v="644505"/>
    <s v=""/>
    <s v="K"/>
    <x v="2"/>
    <n v="1408"/>
    <n v="52083.687107749902"/>
    <n v="349704.75629489223"/>
    <n v="401788.44340264215"/>
    <x v="56"/>
  </r>
  <r>
    <x v="0"/>
    <n v="81767600"/>
    <x v="3"/>
    <s v="Stipendiat 2014: Christoph Thieme, k-sted 642005"/>
    <s v="642005"/>
    <s v=""/>
    <s v="M"/>
    <x v="2"/>
    <n v="1408"/>
    <n v="52083.687107749902"/>
    <n v="349704.75629489223"/>
    <n v="401788.44340264215"/>
    <x v="56"/>
  </r>
  <r>
    <x v="0"/>
    <n v="81767700"/>
    <x v="3"/>
    <s v="Stipendiat 2014: Tor Huse Knudsen, k-sted 642005"/>
    <s v="642005"/>
    <s v=""/>
    <s v="M"/>
    <x v="2"/>
    <n v="1408"/>
    <n v="52083.687107749902"/>
    <n v="349704.75629489223"/>
    <n v="401788.44340264215"/>
    <x v="56"/>
  </r>
  <r>
    <x v="0"/>
    <n v="81767800"/>
    <x v="3"/>
    <s v="Stipendiat 2014: Ping Fu, k-sted 642005"/>
    <s v="642005"/>
    <s v=""/>
    <s v="M"/>
    <x v="2"/>
    <n v="1408"/>
    <n v="52083.687107749902"/>
    <n v="349704.75629489223"/>
    <n v="401788.44340264215"/>
    <x v="56"/>
  </r>
  <r>
    <x v="0"/>
    <n v="81767900"/>
    <x v="2"/>
    <s v="Stipendiat 2014: Tildeling etter vedtatt statsbudsjett: Sverre M. Selbach, k-sted 660105. 14/9-2017: Nytt k-sted skal være 663505 f.o.m. 01.10.2017, jf. e-post fra Rolf Dising av 14.09.2017. Jorun Sundsetvik har fått beskjed på e-post."/>
    <n v="663505"/>
    <s v=""/>
    <m/>
    <x v="2"/>
    <n v="1506"/>
    <n v="89276.117771254561"/>
    <n v="599425.36217842356"/>
    <n v="688701.47994967806"/>
    <x v="31"/>
  </r>
  <r>
    <x v="0"/>
    <n v="81768000"/>
    <x v="2"/>
    <s v="Stipendiat 2014: Eirik F.Løhaugen, k-sted 662005"/>
    <s v="662005"/>
    <s v=""/>
    <m/>
    <x v="2"/>
    <n v="1408"/>
    <n v="52083.687107749902"/>
    <n v="349704.75629489223"/>
    <n v="401788.44340264215"/>
    <x v="13"/>
  </r>
  <r>
    <x v="0"/>
    <n v="81768100"/>
    <x v="2"/>
    <s v="Stipendiat 2014: Adrian R Lua, k-sted 663005"/>
    <s v="663005"/>
    <s v=""/>
    <m/>
    <x v="2"/>
    <n v="1409"/>
    <n v="59529.315329872537"/>
    <n v="399696.83150057279"/>
    <n v="459226.14683044533"/>
    <x v="13"/>
  </r>
  <r>
    <x v="0"/>
    <n v="81768200"/>
    <x v="2"/>
    <s v="Stipendiat 2014: Tildeling etter vedtatt statsbudsjett: Christian O.Paulsen, k-sted 663505"/>
    <s v="663505"/>
    <s v=""/>
    <s v="M"/>
    <x v="2"/>
    <n v="1508"/>
    <n v="89276.117771254561"/>
    <n v="599425.36217842356"/>
    <n v="688701.47994967806"/>
    <x v="57"/>
  </r>
  <r>
    <x v="0"/>
    <n v="81768300"/>
    <x v="5"/>
    <s v="Stipendiat 2014: Tildeling etter vedtatt statsbudsjett"/>
    <m/>
    <s v=""/>
    <m/>
    <x v="2"/>
    <m/>
    <n v="42520.939521337525"/>
    <n v="399696.83150057279"/>
    <n v="442217.7710219103"/>
    <x v="58"/>
  </r>
  <r>
    <x v="0"/>
    <n v="81768400"/>
    <x v="0"/>
    <s v="Stipendiat 2014: Tildeling etter vedtatt statsbudsjett. Stip. Sarah Beth Evans-Jordan (flyttet fra SVT)"/>
    <m/>
    <s v=""/>
    <m/>
    <x v="2"/>
    <m/>
    <n v="85041.879042675049"/>
    <n v="399696.83150057279"/>
    <n v="484738.71054324787"/>
    <x v="58"/>
  </r>
  <r>
    <x v="0"/>
    <n v="81768500"/>
    <x v="5"/>
    <s v="Stipendiat 2014: Tildeling etter vedtatt statsbudsjett"/>
    <m/>
    <s v=""/>
    <m/>
    <x v="2"/>
    <m/>
    <n v="42520.939521337525"/>
    <n v="399696.83150057279"/>
    <n v="442217.7710219103"/>
    <x v="58"/>
  </r>
  <r>
    <x v="0"/>
    <n v="81768600"/>
    <x v="5"/>
    <s v="Stipendiat 2014: Tildeling etter vedtatt statsbudsjett"/>
    <m/>
    <s v=""/>
    <m/>
    <x v="2"/>
    <m/>
    <n v="42520.939521337525"/>
    <n v="399696.83150057279"/>
    <n v="442217.7710219103"/>
    <x v="58"/>
  </r>
  <r>
    <x v="0"/>
    <n v="81768700"/>
    <x v="1"/>
    <s v="Stipendiat 2015: Artur Zolich, k-sted 632505"/>
    <s v="632505"/>
    <s v=""/>
    <m/>
    <x v="4"/>
    <n v="1501"/>
    <n v="89276.117771254561"/>
    <n v="599425.36217842356"/>
    <n v="688701.47994967806"/>
    <x v="59"/>
  </r>
  <r>
    <x v="0"/>
    <n v="81768800"/>
    <x v="1"/>
    <s v="Stipendiat 2015: Samira Pakdel, k-sted 631005"/>
    <s v="631005"/>
    <s v=""/>
    <m/>
    <x v="4"/>
    <n v="1501"/>
    <n v="89276.117771254561"/>
    <n v="599425.36217842356"/>
    <n v="688701.47994967806"/>
    <x v="59"/>
  </r>
  <r>
    <x v="0"/>
    <n v="81768900"/>
    <x v="1"/>
    <s v="Øremerket 2013: Bioteknologi (muliggjørende teknologier): Yan, Sheng, k-sted 632505"/>
    <s v="632505"/>
    <s v="Ja"/>
    <s v="M"/>
    <x v="3"/>
    <n v="1501"/>
    <n v="89276.117771254561"/>
    <n v="599425.36217842356"/>
    <n v="688701.47994967806"/>
    <x v="60"/>
  </r>
  <r>
    <x v="0"/>
    <n v="81769000"/>
    <x v="1"/>
    <s v="Stipendiat 2015: Siri Holthe Mathisen, k-sted 632505"/>
    <s v="632505"/>
    <s v=""/>
    <s v="K"/>
    <x v="4"/>
    <n v="1501"/>
    <n v="89276.117771254561"/>
    <n v="599425.36217842356"/>
    <n v="688701.47994967806"/>
    <x v="60"/>
  </r>
  <r>
    <x v="0"/>
    <n v="81769100"/>
    <x v="6"/>
    <s v="Stipendiat 2015: Stjerneprogrammet egeninnsats HF"/>
    <m/>
    <s v=""/>
    <m/>
    <x v="4"/>
    <n v="1501"/>
    <n v="63768.655550896117"/>
    <n v="599425.36217842356"/>
    <n v="663194.01772931963"/>
    <x v="61"/>
  </r>
  <r>
    <x v="0"/>
    <n v="81769200"/>
    <x v="1"/>
    <s v="Stipendiat 2015: Thea Bjørnland, k-sted 631505"/>
    <s v="631505"/>
    <s v=""/>
    <s v="K"/>
    <x v="4"/>
    <n v="1501"/>
    <n v="89276.117771254561"/>
    <n v="599425.36217842356"/>
    <n v="688701.47994967806"/>
    <x v="62"/>
  </r>
  <r>
    <x v="0"/>
    <n v="81769300"/>
    <x v="3"/>
    <s v="Stipendiat 2015: Chhatra Bahadur Basnet, k-sted 641005"/>
    <s v="641005"/>
    <s v=""/>
    <s v="M"/>
    <x v="4"/>
    <n v="1501"/>
    <n v="89276.117771254561"/>
    <n v="599425.36217842356"/>
    <n v="688701.47994967806"/>
    <x v="63"/>
  </r>
  <r>
    <x v="0"/>
    <n v="81769400"/>
    <x v="3"/>
    <s v="Stipendiat 2015: Carlo Kriesi, k-sted 645005"/>
    <s v="645005"/>
    <s v=""/>
    <s v="M"/>
    <x v="4"/>
    <n v="1501"/>
    <n v="89276.117771254561"/>
    <n v="599425.36217842356"/>
    <n v="688701.47994967806"/>
    <x v="63"/>
  </r>
  <r>
    <x v="0"/>
    <n v="81769500"/>
    <x v="7"/>
    <s v="Stipendiat 2015: Carlijn Vis, opprinnelig k-sted 643005 (IVT), flyttet til AD"/>
    <n v="614505"/>
    <s v=""/>
    <s v="K"/>
    <x v="4"/>
    <n v="1501"/>
    <n v="89276.117771254561"/>
    <n v="599425.36217842356"/>
    <n v="688701.47994967806"/>
    <x v="64"/>
  </r>
  <r>
    <x v="0"/>
    <n v="81769600"/>
    <x v="3"/>
    <s v="Stipendiat 2015: David Velasques, k-sted 642505"/>
    <s v="642505"/>
    <s v=""/>
    <s v="M"/>
    <x v="4"/>
    <n v="1501"/>
    <n v="89276.117771254561"/>
    <n v="599425.36217842356"/>
    <n v="688701.47994967806"/>
    <x v="65"/>
  </r>
  <r>
    <x v="0"/>
    <n v="81769700"/>
    <x v="3"/>
    <s v="Stipendiat 2015: Cyril Juliani (lagt inn opprinnelig som Paul Sotiriou), k-sted 641005"/>
    <s v="641005"/>
    <s v=""/>
    <s v="M"/>
    <x v="4"/>
    <n v="1501"/>
    <n v="89276.117771254561"/>
    <n v="599425.36217842356"/>
    <n v="688701.47994967806"/>
    <x v="65"/>
  </r>
  <r>
    <x v="0"/>
    <n v="81769800"/>
    <x v="3"/>
    <s v="Stipendiat 2015: Carl-Johan Södersten, k-sted 642505"/>
    <s v="642505"/>
    <s v=""/>
    <s v="M"/>
    <x v="4"/>
    <n v="1501"/>
    <n v="89276.117771254561"/>
    <n v="599425.36217842356"/>
    <n v="688701.47994967806"/>
    <x v="65"/>
  </r>
  <r>
    <x v="0"/>
    <n v="81769900"/>
    <x v="3"/>
    <s v="Stipendiat 2015: Abraham Jigar, k-sted 645505"/>
    <s v="645505"/>
    <s v=""/>
    <s v="M"/>
    <x v="4"/>
    <n v="1501"/>
    <n v="89276.117771254561"/>
    <n v="599425.36217842356"/>
    <n v="688701.47994967806"/>
    <x v="66"/>
  </r>
  <r>
    <x v="0"/>
    <n v="81770000"/>
    <x v="3"/>
    <s v="Stipendiat 2015: Geertruida W. ter Maat, k-sted 641005"/>
    <s v="641005"/>
    <s v=""/>
    <s v="K"/>
    <x v="4"/>
    <n v="1501"/>
    <n v="89276.117771254561"/>
    <n v="599425.36217842356"/>
    <n v="688701.47994967806"/>
    <x v="67"/>
  </r>
  <r>
    <x v="0"/>
    <n v="81770100"/>
    <x v="3"/>
    <s v="Stipendiat 2015: Andreas Økland, k-sted 645505"/>
    <s v="645505"/>
    <s v=""/>
    <s v="M"/>
    <x v="4"/>
    <n v="1501"/>
    <n v="89276.117771254561"/>
    <n v="599425.36217842356"/>
    <n v="688701.47994967806"/>
    <x v="68"/>
  </r>
  <r>
    <x v="0"/>
    <n v="81770200"/>
    <x v="3"/>
    <s v="Stipendiat 2015: Hans Husby, k-sted 645005"/>
    <s v="645005"/>
    <s v=""/>
    <s v="M"/>
    <x v="4"/>
    <n v="1502"/>
    <n v="89276.117771254561"/>
    <n v="599425.36217842356"/>
    <n v="688701.47994967806"/>
    <x v="69"/>
  </r>
  <r>
    <x v="0"/>
    <n v="81770300"/>
    <x v="1"/>
    <s v="Stipendiat 2015: Hans Olav Hågenvik, k-sted 633505"/>
    <s v="633505"/>
    <s v=""/>
    <s v="M"/>
    <x v="4"/>
    <n v="1501"/>
    <n v="89276.117771254561"/>
    <n v="599425.36217842356"/>
    <n v="688701.47994967806"/>
    <x v="64"/>
  </r>
  <r>
    <x v="0"/>
    <n v="81770400"/>
    <x v="1"/>
    <s v="Stipendiat 2015: Vegard Edvardsen, k-sted 631005"/>
    <s v="631005"/>
    <s v=""/>
    <s v="M"/>
    <x v="4"/>
    <n v="1501"/>
    <n v="89276.117771254561"/>
    <n v="599425.36217842356"/>
    <n v="688701.47994967806"/>
    <x v="64"/>
  </r>
  <r>
    <x v="0"/>
    <n v="81770500"/>
    <x v="1"/>
    <s v="Stipendiat 2015: Aleksander Rognhaugen, k-sted 631005"/>
    <s v="631005"/>
    <s v=""/>
    <s v="M"/>
    <x v="4"/>
    <n v="1501"/>
    <n v="89276.117771254561"/>
    <n v="599425.36217842356"/>
    <n v="688701.47994967806"/>
    <x v="64"/>
  </r>
  <r>
    <x v="0"/>
    <n v="81770600"/>
    <x v="1"/>
    <s v="Stipendiat 2015: Mikkel Eske Nørgaard Sørensen, k-sted 632505"/>
    <s v="632505"/>
    <s v=""/>
    <s v="M"/>
    <x v="4"/>
    <n v="1501"/>
    <n v="89276.117771254561"/>
    <n v="599425.36217842356"/>
    <n v="688701.47994967806"/>
    <x v="70"/>
  </r>
  <r>
    <x v="0"/>
    <n v="81770700"/>
    <x v="2"/>
    <s v="Stipendiat 2015"/>
    <n v="663505"/>
    <s v=""/>
    <m/>
    <x v="4"/>
    <m/>
    <n v="89276.117771254561"/>
    <n v="599425.36217842356"/>
    <n v="688701.47994967806"/>
    <x v="71"/>
  </r>
  <r>
    <x v="0"/>
    <n v="81770701"/>
    <x v="3"/>
    <s v="Stipendiat 2015: Hans Martin Heyn, k-sted 642005"/>
    <s v="642005"/>
    <s v=""/>
    <s v="M"/>
    <x v="4"/>
    <n v="1501"/>
    <n v="89276.117771254561"/>
    <n v="599425.36217842356"/>
    <n v="688701.47994967806"/>
    <x v="72"/>
  </r>
  <r>
    <x v="0"/>
    <n v="81770702"/>
    <x v="3"/>
    <s v="Stipendiat 2015: Xiaoqian Cheng, k-sted 641505"/>
    <s v="641505"/>
    <s v=""/>
    <s v="K"/>
    <x v="4"/>
    <n v="1501"/>
    <n v="89276.117771254561"/>
    <n v="599425.36217842356"/>
    <n v="688701.47994967806"/>
    <x v="73"/>
  </r>
  <r>
    <x v="0"/>
    <n v="81770703"/>
    <x v="3"/>
    <s v="Stipendiat 2015: Donghoi Kim, k-sted 642505"/>
    <s v="642505"/>
    <s v=""/>
    <s v="M"/>
    <x v="4"/>
    <n v="1501"/>
    <n v="89276.117771254561"/>
    <n v="599425.36217842356"/>
    <n v="688701.47994967806"/>
    <x v="74"/>
  </r>
  <r>
    <x v="0"/>
    <n v="81770704"/>
    <x v="2"/>
    <s v="Stipendiat 2015: Forskuttert stilling"/>
    <n v="662005"/>
    <s v=""/>
    <m/>
    <x v="4"/>
    <n v="1501"/>
    <n v="89276.117771254561"/>
    <n v="599425.36217842356"/>
    <n v="688701.47994967806"/>
    <x v="75"/>
  </r>
  <r>
    <x v="0"/>
    <n v="81770706"/>
    <x v="3"/>
    <s v="Stipendiat 2015: Yun Deng, k-sted 645005"/>
    <s v="645005"/>
    <s v=""/>
    <s v="K"/>
    <x v="4"/>
    <n v="1501"/>
    <n v="89276.117771254561"/>
    <n v="599425.36217842356"/>
    <n v="688701.47994967806"/>
    <x v="76"/>
  </r>
  <r>
    <x v="0"/>
    <n v="81770707"/>
    <x v="3"/>
    <s v="Stipendiat 2015: Henri Giudici, k-sted 643505"/>
    <s v="643505"/>
    <s v=""/>
    <s v="M"/>
    <x v="4"/>
    <n v="1501"/>
    <n v="89276.117771254561"/>
    <n v="599425.36217842356"/>
    <n v="688701.47994967806"/>
    <x v="77"/>
  </r>
  <r>
    <x v="0"/>
    <n v="81770708"/>
    <x v="1"/>
    <s v="Øremerket stipendiat 2015: TSO Energi: Atle Rygg Årdal, k-sted 632505"/>
    <s v="632505"/>
    <s v="Ja"/>
    <m/>
    <x v="4"/>
    <n v="1501"/>
    <n v="89276.117771254561"/>
    <n v="599425.36217842356"/>
    <n v="688701.47994967806"/>
    <x v="78"/>
  </r>
  <r>
    <x v="0"/>
    <n v="81770709"/>
    <x v="7"/>
    <s v="Stipendiat 2015: John Hasddal Mork, k-sted 612505"/>
    <s v="612505"/>
    <s v=""/>
    <m/>
    <x v="4"/>
    <n v="1508"/>
    <n v="89276.117771254561"/>
    <n v="599425.36217842356"/>
    <n v="688701.47994967806"/>
    <x v="37"/>
  </r>
  <r>
    <x v="0"/>
    <n v="81770710"/>
    <x v="7"/>
    <s v="Stipendiat 2015: Miletic Dragan, k.sted 613005"/>
    <s v="613005"/>
    <s v=""/>
    <m/>
    <x v="4"/>
    <n v="1510"/>
    <n v="89276.117771254561"/>
    <n v="599425.36217842356"/>
    <n v="688701.47994967806"/>
    <x v="79"/>
  </r>
  <r>
    <x v="0"/>
    <n v="81770711"/>
    <x v="0"/>
    <s v="Stipendiat 2015"/>
    <m/>
    <s v=""/>
    <m/>
    <x v="4"/>
    <m/>
    <n v="127537.31110179223"/>
    <n v="599425.36217842356"/>
    <n v="726962.67328021582"/>
    <x v="7"/>
  </r>
  <r>
    <x v="0"/>
    <n v="81770712"/>
    <x v="0"/>
    <s v="Stipendiat 2015"/>
    <m/>
    <s v=""/>
    <m/>
    <x v="4"/>
    <m/>
    <n v="127537.31110179223"/>
    <n v="599425.36217842356"/>
    <n v="726962.67328021582"/>
    <x v="7"/>
  </r>
  <r>
    <x v="0"/>
    <n v="81770713"/>
    <x v="0"/>
    <s v="Stipendiat 2015"/>
    <m/>
    <s v=""/>
    <m/>
    <x v="4"/>
    <m/>
    <n v="127537.31110179223"/>
    <n v="599425.36217842356"/>
    <n v="726962.67328021582"/>
    <x v="7"/>
  </r>
  <r>
    <x v="0"/>
    <n v="81770714"/>
    <x v="0"/>
    <s v="Stipendiat 2015"/>
    <m/>
    <s v=""/>
    <m/>
    <x v="4"/>
    <m/>
    <n v="127537.31110179223"/>
    <n v="599425.36217842356"/>
    <n v="726962.67328021582"/>
    <x v="7"/>
  </r>
  <r>
    <x v="0"/>
    <n v="81770715"/>
    <x v="0"/>
    <s v="Stipendiat 2015"/>
    <m/>
    <s v=""/>
    <m/>
    <x v="4"/>
    <m/>
    <n v="127537.31110179223"/>
    <n v="599425.36217842356"/>
    <n v="726962.67328021582"/>
    <x v="7"/>
  </r>
  <r>
    <x v="0"/>
    <n v="81770716"/>
    <x v="0"/>
    <s v="Stipendiat 2015"/>
    <m/>
    <s v=""/>
    <m/>
    <x v="4"/>
    <m/>
    <n v="127537.31110179223"/>
    <n v="599425.36217842356"/>
    <n v="726962.67328021582"/>
    <x v="7"/>
  </r>
  <r>
    <x v="0"/>
    <n v="81770717"/>
    <x v="0"/>
    <s v="Stipendiat 2015"/>
    <m/>
    <s v=""/>
    <m/>
    <x v="4"/>
    <m/>
    <n v="127537.31110179223"/>
    <n v="599425.36217842356"/>
    <n v="726962.67328021582"/>
    <x v="7"/>
  </r>
  <r>
    <x v="0"/>
    <n v="81770718"/>
    <x v="0"/>
    <s v="Stipendiat 2015"/>
    <m/>
    <s v=""/>
    <m/>
    <x v="4"/>
    <m/>
    <n v="127537.31110179223"/>
    <n v="599425.36217842356"/>
    <n v="726962.67328021582"/>
    <x v="7"/>
  </r>
  <r>
    <x v="0"/>
    <n v="81770719"/>
    <x v="6"/>
    <s v="Stipendiat 2015"/>
    <m/>
    <s v=""/>
    <m/>
    <x v="4"/>
    <m/>
    <n v="63768.655550896117"/>
    <n v="599425.36217842356"/>
    <n v="663194.01772931963"/>
    <x v="7"/>
  </r>
  <r>
    <x v="0"/>
    <n v="81770720"/>
    <x v="6"/>
    <s v="Stipendiat 2015"/>
    <m/>
    <s v=""/>
    <m/>
    <x v="4"/>
    <m/>
    <n v="63768.655550896117"/>
    <n v="599425.36217842356"/>
    <n v="663194.01772931963"/>
    <x v="7"/>
  </r>
  <r>
    <x v="0"/>
    <n v="81770721"/>
    <x v="6"/>
    <s v="Stipendiat 2015"/>
    <m/>
    <s v=""/>
    <m/>
    <x v="4"/>
    <m/>
    <n v="63768.655550896117"/>
    <n v="599425.36217842356"/>
    <n v="663194.01772931963"/>
    <x v="7"/>
  </r>
  <r>
    <x v="0"/>
    <n v="81770722"/>
    <x v="6"/>
    <s v="Stipendiat 2015"/>
    <m/>
    <s v=""/>
    <m/>
    <x v="4"/>
    <m/>
    <n v="63768.655550896117"/>
    <n v="599425.36217842356"/>
    <n v="663194.01772931963"/>
    <x v="7"/>
  </r>
  <r>
    <x v="0"/>
    <n v="81770723"/>
    <x v="6"/>
    <s v="Stipendiat 2015"/>
    <m/>
    <s v=""/>
    <m/>
    <x v="4"/>
    <m/>
    <n v="63768.655550896117"/>
    <n v="599425.36217842356"/>
    <n v="663194.01772931963"/>
    <x v="7"/>
  </r>
  <r>
    <x v="0"/>
    <n v="81770724"/>
    <x v="6"/>
    <s v="Stipendiat 2015"/>
    <m/>
    <s v=""/>
    <m/>
    <x v="4"/>
    <m/>
    <n v="63768.655550896117"/>
    <n v="599425.36217842356"/>
    <n v="663194.01772931963"/>
    <x v="7"/>
  </r>
  <r>
    <x v="0"/>
    <n v="81770725"/>
    <x v="1"/>
    <s v="Stipendiat 2015: Martin Kristiansen, k-sted 632015"/>
    <s v="632015"/>
    <s v=""/>
    <m/>
    <x v="4"/>
    <n v="1501"/>
    <n v="89276.117771254561"/>
    <n v="599425.36217842356"/>
    <n v="688701.47994967806"/>
    <x v="80"/>
  </r>
  <r>
    <x v="0"/>
    <n v="81770726"/>
    <x v="3"/>
    <s v="Stipendiat 2015: Jacob Sturdy, k-sted 644505"/>
    <s v="644505"/>
    <s v=""/>
    <s v="M"/>
    <x v="4"/>
    <n v="1501"/>
    <n v="89276.117771254561"/>
    <n v="599425.36217842356"/>
    <n v="688701.47994967806"/>
    <x v="46"/>
  </r>
  <r>
    <x v="0"/>
    <n v="81770727"/>
    <x v="2"/>
    <s v="Stipendiat 2015: Eivind Drejer, k-sted 661505"/>
    <s v="661505"/>
    <s v=""/>
    <s v="M"/>
    <x v="4"/>
    <n v="1508"/>
    <n v="89276.117771254561"/>
    <n v="599425.36217842356"/>
    <n v="688701.47994967806"/>
    <x v="57"/>
  </r>
  <r>
    <x v="0"/>
    <n v="81770728"/>
    <x v="2"/>
    <s v="Stipendiat 2015: Sandra F.Rodriuez. K-sted: 663005"/>
    <s v="663005"/>
    <s v=""/>
    <s v="K"/>
    <x v="4"/>
    <n v="1506"/>
    <n v="89276.117771254561"/>
    <n v="599425.36217842356"/>
    <n v="688701.47994967806"/>
    <x v="81"/>
  </r>
  <r>
    <x v="0"/>
    <n v="81770729"/>
    <x v="2"/>
    <s v="Stipendiat 2015: Egeninnsats BOA- IKP-SFI-SUB-pro Tamal Das, k-sted 660105. 14/9-2017: Nytt k-sted skal være 663060 f.o.m. 01.10.2017, jf. e-post fra Rolf Dising av 14.09.2017. Jorun Sundsetvik har fått beskjed på e-post."/>
    <n v="663060"/>
    <s v=""/>
    <m/>
    <x v="4"/>
    <m/>
    <n v="89276.117771254561"/>
    <n v="599425.36217842356"/>
    <n v="688701.47994967806"/>
    <x v="82"/>
  </r>
  <r>
    <x v="0"/>
    <n v="81770730"/>
    <x v="2"/>
    <s v="Stipendiat 2015: Therese Frostad. K-sted 662005"/>
    <s v="662005"/>
    <s v=""/>
    <s v="K"/>
    <x v="4"/>
    <n v="1508"/>
    <n v="89276.117771254561"/>
    <n v="599425.36217842356"/>
    <n v="688701.47994967806"/>
    <x v="83"/>
  </r>
  <r>
    <x v="0"/>
    <n v="81770731"/>
    <x v="2"/>
    <s v="Stipendiat 2015: Stip. Kate Layton-Matthews, k-sted 661005"/>
    <s v="661005"/>
    <s v=""/>
    <s v="K"/>
    <x v="4"/>
    <n v="1605"/>
    <n v="89276.117771254561"/>
    <n v="599425.36217842356"/>
    <n v="688701.47994967806"/>
    <x v="41"/>
  </r>
  <r>
    <x v="0"/>
    <n v="81770732"/>
    <x v="2"/>
    <s v="Stipendiat 2015: Lone Jevne, k-sted 661005"/>
    <s v="661005"/>
    <s v=""/>
    <m/>
    <x v="4"/>
    <n v="1604"/>
    <n v="89276.117771254561"/>
    <n v="599425.36217842356"/>
    <n v="688701.47994967806"/>
    <x v="35"/>
  </r>
  <r>
    <x v="0"/>
    <n v="81770733"/>
    <x v="2"/>
    <s v="Stipendiat 2015: Signe Løvmo, k-sted 661005"/>
    <s v="661005"/>
    <s v=""/>
    <m/>
    <x v="4"/>
    <n v="1604"/>
    <n v="89276.117771254561"/>
    <n v="599425.36217842356"/>
    <n v="688701.47994967806"/>
    <x v="35"/>
  </r>
  <r>
    <x v="0"/>
    <n v="81770734"/>
    <x v="2"/>
    <s v="Øremerket 2014: Tematisk: Bærekraftig samfunnsutvikling: Institutt for biologi, Bernt-Erik Sæther. Stip. Bart Peeters, k-sted 661005"/>
    <s v="661005"/>
    <s v="Ja"/>
    <m/>
    <x v="2"/>
    <n v="1503"/>
    <n v="14873.401220691007"/>
    <n v="99864.265338925339"/>
    <n v="114737.66655961635"/>
    <x v="84"/>
  </r>
  <r>
    <x v="0"/>
    <n v="81770735"/>
    <x v="2"/>
    <s v="Stipendiat 2015: Abba Coron, k-sted 661505"/>
    <s v="661505"/>
    <s v=""/>
    <m/>
    <x v="4"/>
    <n v="1509"/>
    <n v="89276.117771254561"/>
    <n v="599425.36217842356"/>
    <n v="688701.47994967806"/>
    <x v="5"/>
  </r>
  <r>
    <x v="0"/>
    <n v="81770736"/>
    <x v="2"/>
    <s v="Stipendiat 2015: Jonas T Kjellstadli. K-sted 662005"/>
    <s v="662005"/>
    <s v=""/>
    <s v="M"/>
    <x v="4"/>
    <n v="1508"/>
    <n v="89276.117771254561"/>
    <n v="599425.36217842356"/>
    <n v="688701.47994967806"/>
    <x v="83"/>
  </r>
  <r>
    <x v="0"/>
    <n v="81770737"/>
    <x v="5"/>
    <s v="Stipendiat 2015"/>
    <m/>
    <s v=""/>
    <m/>
    <x v="4"/>
    <m/>
    <n v="63768.655550896117"/>
    <n v="599425.36217842356"/>
    <n v="663194.01772931963"/>
    <x v="7"/>
  </r>
  <r>
    <x v="0"/>
    <n v="81770738"/>
    <x v="5"/>
    <s v="Stipendiat 2015"/>
    <m/>
    <s v=""/>
    <m/>
    <x v="4"/>
    <m/>
    <n v="63768.655550896117"/>
    <n v="599425.36217842356"/>
    <n v="663194.01772931963"/>
    <x v="7"/>
  </r>
  <r>
    <x v="0"/>
    <n v="81770739"/>
    <x v="8"/>
    <s v="Stipendiat 2015. Michael M. Jenssen. Flyttet til ØK fra tidl. SVT"/>
    <n v="602505"/>
    <s v=""/>
    <m/>
    <x v="4"/>
    <n v="1509"/>
    <n v="63768.655550896117"/>
    <n v="599425.36217842356"/>
    <n v="663194.01772931963"/>
    <x v="85"/>
  </r>
  <r>
    <x v="0"/>
    <n v="81770740"/>
    <x v="5"/>
    <s v="Stipendiat 2015"/>
    <m/>
    <s v=""/>
    <m/>
    <x v="4"/>
    <m/>
    <n v="63768.655550896117"/>
    <n v="599425.36217842356"/>
    <n v="663194.01772931963"/>
    <x v="7"/>
  </r>
  <r>
    <x v="0"/>
    <n v="81770741"/>
    <x v="5"/>
    <s v="Stipendiat 2015"/>
    <m/>
    <s v=""/>
    <m/>
    <x v="4"/>
    <m/>
    <n v="63768.655550896117"/>
    <n v="599425.36217842356"/>
    <n v="663194.01772931963"/>
    <x v="7"/>
  </r>
  <r>
    <x v="0"/>
    <n v="81770742"/>
    <x v="5"/>
    <s v="Stipendiat 2015"/>
    <m/>
    <s v=""/>
    <m/>
    <x v="4"/>
    <m/>
    <n v="63768.655550896117"/>
    <n v="599425.36217842356"/>
    <n v="663194.01772931963"/>
    <x v="7"/>
  </r>
  <r>
    <x v="0"/>
    <n v="81770743"/>
    <x v="5"/>
    <s v="Stipendiat 2015"/>
    <m/>
    <s v=""/>
    <m/>
    <x v="4"/>
    <m/>
    <n v="63768.655550896117"/>
    <n v="599425.36217842356"/>
    <n v="663194.01772931963"/>
    <x v="7"/>
  </r>
  <r>
    <x v="0"/>
    <n v="81770744"/>
    <x v="5"/>
    <s v="Stipendiat 2015"/>
    <m/>
    <s v=""/>
    <m/>
    <x v="4"/>
    <m/>
    <n v="63768.655550896117"/>
    <n v="599425.36217842356"/>
    <n v="663194.01772931963"/>
    <x v="7"/>
  </r>
  <r>
    <x v="0"/>
    <n v="81770745"/>
    <x v="5"/>
    <s v="Stipendiat 2015"/>
    <m/>
    <s v=""/>
    <m/>
    <x v="4"/>
    <m/>
    <n v="63768.655550896117"/>
    <n v="599425.36217842356"/>
    <n v="663194.01772931963"/>
    <x v="7"/>
  </r>
  <r>
    <x v="0"/>
    <n v="81770746"/>
    <x v="5"/>
    <s v="Stipendiat 2015"/>
    <m/>
    <s v=""/>
    <m/>
    <x v="4"/>
    <m/>
    <n v="63768.655550896117"/>
    <n v="599425.36217842356"/>
    <n v="663194.01772931963"/>
    <x v="7"/>
  </r>
  <r>
    <x v="0"/>
    <n v="81770747"/>
    <x v="0"/>
    <s v="Stipendiat 2015: Tatiana Gudkova (flyttet fra SVT)"/>
    <m/>
    <s v=""/>
    <m/>
    <x v="4"/>
    <m/>
    <n v="127537.31110179223"/>
    <n v="599425.36217842356"/>
    <n v="726962.67328021582"/>
    <x v="7"/>
  </r>
  <r>
    <x v="0"/>
    <n v="81770748"/>
    <x v="8"/>
    <s v="Stipendiat 2015: Jone R. Hansen. Flyttet til ØK fra tidl. SVT"/>
    <n v="602505"/>
    <s v=""/>
    <m/>
    <x v="4"/>
    <n v="1509"/>
    <n v="63768.655550896117"/>
    <n v="599425.36217842356"/>
    <n v="663194.01772931963"/>
    <x v="85"/>
  </r>
  <r>
    <x v="0"/>
    <n v="81770749"/>
    <x v="5"/>
    <s v="Stipendiat 2015"/>
    <m/>
    <s v=""/>
    <m/>
    <x v="4"/>
    <m/>
    <n v="63768.655550896117"/>
    <n v="599425.36217842356"/>
    <n v="663194.01772931963"/>
    <x v="7"/>
  </r>
  <r>
    <x v="0"/>
    <n v="81770750"/>
    <x v="9"/>
    <s v="Stipendiat 2015: Anders Kolstad, k-sted: 311005"/>
    <s v="311005"/>
    <s v=""/>
    <s v="M"/>
    <x v="4"/>
    <n v="1510"/>
    <n v="89276.117771254561"/>
    <n v="599425.36217842356"/>
    <n v="688701.47994967806"/>
    <x v="86"/>
  </r>
  <r>
    <x v="0"/>
    <n v="81770751"/>
    <x v="3"/>
    <s v="Stipendiat 2016: Trond Harstad"/>
    <n v="649005"/>
    <m/>
    <m/>
    <x v="5"/>
    <n v="1701"/>
    <n v="89276.117771254561"/>
    <n v="599425.36217842356"/>
    <n v="688701.47994967806"/>
    <x v="87"/>
  </r>
  <r>
    <x v="0"/>
    <n v="81770752"/>
    <x v="7"/>
    <s v="Øremerket stipendiat 2015: Energi. Stip. Eirik Resch, k-sted 612505"/>
    <s v="612505"/>
    <s v="Ja"/>
    <s v="M"/>
    <x v="4"/>
    <n v="1608"/>
    <n v="89276.117771254561"/>
    <n v="599425.36217842356"/>
    <n v="688701.47994967806"/>
    <x v="88"/>
  </r>
  <r>
    <x v="0"/>
    <n v="81770753"/>
    <x v="2"/>
    <s v="Øremerket stipendiat 2015: Havromsvitenskap og teknologi, k-sted 661005"/>
    <s v="661005"/>
    <s v="Ja"/>
    <m/>
    <x v="4"/>
    <n v="201602"/>
    <n v="89276.117771254561"/>
    <n v="599425.36217842356"/>
    <n v="688701.47994967806"/>
    <x v="89"/>
  </r>
  <r>
    <x v="0"/>
    <n v="81770754"/>
    <x v="1"/>
    <s v="Øremerket stipendiat 2015: TSO Havromsvitenskap og teknologi. Stip. Razieh Nejati Fard, k-sted 632015"/>
    <s v="632015"/>
    <s v="Ja"/>
    <s v="K"/>
    <x v="4"/>
    <n v="1608"/>
    <n v="89276.117771254561"/>
    <n v="599425.36217842356"/>
    <n v="688701.47994967806"/>
    <x v="41"/>
  </r>
  <r>
    <x v="0"/>
    <n v="81770755"/>
    <x v="3"/>
    <s v="Øremerket stipendiat 2015: Helse, velferd og teknologi, Hellevik. Stip. Fredrik Fossan, k-sted 644505"/>
    <s v="644505"/>
    <s v="Ja"/>
    <s v="M"/>
    <x v="4"/>
    <n v="1608"/>
    <n v="89276.117771254561"/>
    <n v="599425.36217842356"/>
    <n v="688701.47994967806"/>
    <x v="90"/>
  </r>
  <r>
    <x v="0"/>
    <n v="81770756"/>
    <x v="4"/>
    <s v="Øremerket stipendiat 2015: Helse, velferd og teknologi"/>
    <m/>
    <s v="Ja"/>
    <m/>
    <x v="4"/>
    <m/>
    <n v="59529.315329872537"/>
    <n v="399696.83150057279"/>
    <n v="459226.14683044533"/>
    <x v="6"/>
  </r>
  <r>
    <x v="0"/>
    <n v="81770757"/>
    <x v="2"/>
    <s v="Øremerket stipendiat 2015: Bærekraftig samfunnsutvikling. Emma-Liina Marjakangas, -fra TSO-Bærekraft. K-sted 661005"/>
    <s v="661005"/>
    <s v="Ja"/>
    <s v="K"/>
    <x v="4"/>
    <n v="1512"/>
    <n v="81839.417160909055"/>
    <n v="549493.22950896085"/>
    <n v="631332.64666986989"/>
    <x v="91"/>
  </r>
  <r>
    <x v="0"/>
    <n v="81770758"/>
    <x v="6"/>
    <s v="Øremerket stipendiat 2015: Bærekraftig samfunnsutvikling. Herman Köhn Sæther K-sted 620105"/>
    <s v="620105"/>
    <s v="Ja"/>
    <s v="M"/>
    <x v="4"/>
    <n v="1512"/>
    <n v="58456.726543506469"/>
    <n v="549493.22950896085"/>
    <n v="607949.95605246734"/>
    <x v="92"/>
  </r>
  <r>
    <x v="0"/>
    <n v="81770759"/>
    <x v="2"/>
    <s v="Øremerket stipendiat 2015: Bioteknologi. Lisa M. Røst, k-sted 661505"/>
    <s v="661505"/>
    <s v="Ja"/>
    <s v="K"/>
    <x v="4"/>
    <n v="1509"/>
    <n v="89276.117771254561"/>
    <n v="599425.36217842356"/>
    <n v="688701.47994967806"/>
    <x v="5"/>
  </r>
  <r>
    <x v="0"/>
    <n v="81770760"/>
    <x v="0"/>
    <s v="Øremerket stipendiat 2015: Bioteknologi"/>
    <m/>
    <s v="Ja"/>
    <m/>
    <x v="4"/>
    <m/>
    <n v="127537.31110179223"/>
    <n v="599425.36217842356"/>
    <n v="726962.67328021582"/>
    <x v="7"/>
  </r>
  <r>
    <x v="0"/>
    <n v="81770761"/>
    <x v="0"/>
    <s v="Øremerket stipendiat 2015: Bioteknologi"/>
    <m/>
    <s v="Ja"/>
    <m/>
    <x v="4"/>
    <m/>
    <n v="127537.31110179223"/>
    <n v="599425.36217842356"/>
    <n v="726962.67328021582"/>
    <x v="7"/>
  </r>
  <r>
    <x v="0"/>
    <n v="81770762"/>
    <x v="2"/>
    <s v="Øremerket stipendiat 2015: NanoLab/Nanovitenskap. Aleksander Mosberg. K-sted 662005"/>
    <s v="662005"/>
    <s v="Ja"/>
    <s v="M"/>
    <x v="4"/>
    <n v="1508"/>
    <n v="89276.117771254561"/>
    <n v="599425.36217842356"/>
    <n v="688701.47994967806"/>
    <x v="83"/>
  </r>
  <r>
    <x v="0"/>
    <n v="81770763"/>
    <x v="3"/>
    <s v="Øremerket stipendiat 2015: NanoLab/Nanovitenskap (overført fra NT til IVT 28.04.2015): Verner Håkonsen, k-sted 644505"/>
    <s v="644505"/>
    <s v="Ja"/>
    <s v="M"/>
    <x v="4"/>
    <n v="1509"/>
    <n v="89276.117771254561"/>
    <n v="599425.36217842356"/>
    <n v="688701.47994967806"/>
    <x v="57"/>
  </r>
  <r>
    <x v="0"/>
    <n v="81770764"/>
    <x v="2"/>
    <s v="Øremerket stipendiat 2015: SFI. Egeninnsats SFI-Metal production - 90037702, K-sted 660105. 14/9-2017: Nytt k-sted skal være 663550 f.o.m. 01.10.2017, jf. e-post fra Rolf Dising av 14.09.2017. Jorun Sundsetvik har fått beskjed på e-post."/>
    <n v="663550"/>
    <s v="Ja"/>
    <m/>
    <x v="4"/>
    <n v="1507"/>
    <n v="89276.117771254561"/>
    <n v="599425.36217842356"/>
    <n v="688701.47994967806"/>
    <x v="93"/>
  </r>
  <r>
    <x v="0"/>
    <n v="81770765"/>
    <x v="2"/>
    <s v="Øremerket stipendiat 2015: SFI. Egeninnsats SFI-SUBPRO -90019505, K-sted 660105. 14/9-2017: Nytt k-sted skal være 663060 f.o.m. 01.10.2017, jf. e-post fra Rolf Dising av 14.09.2017. Jorun Sundsetvik har fått beskjed på e-post."/>
    <n v="663060"/>
    <s v="Ja"/>
    <m/>
    <x v="4"/>
    <n v="1507"/>
    <n v="89276.117771254561"/>
    <n v="599425.36217842356"/>
    <n v="688701.47994967806"/>
    <x v="93"/>
  </r>
  <r>
    <x v="0"/>
    <n v="81770766"/>
    <x v="2"/>
    <s v="Øremerket stipendiat 2015: SFI. Egeninnsats SFI-iCSI – 90020505, K-sted 660105. 14/9-2017: Nytt k-sted skal være 663050 f.o.m. 01.10.2017, jf. e-post fra Rolf Dising av 14.09.2017. Jorun Sundsetvik har fått beskjed på e-post."/>
    <n v="663050"/>
    <s v="Ja"/>
    <m/>
    <x v="4"/>
    <n v="1507"/>
    <n v="89276.117771254561"/>
    <n v="599425.36217842356"/>
    <n v="688701.47994967806"/>
    <x v="93"/>
  </r>
  <r>
    <x v="0"/>
    <n v="81770767"/>
    <x v="3"/>
    <s v="Øremerket stipendiat 2015: SFI"/>
    <m/>
    <s v="Ja"/>
    <m/>
    <x v="4"/>
    <m/>
    <n v="59529.315329872537"/>
    <n v="399696.83150057279"/>
    <n v="459226.14683044533"/>
    <x v="7"/>
  </r>
  <r>
    <x v="0"/>
    <n v="81770768"/>
    <x v="0"/>
    <s v="Øremerket stipendiat 2015: SFI"/>
    <m/>
    <s v="Ja"/>
    <m/>
    <x v="4"/>
    <m/>
    <n v="127537.31110179223"/>
    <n v="599425.36217842356"/>
    <n v="726962.67328021582"/>
    <x v="7"/>
  </r>
  <r>
    <x v="0"/>
    <n v="81770769"/>
    <x v="8"/>
    <s v="Øremerket stipendiat 2015: FME-fornyelse (CenSES), flyttet fra HF til SVT 07.04.2015. Flyttet til ØK fra tidl. SVT. Stip. Puck Hegeman"/>
    <n v="600105"/>
    <s v="Ja"/>
    <m/>
    <x v="4"/>
    <n v="1601"/>
    <n v="63768.655550896117"/>
    <n v="599425.36217842356"/>
    <n v="663194.01772931963"/>
    <x v="85"/>
  </r>
  <r>
    <x v="0"/>
    <n v="81770770"/>
    <x v="6"/>
    <s v="Øremerket stipendiat 2015: FME-fornyelse (CenSES) "/>
    <m/>
    <s v="Ja"/>
    <m/>
    <x v="4"/>
    <m/>
    <n v="63768.655550896117"/>
    <n v="599425.36217842356"/>
    <n v="663194.01772931963"/>
    <x v="7"/>
  </r>
  <r>
    <x v="0"/>
    <n v="81770771"/>
    <x v="2"/>
    <s v="Øremerket stipendiat 2015: Samarbeid med DTU (jfr. Johan Hustad). Stip Håkon M.V.Rui, k-sted 663005 (Prosjektleder: De Chen)"/>
    <n v="663005"/>
    <s v="Ja"/>
    <m/>
    <x v="4"/>
    <n v="1602"/>
    <n v="89276.117771254561"/>
    <n v="599425.36217842356"/>
    <n v="688701.47994967806"/>
    <x v="94"/>
  </r>
  <r>
    <x v="0"/>
    <n v="81770772"/>
    <x v="4"/>
    <s v="Øremerket stipendiat 2015: Toppfinansiering Marie Curie "/>
    <m/>
    <s v="Ja"/>
    <m/>
    <x v="4"/>
    <m/>
    <n v="89276.117771254561"/>
    <n v="599425.36217842356"/>
    <n v="688701.47994967806"/>
    <x v="6"/>
  </r>
  <r>
    <x v="0"/>
    <n v="81770773"/>
    <x v="4"/>
    <s v="Øremerket stipendiat 2015: Toppfinansiering Marie Curie "/>
    <m/>
    <s v="Ja"/>
    <m/>
    <x v="4"/>
    <m/>
    <n v="89276.117771254561"/>
    <n v="599425.36217842356"/>
    <n v="688701.47994967806"/>
    <x v="6"/>
  </r>
  <r>
    <x v="0"/>
    <n v="81770774"/>
    <x v="6"/>
    <s v="Øremerket stipendiat 2015: Fakultetets strategiske satsinger"/>
    <m/>
    <s v="Ja"/>
    <m/>
    <x v="4"/>
    <m/>
    <n v="63768.655550896117"/>
    <n v="599425.36217842356"/>
    <n v="663194.01772931963"/>
    <x v="7"/>
  </r>
  <r>
    <x v="0"/>
    <n v="81770775"/>
    <x v="8"/>
    <s v="Øremerket stipendiat 2015: Fakultetets strategiske satsinger: Paritosh Deshpande. Flyttet til ØK fra tidl. SVT"/>
    <n v="602505"/>
    <s v="Ja"/>
    <m/>
    <x v="4"/>
    <n v="1509"/>
    <n v="63768.655550896117"/>
    <n v="599425.36217842356"/>
    <n v="663194.01772931963"/>
    <x v="85"/>
  </r>
  <r>
    <x v="0"/>
    <n v="81770776"/>
    <x v="0"/>
    <s v="Øremerket stipendiat 2015: Fakultetets strategiske satsinger"/>
    <m/>
    <s v="Ja"/>
    <m/>
    <x v="4"/>
    <m/>
    <n v="127537.31110179223"/>
    <n v="599425.36217842356"/>
    <n v="726962.67328021582"/>
    <x v="7"/>
  </r>
  <r>
    <x v="0"/>
    <n v="81770777"/>
    <x v="7"/>
    <s v="Øremerket stipendiat 2016: Toppforskningsinitiativer: Startpakke Onsager Fellowship Chiara Bertolin. Stipendiat Arian Loli. Se prosjektnr. 81770943. Navnene på prosjektene er byttet om. Dette som følge av at Onsagerstipendiaten Arian Loli begynte på feil prosjektnr. Arian Loli skal fortsatt ligge på prosjektnr. 81770777. K-sted skal være 615505, jf. e-post fra AD. Iflg. Jorun Sundsetvik har dette k-stedet ligget inne hele tida."/>
    <n v="615505"/>
    <s v="Ja"/>
    <m/>
    <x v="5"/>
    <n v="1609"/>
    <n v="89276.117771254561"/>
    <n v="599425.36217842356"/>
    <n v="688701.47994967806"/>
    <x v="95"/>
  </r>
  <r>
    <x v="0"/>
    <n v="81770778"/>
    <x v="3"/>
    <s v="Øremerket stipendiat 2015: Fakultetets strategiske satsinger: Anna Pryaduenenko K-sted 641005"/>
    <s v="641005"/>
    <s v="Ja"/>
    <s v="K"/>
    <x v="4"/>
    <n v="1509"/>
    <n v="89276.117771254561"/>
    <n v="599425.36217842356"/>
    <n v="688701.47994967806"/>
    <x v="81"/>
  </r>
  <r>
    <x v="0"/>
    <n v="81770779"/>
    <x v="1"/>
    <s v="Øremerket stipendiat 2015: Fakultetets strategiske satsinger. Egenfinansiering inn i FME-en «HYdroCEN». Stipendiat Raghbendra Tiwari."/>
    <n v="632025"/>
    <s v="Ja"/>
    <s v="M"/>
    <x v="4"/>
    <n v="1712"/>
    <n v="89276.117771254561"/>
    <n v="599425.36217842356"/>
    <n v="688701.47994967806"/>
    <x v="96"/>
  </r>
  <r>
    <x v="0"/>
    <n v="81770780"/>
    <x v="2"/>
    <s v="Øremerket stipendiat 2015: Fakultetets strategiske satsinger: Karsten G.Kirste, k-sted 662505"/>
    <s v="662505"/>
    <s v="Ja"/>
    <m/>
    <x v="4"/>
    <n v="1508"/>
    <n v="89276.117771254561"/>
    <n v="599425.36217842356"/>
    <n v="688701.47994967806"/>
    <x v="97"/>
  </r>
  <r>
    <x v="0"/>
    <n v="81770781"/>
    <x v="2"/>
    <s v="Øremerket stipendiat 2015: Fakultetets strategiske satsinger: Trygve Ræder k-sted 663505"/>
    <s v="663505"/>
    <s v="Ja"/>
    <s v="M"/>
    <x v="4"/>
    <n v="1510"/>
    <n v="89276.117771254561"/>
    <n v="599425.36217842356"/>
    <n v="688701.47994967806"/>
    <x v="98"/>
  </r>
  <r>
    <x v="0"/>
    <n v="81770782"/>
    <x v="1"/>
    <s v="Øremerket stipendiat 2015: Muliggjørende teknoligier. Abdolreza Sabzi Shahrebabaki, k-sted 633505"/>
    <s v="633505"/>
    <s v="Ja"/>
    <s v="M"/>
    <x v="4"/>
    <n v="1601"/>
    <n v="89276.117771254561"/>
    <n v="599425.36217842356"/>
    <n v="688701.47994967806"/>
    <x v="44"/>
  </r>
  <r>
    <x v="0"/>
    <n v="81770783"/>
    <x v="1"/>
    <s v="Øremerket stipendiat 2015 fordelt til Colin Boyd innenfor «Muliggjørende teknologier» : Stipendiat Ilir Bytyci, k-sted 633005"/>
    <s v="633005"/>
    <s v="Ja"/>
    <s v="M"/>
    <x v="4"/>
    <n v="1602"/>
    <n v="89276.117771254561"/>
    <n v="599425.36217842356"/>
    <n v="688701.47994967806"/>
    <x v="99"/>
  </r>
  <r>
    <x v="0"/>
    <n v="81770784"/>
    <x v="6"/>
    <s v="Øremerket stipendiat 2015: Kunstnerisk utviklingsprogram. Espen Aalberg, K-sted 620105"/>
    <s v="620105"/>
    <s v="Ja"/>
    <s v="M"/>
    <x v="4"/>
    <n v="1510"/>
    <n v="63768.655550896117"/>
    <n v="599425.36217842356"/>
    <n v="663194.01772931963"/>
    <x v="93"/>
  </r>
  <r>
    <x v="0"/>
    <n v="81770785"/>
    <x v="7"/>
    <s v="Øremerket stipendiat 2015: Kunstnerisk utviklingsprogram, Raphaël Amael Grisey, k.sted 613005"/>
    <s v="613005"/>
    <s v="Ja"/>
    <m/>
    <x v="4"/>
    <n v="1510"/>
    <n v="89276.117771254561"/>
    <n v="599425.36217842356"/>
    <n v="688701.47994967806"/>
    <x v="79"/>
  </r>
  <r>
    <x v="0"/>
    <n v="81770786"/>
    <x v="1"/>
    <s v="Stipendiat 2015: Tesfaye Amare Zerihan, k-sted 633005"/>
    <s v="633005"/>
    <m/>
    <s v="M"/>
    <x v="4"/>
    <n v="1501"/>
    <n v="89276.117771254561"/>
    <n v="599425.36217842356"/>
    <n v="688701.47994967806"/>
    <x v="100"/>
  </r>
  <r>
    <x v="0"/>
    <n v="81770787"/>
    <x v="1"/>
    <s v="Stipendiat 2015: Ioannis Vardaxis, k-sted 631505"/>
    <s v="631505"/>
    <m/>
    <s v="M"/>
    <x v="4"/>
    <n v="1501"/>
    <n v="89276.117771254561"/>
    <n v="599425.36217842356"/>
    <n v="688701.47994967806"/>
    <x v="15"/>
  </r>
  <r>
    <x v="0"/>
    <n v="81770788"/>
    <x v="1"/>
    <s v="Stipendiat 2015: Susanne Solem, k-sted 631505 (omgjort fra øremerket (2014) til fri (2015) stilling etter vedtatt statsbudsjett 19.12.2014)"/>
    <n v="631505"/>
    <m/>
    <s v="K"/>
    <x v="4"/>
    <n v="1501"/>
    <n v="89276.117771254561"/>
    <n v="599425.36217842356"/>
    <n v="688701.47994967806"/>
    <x v="15"/>
  </r>
  <r>
    <x v="0"/>
    <n v="81770789"/>
    <x v="0"/>
    <s v="Stipendiat 2015"/>
    <m/>
    <m/>
    <m/>
    <x v="4"/>
    <m/>
    <n v="127537.31110179223"/>
    <n v="599425.36217842356"/>
    <n v="726962.67328021582"/>
    <x v="7"/>
  </r>
  <r>
    <x v="0"/>
    <n v="81770790"/>
    <x v="0"/>
    <s v="Stipendiat 2015"/>
    <m/>
    <m/>
    <m/>
    <x v="4"/>
    <m/>
    <n v="127537.31110179223"/>
    <n v="599425.36217842356"/>
    <n v="726962.67328021582"/>
    <x v="7"/>
  </r>
  <r>
    <x v="0"/>
    <n v="81770791"/>
    <x v="6"/>
    <s v="Stipendiat 2015"/>
    <m/>
    <m/>
    <m/>
    <x v="4"/>
    <m/>
    <n v="63768.655550896117"/>
    <n v="599425.36217842356"/>
    <n v="663194.01772931963"/>
    <x v="7"/>
  </r>
  <r>
    <x v="0"/>
    <n v="81770792"/>
    <x v="3"/>
    <s v="Stipendiat 2015: Katarzyna Opstpska-Luczkowska, k-sted 644505"/>
    <s v="644505"/>
    <m/>
    <s v="K"/>
    <x v="4"/>
    <n v="1501"/>
    <n v="89276.117771254561"/>
    <n v="599425.36217842356"/>
    <n v="688701.47994967806"/>
    <x v="101"/>
  </r>
  <r>
    <x v="0"/>
    <n v="81770793"/>
    <x v="3"/>
    <s v="Stipendiat 2015: Chumbo He, k-sted 644005"/>
    <s v="644005"/>
    <m/>
    <s v="M"/>
    <x v="4"/>
    <n v="1501"/>
    <n v="89276.117771254561"/>
    <n v="599425.36217842356"/>
    <n v="688701.47994967806"/>
    <x v="101"/>
  </r>
  <r>
    <x v="0"/>
    <n v="81770794"/>
    <x v="2"/>
    <s v="Stipendiat 2015: Mahsa Jalili, k-sted 661005"/>
    <s v="661005"/>
    <m/>
    <m/>
    <x v="4"/>
    <n v="1503"/>
    <n v="89276.117771254561"/>
    <n v="599425.36217842356"/>
    <n v="688701.47994967806"/>
    <x v="102"/>
  </r>
  <r>
    <x v="0"/>
    <n v="81770795"/>
    <x v="2"/>
    <s v="Stipendiat 2015: Nicolina Stanic. K-sted 663505"/>
    <s v="663505"/>
    <m/>
    <s v="K"/>
    <x v="4"/>
    <n v="1508"/>
    <n v="89276.117771254561"/>
    <n v="599425.36217842356"/>
    <n v="688701.47994967806"/>
    <x v="98"/>
  </r>
  <r>
    <x v="0"/>
    <n v="81770797"/>
    <x v="5"/>
    <s v="Stipendiat 2015"/>
    <m/>
    <m/>
    <m/>
    <x v="4"/>
    <m/>
    <n v="63768.655550896117"/>
    <n v="599425.36217842356"/>
    <n v="663194.01772931963"/>
    <x v="7"/>
  </r>
  <r>
    <x v="0"/>
    <n v="68123734"/>
    <x v="1"/>
    <s v="KD Stipendiat 2 G.P.H - Medialab"/>
    <n v="631005"/>
    <m/>
    <m/>
    <x v="6"/>
    <m/>
    <n v="74402.716550563549"/>
    <n v="567523.63344943651"/>
    <n v="641926.35000000009"/>
    <x v="103"/>
  </r>
  <r>
    <x v="0"/>
    <n v="68123735"/>
    <x v="1"/>
    <s v="KD Stipendiat 3 M.U. - Medialab"/>
    <n v="631005"/>
    <m/>
    <m/>
    <x v="6"/>
    <m/>
    <n v="74402.716550563549"/>
    <n v="567523.63344943651"/>
    <n v="641926.35000000009"/>
    <x v="103"/>
  </r>
  <r>
    <x v="0"/>
    <n v="68123736"/>
    <x v="1"/>
    <s v="KD Stipendiat 4 V.K. - Medialab "/>
    <n v="631005"/>
    <m/>
    <m/>
    <x v="6"/>
    <m/>
    <n v="66966.015940218043"/>
    <n v="510798.50905978197"/>
    <n v="577764.52500000002"/>
    <x v="103"/>
  </r>
  <r>
    <x v="0"/>
    <n v="68123738"/>
    <x v="1"/>
    <s v="KD stipendiat 6 S-F.W - NISLAB. Stip. Shao-Fang Wen"/>
    <n v="633010"/>
    <m/>
    <m/>
    <x v="6"/>
    <m/>
    <n v="89276.117771254561"/>
    <n v="680973.8822287455"/>
    <n v="770250"/>
    <x v="103"/>
  </r>
  <r>
    <x v="0"/>
    <n v="68123739"/>
    <x v="1"/>
    <s v="KD stipendiat 7, stip. Piatkivskyi, Dmytro - NISLAB"/>
    <n v="633010"/>
    <m/>
    <m/>
    <x v="6"/>
    <m/>
    <n v="74402.716550563549"/>
    <n v="567523.63344943651"/>
    <n v="641926.35000000009"/>
    <x v="103"/>
  </r>
  <r>
    <x v="0"/>
    <n v="68122469"/>
    <x v="0"/>
    <s v="Stipendiat HTS 2016 - Seksjon for helse, tek. og samfunn"/>
    <n v="657020"/>
    <m/>
    <m/>
    <x v="6"/>
    <m/>
    <n v="89276.117771254561"/>
    <n v="1017829.8822287456"/>
    <n v="1107106.0000000002"/>
    <x v="7"/>
  </r>
  <r>
    <x v="0"/>
    <n v="68224111"/>
    <x v="0"/>
    <s v="Marianne Kjelsvik"/>
    <n v="658005"/>
    <m/>
    <m/>
    <x v="6"/>
    <n v="1503"/>
    <n v="14873.401220691007"/>
    <n v="103184.35677930898"/>
    <n v="118057.75799999999"/>
    <x v="7"/>
  </r>
  <r>
    <x v="0"/>
    <n v="68224112"/>
    <x v="0"/>
    <s v="Inger Hilde Hagen"/>
    <n v="658005"/>
    <m/>
    <m/>
    <x v="6"/>
    <n v="1603"/>
    <n v="89276.117771254561"/>
    <n v="619353.8822287455"/>
    <n v="708630"/>
    <x v="7"/>
  </r>
  <r>
    <x v="0"/>
    <n v="68222111"/>
    <x v="3"/>
    <s v="Kristina Nevstad"/>
    <n v="649305"/>
    <m/>
    <m/>
    <x v="6"/>
    <n v="1608"/>
    <n v="89276.117771254561"/>
    <n v="619353.8822287455"/>
    <n v="708630"/>
    <x v="104"/>
  </r>
  <r>
    <x v="0"/>
    <n v="68222112"/>
    <x v="1"/>
    <s v="Vu Di"/>
    <n v="635505"/>
    <m/>
    <m/>
    <x v="6"/>
    <m/>
    <n v="89276.117771254561"/>
    <n v="619353.8822287455"/>
    <n v="708630"/>
    <x v="104"/>
  </r>
  <r>
    <x v="0"/>
    <n v="68222113"/>
    <x v="1"/>
    <s v="Stipendiat: Wenqiang Cui"/>
    <n v="635505"/>
    <m/>
    <s v="M"/>
    <x v="6"/>
    <n v="1708"/>
    <n v="89276.117771254561"/>
    <n v="619353.8822287455"/>
    <n v="708630"/>
    <x v="105"/>
  </r>
  <r>
    <x v="0"/>
    <n v="68222213"/>
    <x v="3"/>
    <s v="Robert Skulstad"/>
    <n v="649305"/>
    <m/>
    <m/>
    <x v="6"/>
    <n v="1612"/>
    <n v="89276.117771254561"/>
    <n v="619353.8822287455"/>
    <n v="708630"/>
    <x v="104"/>
  </r>
  <r>
    <x v="0"/>
    <n v="68224411"/>
    <x v="2"/>
    <s v="Fjørtoft,Helene Børretzen"/>
    <n v="664505"/>
    <m/>
    <m/>
    <x v="6"/>
    <n v="1504"/>
    <n v="22310.101831036511"/>
    <n v="154776.53516896348"/>
    <n v="177086.63699999999"/>
    <x v="104"/>
  </r>
  <r>
    <x v="0"/>
    <n v="68224412"/>
    <x v="2"/>
    <s v="Kvangarsnes,Kristine"/>
    <n v="664505"/>
    <m/>
    <m/>
    <x v="6"/>
    <n v="1605"/>
    <n v="89276.117771254561"/>
    <n v="619353.8822287455"/>
    <n v="708630"/>
    <x v="104"/>
  </r>
  <r>
    <x v="0"/>
    <n v="68224712"/>
    <x v="8"/>
    <s v="Schlingloff,André"/>
    <n v="601505"/>
    <m/>
    <m/>
    <x v="6"/>
    <m/>
    <n v="89276.117771254561"/>
    <n v="619353.8822287455"/>
    <n v="708630"/>
    <x v="104"/>
  </r>
  <r>
    <x v="0"/>
    <n v="68022014"/>
    <x v="1"/>
    <s v="Stipendiat IALM - Liv R. Straume"/>
    <n v="636010"/>
    <m/>
    <m/>
    <x v="6"/>
    <m/>
    <n v="89276.117771254561"/>
    <n v="599425.36217842356"/>
    <n v="688701.47994967806"/>
    <x v="106"/>
  </r>
  <r>
    <x v="0"/>
    <n v="68024010"/>
    <x v="3"/>
    <s v="Stipendiat IEFE - Robert Bock"/>
    <n v="642505"/>
    <m/>
    <m/>
    <x v="6"/>
    <m/>
    <n v="52083.687107749902"/>
    <n v="349704.75629489223"/>
    <n v="401788.44340264215"/>
    <x v="106"/>
  </r>
  <r>
    <x v="0"/>
    <n v="68024012"/>
    <x v="3"/>
    <s v="Stipendiat IEFE - Kjersti Krakhella"/>
    <n v="642505"/>
    <m/>
    <m/>
    <x v="6"/>
    <m/>
    <n v="89276.117771254561"/>
    <n v="599425.36217842356"/>
    <n v="688701.47994967806"/>
    <x v="106"/>
  </r>
  <r>
    <x v="0"/>
    <n v="68024509"/>
    <x v="2"/>
    <s v="Stipendiat IKMT- Thomas Aarhus"/>
    <n v="663506"/>
    <m/>
    <m/>
    <x v="6"/>
    <m/>
    <n v="89276.117771254561"/>
    <n v="599425.36217842356"/>
    <n v="688701.47994967806"/>
    <x v="106"/>
  </r>
  <r>
    <x v="0"/>
    <n v="68024511"/>
    <x v="2"/>
    <s v="Stipendiat IKMT - Zohreh Jalili"/>
    <n v="663506"/>
    <m/>
    <m/>
    <x v="6"/>
    <m/>
    <n v="89276.117771254561"/>
    <n v="599425.36217842356"/>
    <n v="688701.47994967806"/>
    <x v="106"/>
  </r>
  <r>
    <x v="0"/>
    <n v="68025508"/>
    <x v="2"/>
    <s v="Stipendiat IMAT - Nanna Abel"/>
    <n v="661506"/>
    <m/>
    <m/>
    <x v="6"/>
    <m/>
    <n v="89276.117771254561"/>
    <n v="599425.36217842356"/>
    <n v="688701.47994967806"/>
    <x v="106"/>
  </r>
  <r>
    <x v="0"/>
    <n v="68025514"/>
    <x v="2"/>
    <s v="Stipendiat IMAT (OPTIMAT). Stipendiat Gunn M. Thomassen"/>
    <n v="661506"/>
    <m/>
    <m/>
    <x v="6"/>
    <n v="1704"/>
    <n v="89276.117771254561"/>
    <n v="599425.36217842356"/>
    <n v="688701.47994967806"/>
    <x v="107"/>
  </r>
  <r>
    <x v="0"/>
    <n v="68025515"/>
    <x v="2"/>
    <s v="Stipendiat IMAT (OPTIMAT). Stipendiat Espen Arntzen"/>
    <n v="661506"/>
    <m/>
    <m/>
    <x v="6"/>
    <n v="1705"/>
    <n v="89276.117771254561"/>
    <n v="599425.36217842356"/>
    <n v="688701.47994967806"/>
    <x v="107"/>
  </r>
  <r>
    <x v="0"/>
    <n v="82513290"/>
    <x v="3"/>
    <s v="Stipendiat IEFE (ENERSENSE) - Anders Leirpoll (IMAL)"/>
    <n v="642505"/>
    <m/>
    <m/>
    <x v="6"/>
    <m/>
    <n v="89276.117771254561"/>
    <n v="599425.36217842356"/>
    <n v="688701.47994967806"/>
    <x v="106"/>
  </r>
  <r>
    <x v="0"/>
    <n v="82513310"/>
    <x v="3"/>
    <s v="Stipendiat IEFE (ENERSENSE) - Felix Kelberlau"/>
    <n v="642505"/>
    <m/>
    <m/>
    <x v="6"/>
    <m/>
    <n v="89276.117771254561"/>
    <n v="599425.36217842356"/>
    <n v="688701.47994967806"/>
    <x v="106"/>
  </r>
  <r>
    <x v="0"/>
    <n v="68030425"/>
    <x v="0"/>
    <s v="Heidi Pedersen-dr.gradstipend"/>
    <n v="653005"/>
    <m/>
    <m/>
    <x v="6"/>
    <m/>
    <n v="127537.31110179223"/>
    <n v="599425.36217842356"/>
    <n v="726962.67328021582"/>
    <x v="7"/>
  </r>
  <r>
    <x v="0"/>
    <n v="68030426"/>
    <x v="5"/>
    <s v="Elizabeth Langsrud dr.gradsmidler"/>
    <n v="670105"/>
    <m/>
    <m/>
    <x v="6"/>
    <m/>
    <n v="42520.939521337525"/>
    <n v="399696.83150057279"/>
    <n v="442217.7710219103"/>
    <x v="7"/>
  </r>
  <r>
    <x v="0"/>
    <n v="68030427"/>
    <x v="0"/>
    <s v="Berit Østerås dr. grads midler"/>
    <n v="653005"/>
    <m/>
    <m/>
    <x v="6"/>
    <m/>
    <n v="85041.879042675049"/>
    <n v="399696.83150057279"/>
    <n v="484738.71054324787"/>
    <x v="7"/>
  </r>
  <r>
    <x v="0"/>
    <n v="68030466"/>
    <x v="0"/>
    <s v="Fanny Jakobsen dr.grad stip."/>
    <n v="653005"/>
    <m/>
    <m/>
    <x v="6"/>
    <m/>
    <n v="63768.655550896103"/>
    <n v="299712.68108921172"/>
    <n v="363481.33664010779"/>
    <x v="7"/>
  </r>
  <r>
    <x v="0"/>
    <n v="68030470"/>
    <x v="0"/>
    <s v="Eline Lello driftsmidler dr.gradstip."/>
    <n v="653005"/>
    <m/>
    <m/>
    <x v="6"/>
    <m/>
    <n v="127537.31110179223"/>
    <n v="599425.36217842356"/>
    <n v="726962.67328021582"/>
    <x v="7"/>
  </r>
  <r>
    <x v="0"/>
    <n v="68070114"/>
    <x v="0"/>
    <s v="PHd driftsmidler Andoh-Arthur"/>
    <n v="653501"/>
    <m/>
    <m/>
    <x v="6"/>
    <m/>
    <n v="53132.04380500663"/>
    <n v="249720.60588353119"/>
    <n v="302852.64968853781"/>
    <x v="7"/>
  </r>
  <r>
    <x v="0"/>
    <n v="68070118"/>
    <x v="0"/>
    <s v="PhD Skjong 2014"/>
    <n v="653501"/>
    <m/>
    <m/>
    <x v="6"/>
    <m/>
    <n v="95665.737057454346"/>
    <n v="449628.9641700355"/>
    <n v="545294.70122748986"/>
    <x v="7"/>
  </r>
  <r>
    <x v="0"/>
    <n v="68070122"/>
    <x v="0"/>
    <s v="PHD Ringdal 2015"/>
    <n v="653501"/>
    <m/>
    <m/>
    <x v="6"/>
    <m/>
    <n v="85041.879042675049"/>
    <n v="399696.83150057279"/>
    <n v="484738.71054324787"/>
    <x v="7"/>
  </r>
  <r>
    <x v="0"/>
    <n v="68070125"/>
    <x v="0"/>
    <s v="Driftsmidler PhD Carlsen 2015"/>
    <n v="652005"/>
    <m/>
    <m/>
    <x v="6"/>
    <m/>
    <n v="127537.31110179223"/>
    <n v="599425.36217842356"/>
    <n v="726962.67328021582"/>
    <x v="7"/>
  </r>
  <r>
    <x v="0"/>
    <n v="68070821"/>
    <x v="0"/>
    <s v="Driftsmidler Phd Reed 2015"/>
    <n v="653501"/>
    <m/>
    <m/>
    <x v="6"/>
    <m/>
    <n v="127537.31110179223"/>
    <n v="599425.36217842356"/>
    <n v="726962.67328021582"/>
    <x v="7"/>
  </r>
  <r>
    <x v="0"/>
    <n v="82513260"/>
    <x v="0"/>
    <s v="PhD Driftsmidler Vegsund"/>
    <n v="652005"/>
    <m/>
    <m/>
    <x v="6"/>
    <m/>
    <n v="42495.432059117164"/>
    <n v="199728.53067785068"/>
    <n v="242223.96273696783"/>
    <x v="7"/>
  </r>
  <r>
    <x v="0"/>
    <n v="82513270"/>
    <x v="0"/>
    <s v="PhD Driftsmidler Bjørnsen"/>
    <n v="652005"/>
    <m/>
    <m/>
    <x v="6"/>
    <m/>
    <n v="74405.267296785576"/>
    <n v="349704.75629489223"/>
    <n v="424110.02359167777"/>
    <x v="7"/>
  </r>
  <r>
    <x v="0"/>
    <n v="82513280"/>
    <x v="0"/>
    <s v="Stipendiat Kjartan Vårbakken"/>
    <n v="653005"/>
    <m/>
    <m/>
    <x v="6"/>
    <m/>
    <n v="127537.31110179223"/>
    <n v="599425.36217842356"/>
    <n v="726962.67328021582"/>
    <x v="7"/>
  </r>
  <r>
    <x v="0"/>
    <n v="70440543"/>
    <x v="0"/>
    <s v="Stipendiat Ekaterina Zotcheva"/>
    <m/>
    <m/>
    <m/>
    <x v="6"/>
    <m/>
    <n v="127537.31110179223"/>
    <n v="599425.36217842356"/>
    <n v="726962.67328021582"/>
    <x v="7"/>
  </r>
  <r>
    <x v="0"/>
    <n v="68040200"/>
    <x v="5"/>
    <s v="Driftsmidler dr.grad Pernille Friis"/>
    <m/>
    <m/>
    <m/>
    <x v="6"/>
    <m/>
    <n v="37202.633648392788"/>
    <n v="349704.75629489223"/>
    <n v="386907.38994328503"/>
    <x v="7"/>
  </r>
  <r>
    <x v="0"/>
    <n v="68040342"/>
    <x v="5"/>
    <s v="Driftsmidler dr.grad Ola Harstad"/>
    <m/>
    <m/>
    <m/>
    <x v="6"/>
    <m/>
    <n v="37202.633648392788"/>
    <n v="349704.75629489223"/>
    <n v="386907.38994328503"/>
    <x v="7"/>
  </r>
  <r>
    <x v="0"/>
    <n v="68040344"/>
    <x v="5"/>
    <s v="Driftsmidler dr.grad Kåre Hauge"/>
    <m/>
    <m/>
    <m/>
    <x v="6"/>
    <m/>
    <n v="63768.655550896117"/>
    <n v="599425.36217842356"/>
    <n v="663194.01772931963"/>
    <x v="7"/>
  </r>
  <r>
    <x v="0"/>
    <n v="82513333"/>
    <x v="5"/>
    <s v="Lønnsmidler dr. grad Marion Stavsøien"/>
    <m/>
    <m/>
    <m/>
    <x v="6"/>
    <m/>
    <n v="63768.655550896117"/>
    <n v="599425.36217842356"/>
    <n v="663194.01772931963"/>
    <x v="7"/>
  </r>
  <r>
    <x v="0"/>
    <n v="82513334"/>
    <x v="5"/>
    <s v="Literacy v/ Solheim. Lønnsmidler dr. grad Lars Unstad"/>
    <m/>
    <m/>
    <m/>
    <x v="6"/>
    <m/>
    <n v="63768.655550896117"/>
    <n v="599425.36217842356"/>
    <n v="663194.01772931963"/>
    <x v="7"/>
  </r>
  <r>
    <x v="0"/>
    <n v="82513335"/>
    <x v="5"/>
    <s v="Lønnsmidler dr. grad Gro Marte Strand"/>
    <m/>
    <m/>
    <m/>
    <x v="6"/>
    <m/>
    <n v="63768.655550896117"/>
    <n v="599425.36217842356"/>
    <n v="663194.01772931963"/>
    <x v="7"/>
  </r>
  <r>
    <x v="0"/>
    <n v="68050069"/>
    <x v="8"/>
    <s v="Idun Mo Garmo"/>
    <n v="601005"/>
    <m/>
    <m/>
    <x v="6"/>
    <m/>
    <n v="59529.315329872537"/>
    <n v="399696.83150057279"/>
    <n v="459226.14683044533"/>
    <x v="106"/>
  </r>
  <r>
    <x v="0"/>
    <n v="68050074"/>
    <x v="8"/>
    <s v="Valeriy Kunst"/>
    <n v="601005"/>
    <m/>
    <m/>
    <x v="6"/>
    <m/>
    <n v="89276.117771254561"/>
    <n v="599425.36217842356"/>
    <n v="688701.47994967806"/>
    <x v="106"/>
  </r>
  <r>
    <x v="0"/>
    <n v="82513200"/>
    <x v="8"/>
    <s v="Roy-Ivar Andreassen"/>
    <n v="601005"/>
    <m/>
    <m/>
    <x v="6"/>
    <m/>
    <n v="89276.117771254561"/>
    <n v="599425.36217842356"/>
    <n v="688701.47994967806"/>
    <x v="106"/>
  </r>
  <r>
    <x v="0"/>
    <n v="82513210"/>
    <x v="8"/>
    <s v="Åse Jacobsen"/>
    <n v="601005"/>
    <m/>
    <m/>
    <x v="6"/>
    <m/>
    <n v="89276.117771254561"/>
    <n v="599425.36217842356"/>
    <n v="688701.47994967806"/>
    <x v="106"/>
  </r>
  <r>
    <x v="0"/>
    <n v="82513220"/>
    <x v="8"/>
    <s v="Ida Quenild Nesset"/>
    <n v="601005"/>
    <m/>
    <m/>
    <x v="6"/>
    <m/>
    <n v="89276.117771254561"/>
    <n v="599425.36217842356"/>
    <n v="688701.47994967806"/>
    <x v="106"/>
  </r>
  <r>
    <x v="0"/>
    <n v="82513221"/>
    <x v="8"/>
    <s v="Ole Jakob Sønstebø"/>
    <n v="601005"/>
    <m/>
    <m/>
    <x v="6"/>
    <m/>
    <n v="89276.117771254561"/>
    <n v="599425.36217842356"/>
    <n v="688701.47994967806"/>
    <x v="106"/>
  </r>
  <r>
    <x v="0"/>
    <n v="82513222"/>
    <x v="8"/>
    <s v="Rita Valstad"/>
    <n v="601005"/>
    <m/>
    <m/>
    <x v="6"/>
    <m/>
    <n v="89276.117771254561"/>
    <n v="599425.36217842356"/>
    <n v="688701.47994967806"/>
    <x v="106"/>
  </r>
  <r>
    <x v="0"/>
    <n v="82513230"/>
    <x v="1"/>
    <s v="IIE Stipendiat 1/2016: Stip. Gunhild Marie Lundberg"/>
    <n v="631080"/>
    <m/>
    <m/>
    <x v="6"/>
    <n v="1701"/>
    <n v="89276.117771254561"/>
    <n v="599425.36217842356"/>
    <n v="688701.47994967806"/>
    <x v="108"/>
  </r>
  <r>
    <x v="0"/>
    <n v="82513240"/>
    <x v="1"/>
    <s v="IIE Stipendiat 2/2016: Stip. Elise Klæbo Vonstad"/>
    <n v="631080"/>
    <m/>
    <m/>
    <x v="6"/>
    <n v="1703"/>
    <n v="89276.117771254561"/>
    <n v="599425.36217842356"/>
    <n v="688701.47994967806"/>
    <x v="108"/>
  </r>
  <r>
    <x v="0"/>
    <n v="82513250"/>
    <x v="1"/>
    <s v="IIE Stipendiat 3/2016"/>
    <n v="631080"/>
    <m/>
    <m/>
    <x v="6"/>
    <m/>
    <n v="59529.315329872537"/>
    <n v="399696.83150057279"/>
    <n v="459226.14683044533"/>
    <x v="7"/>
  </r>
  <r>
    <x v="0"/>
    <n v="81770798"/>
    <x v="1"/>
    <s v="Stipendiat 2016: Salman Zaferanlouei, k-sted 632015"/>
    <s v="632015"/>
    <m/>
    <m/>
    <x v="5"/>
    <m/>
    <n v="89276.117771254561"/>
    <n v="599425.36217842356"/>
    <n v="688701.47994967806"/>
    <x v="109"/>
  </r>
  <r>
    <x v="0"/>
    <n v="81770799"/>
    <x v="3"/>
    <s v="Stipendiat 2016: Roghayeh Shamshiri, k-sted 643505"/>
    <s v="643505"/>
    <m/>
    <s v="K"/>
    <x v="5"/>
    <m/>
    <n v="89276.117771254561"/>
    <n v="599425.36217842356"/>
    <n v="688701.47994967806"/>
    <x v="110"/>
  </r>
  <r>
    <x v="0"/>
    <n v="81770800"/>
    <x v="1"/>
    <s v="Stipendiat 2016: Fredrik Kjemperud Olsen, k-sted 633505"/>
    <s v="633505"/>
    <m/>
    <s v="M"/>
    <x v="5"/>
    <m/>
    <n v="89276.117771254561"/>
    <n v="599425.36217842356"/>
    <n v="688701.47994967806"/>
    <x v="111"/>
  </r>
  <r>
    <x v="0"/>
    <n v="81770801"/>
    <x v="3"/>
    <s v="Stipendiat 2016: Kyrre Kartveit, k-sted 641505"/>
    <s v="641505"/>
    <m/>
    <s v="M"/>
    <x v="5"/>
    <n v="1503"/>
    <n v="89276.117771254561"/>
    <n v="599425.36217842356"/>
    <n v="688701.47994967806"/>
    <x v="112"/>
  </r>
  <r>
    <x v="0"/>
    <n v="81770802"/>
    <x v="3"/>
    <s v="Stipendiat 2016: Emil Smilden, k-sted 642005"/>
    <s v="642005"/>
    <m/>
    <s v="M"/>
    <x v="5"/>
    <n v="1601"/>
    <n v="89276.117771254561"/>
    <n v="599425.36217842356"/>
    <n v="688701.47994967806"/>
    <x v="113"/>
  </r>
  <r>
    <x v="0"/>
    <n v="81770803"/>
    <x v="3"/>
    <s v="Stipendiat 2016: Sohrab Alex Mofid, k-sted 643505"/>
    <s v="643505"/>
    <m/>
    <m/>
    <x v="5"/>
    <n v="1601"/>
    <n v="89276.117771254561"/>
    <n v="599425.36217842356"/>
    <n v="688701.47994967806"/>
    <x v="114"/>
  </r>
  <r>
    <x v="0"/>
    <n v="81770804"/>
    <x v="3"/>
    <s v="Stipendiat 2016: Sondre Gjengedal, k-sted 641005"/>
    <s v="641005"/>
    <m/>
    <s v="M"/>
    <x v="5"/>
    <n v="1601"/>
    <n v="89276.117771254561"/>
    <n v="599425.36217842356"/>
    <n v="688701.47994967806"/>
    <x v="115"/>
  </r>
  <r>
    <x v="0"/>
    <n v="81770805"/>
    <x v="3"/>
    <s v="Stipendiat 2016: Marina Zabrodina, k-sted 642505"/>
    <s v="642505"/>
    <m/>
    <s v="K"/>
    <x v="5"/>
    <n v="1601"/>
    <n v="89276.117771254561"/>
    <n v="599425.36217842356"/>
    <n v="688701.47994967806"/>
    <x v="116"/>
  </r>
  <r>
    <x v="0"/>
    <n v="81770806"/>
    <x v="3"/>
    <s v="Stipendiat 2016: Arnkjell Løkke, k-sted 644505"/>
    <s v="644505"/>
    <m/>
    <s v="M"/>
    <x v="5"/>
    <n v="1601"/>
    <n v="89276.117771254561"/>
    <n v="599425.36217842356"/>
    <n v="688701.47994967806"/>
    <x v="117"/>
  </r>
  <r>
    <x v="0"/>
    <n v="81770811"/>
    <x v="1"/>
    <s v="Stipendiat 2016: Anirudh Budnar Acharya, k-sted 632020"/>
    <s v="632020"/>
    <m/>
    <s v="M"/>
    <x v="5"/>
    <m/>
    <n v="89276.117771254561"/>
    <n v="599425.36217842356"/>
    <n v="688701.47994967806"/>
    <x v="118"/>
  </r>
  <r>
    <x v="0"/>
    <n v="81770812"/>
    <x v="1"/>
    <s v="Stipendiat 2016: Håkon Hagen Helgesen, k-sted 632505"/>
    <s v="632505"/>
    <m/>
    <s v="M"/>
    <x v="5"/>
    <n v="1601"/>
    <n v="89276.117771254561"/>
    <n v="599425.36217842356"/>
    <n v="688701.47994967806"/>
    <x v="114"/>
  </r>
  <r>
    <x v="0"/>
    <n v="81770815"/>
    <x v="1"/>
    <s v="Stipendiat 2016: Abel Assegid Taffese, k-sted 632015"/>
    <s v="632015"/>
    <m/>
    <s v="M"/>
    <x v="5"/>
    <n v="1601"/>
    <n v="89276.117771254561"/>
    <n v="599425.36217842356"/>
    <n v="688701.47994967806"/>
    <x v="119"/>
  </r>
  <r>
    <x v="0"/>
    <n v="81770816"/>
    <x v="1"/>
    <s v="Stipendiat 2016: Erik Falmår Wilthil, k-sted 632505"/>
    <s v="632505"/>
    <m/>
    <s v="M"/>
    <x v="5"/>
    <n v="1601"/>
    <n v="89276.117771254561"/>
    <n v="599425.36217842356"/>
    <n v="688701.47994967806"/>
    <x v="119"/>
  </r>
  <r>
    <x v="0"/>
    <n v="81770817"/>
    <x v="1"/>
    <s v="Stipendiat 2016: Harald Garnvik, k-sted 633505"/>
    <s v="633505"/>
    <m/>
    <s v="M"/>
    <x v="5"/>
    <n v="1601"/>
    <n v="89276.117771254561"/>
    <n v="599425.36217842356"/>
    <n v="688701.47994967806"/>
    <x v="117"/>
  </r>
  <r>
    <x v="0"/>
    <n v="81770818"/>
    <x v="3"/>
    <s v="Stipendiat 2016: Marcin Luczkowski, k-sted 644505"/>
    <s v="644505"/>
    <m/>
    <s v="M"/>
    <x v="5"/>
    <n v="1601"/>
    <n v="89276.117771254561"/>
    <n v="599425.36217842356"/>
    <n v="688701.47994967806"/>
    <x v="120"/>
  </r>
  <r>
    <x v="0"/>
    <n v="81770819"/>
    <x v="7"/>
    <s v="Stipendiat 2016: Faheem Ali , opprinnelig k-sted 643005 (IVT), flyttet til AD"/>
    <n v="614505"/>
    <m/>
    <s v="M"/>
    <x v="5"/>
    <n v="1601"/>
    <n v="89276.117771254561"/>
    <n v="599425.36217842356"/>
    <n v="688701.47994967806"/>
    <x v="121"/>
  </r>
  <r>
    <x v="0"/>
    <n v="81770820"/>
    <x v="3"/>
    <s v="Stipendiat 2016: Noemi Ambauen, k-sted 644005"/>
    <s v="644005"/>
    <m/>
    <s v="K"/>
    <x v="5"/>
    <n v="1601"/>
    <n v="89276.117771254561"/>
    <n v="599425.36217842356"/>
    <n v="688701.47994967806"/>
    <x v="122"/>
  </r>
  <r>
    <x v="0"/>
    <n v="81770821"/>
    <x v="3"/>
    <s v="Stipendiat 2016: Priyanka Dhar. K-sted: 641005"/>
    <s v="641005"/>
    <m/>
    <s v="K"/>
    <x v="5"/>
    <n v="1601"/>
    <n v="89276.117771254561"/>
    <n v="599425.36217842356"/>
    <n v="688701.47994967806"/>
    <x v="123"/>
  </r>
  <r>
    <x v="0"/>
    <n v="81770822"/>
    <x v="3"/>
    <s v="Stipendiat 2012 (gjort om fra postdok 81611400): Sandra Hogenboom, k-sted 642005"/>
    <s v="642005"/>
    <m/>
    <s v="K"/>
    <x v="0"/>
    <n v="1608"/>
    <n v="81839.417160909055"/>
    <n v="549493.22950896085"/>
    <n v="631332.64666986989"/>
    <x v="124"/>
  </r>
  <r>
    <x v="0"/>
    <n v="81770823"/>
    <x v="3"/>
    <s v="Stipendiat 2016: Jørgen Blindheim k-sted 645005"/>
    <s v="645005"/>
    <m/>
    <s v="M"/>
    <x v="5"/>
    <n v="1601"/>
    <n v="89276.117771254561"/>
    <n v="599425.36217842356"/>
    <n v="688701.47994967806"/>
    <x v="125"/>
  </r>
  <r>
    <x v="0"/>
    <n v="81770824"/>
    <x v="3"/>
    <s v="Øremerket stipendiat 2015: Energi. Stip. Jakub Dziedzic, k-sted 642505"/>
    <s v="642505"/>
    <s v="Ja"/>
    <s v="M"/>
    <x v="4"/>
    <n v="1601"/>
    <n v="89276.117771254561"/>
    <n v="599425.36217842356"/>
    <n v="688701.47994967806"/>
    <x v="126"/>
  </r>
  <r>
    <x v="0"/>
    <n v="81770825"/>
    <x v="3"/>
    <s v="Stipendiat 2016: Ole Vestrum, k-sted 644505"/>
    <s v="644505"/>
    <m/>
    <s v="M"/>
    <x v="5"/>
    <n v="1601"/>
    <n v="89276.117771254561"/>
    <n v="599425.36217842356"/>
    <n v="688701.47994967806"/>
    <x v="126"/>
  </r>
  <r>
    <x v="0"/>
    <n v="81770826"/>
    <x v="1"/>
    <s v="Stipendiat 2016: de Souza da Silva, k-sted 631005"/>
    <s v="631005"/>
    <m/>
    <s v="M"/>
    <x v="5"/>
    <n v="1601"/>
    <n v="89276.117771254561"/>
    <n v="599425.36217842356"/>
    <n v="688701.47994967806"/>
    <x v="127"/>
  </r>
  <r>
    <x v="0"/>
    <n v="81770827"/>
    <x v="1"/>
    <s v="Stipendiat 2016: Liu, k-sted 631005"/>
    <s v="631005"/>
    <m/>
    <s v="M"/>
    <x v="5"/>
    <n v="1601"/>
    <n v="89276.117771254561"/>
    <n v="599425.36217842356"/>
    <n v="688701.47994967806"/>
    <x v="127"/>
  </r>
  <r>
    <x v="0"/>
    <n v="81770828"/>
    <x v="2"/>
    <s v="Stipendiat 2016: EU-koordinator Modena (H.Preizig). K-sted 663005"/>
    <s v="663005"/>
    <m/>
    <m/>
    <x v="5"/>
    <n v="1601"/>
    <n v="89276.117771254561"/>
    <n v="599425.36217842356"/>
    <n v="688701.47994967806"/>
    <x v="128"/>
  </r>
  <r>
    <x v="0"/>
    <n v="81770829"/>
    <x v="2"/>
    <s v="Stipendiat 2016: Stip. Tale Skrove, k-sted 661005"/>
    <s v="661005"/>
    <m/>
    <s v="K"/>
    <x v="5"/>
    <n v="1609"/>
    <n v="89276.117771254561"/>
    <n v="599425.36217842356"/>
    <n v="688701.47994967806"/>
    <x v="41"/>
  </r>
  <r>
    <x v="0"/>
    <n v="81770830"/>
    <x v="3"/>
    <s v="Øremerket stipendiat 2016: SFI-II fornyelse SAMCoT: Evgeny Salganik, k-sted 647505"/>
    <s v="647505"/>
    <s v="Ja"/>
    <s v="M"/>
    <x v="5"/>
    <n v="1601"/>
    <n v="89276.117771254561"/>
    <n v="599425.36217842356"/>
    <n v="688701.47994967806"/>
    <x v="129"/>
  </r>
  <r>
    <x v="0"/>
    <n v="81770831"/>
    <x v="7"/>
    <s v="Stipendiat 2016: Eszter Juhasz-Nagy, k-sted 612505"/>
    <s v="612505"/>
    <m/>
    <m/>
    <x v="5"/>
    <n v="1606"/>
    <n v="89276.117771254561"/>
    <n v="599425.36217842356"/>
    <n v="688701.47994967806"/>
    <x v="130"/>
  </r>
  <r>
    <x v="0"/>
    <n v="81770832"/>
    <x v="7"/>
    <s v="Stipendiat 2016: Ellika Traveres Cachat"/>
    <n v="615505"/>
    <m/>
    <m/>
    <x v="5"/>
    <n v="1701"/>
    <n v="89276.117771254561"/>
    <n v="599425.36217842356"/>
    <n v="688701.47994967806"/>
    <x v="107"/>
  </r>
  <r>
    <x v="0"/>
    <n v="81770833"/>
    <x v="7"/>
    <s v="Stipendiat 2016: Stip. Bjørn Inge Melås - PKU. K-sted 612005"/>
    <s v="612005"/>
    <m/>
    <s v="M"/>
    <x v="5"/>
    <n v="1610"/>
    <n v="89276.117771254561"/>
    <n v="599425.36217842356"/>
    <n v="688701.47994967806"/>
    <x v="131"/>
  </r>
  <r>
    <x v="0"/>
    <n v="81770834"/>
    <x v="0"/>
    <s v="Stipendiat 2016"/>
    <m/>
    <m/>
    <m/>
    <x v="5"/>
    <m/>
    <n v="127537.31110179223"/>
    <n v="599425.36217842356"/>
    <n v="726962.67328021582"/>
    <x v="7"/>
  </r>
  <r>
    <x v="0"/>
    <n v="81770835"/>
    <x v="0"/>
    <s v="Stipendiat 2016"/>
    <m/>
    <m/>
    <m/>
    <x v="5"/>
    <m/>
    <n v="127537.31110179223"/>
    <n v="599425.36217842356"/>
    <n v="726962.67328021582"/>
    <x v="7"/>
  </r>
  <r>
    <x v="0"/>
    <n v="81770836"/>
    <x v="0"/>
    <s v="Stipendiat 2016"/>
    <m/>
    <m/>
    <m/>
    <x v="5"/>
    <m/>
    <n v="127537.31110179223"/>
    <n v="599425.36217842356"/>
    <n v="726962.67328021582"/>
    <x v="7"/>
  </r>
  <r>
    <x v="0"/>
    <n v="81770837"/>
    <x v="0"/>
    <s v="Stipendiat 2016"/>
    <m/>
    <m/>
    <m/>
    <x v="5"/>
    <m/>
    <n v="127537.31110179223"/>
    <n v="599425.36217842356"/>
    <n v="726962.67328021582"/>
    <x v="7"/>
  </r>
  <r>
    <x v="0"/>
    <n v="81770838"/>
    <x v="0"/>
    <s v="Stipendiat 2016"/>
    <m/>
    <m/>
    <m/>
    <x v="5"/>
    <m/>
    <n v="127537.31110179223"/>
    <n v="599425.36217842356"/>
    <n v="726962.67328021582"/>
    <x v="7"/>
  </r>
  <r>
    <x v="0"/>
    <n v="81770839"/>
    <x v="0"/>
    <s v="Stipendiat 2016"/>
    <m/>
    <m/>
    <m/>
    <x v="5"/>
    <m/>
    <n v="127537.31110179223"/>
    <n v="599425.36217842356"/>
    <n v="726962.67328021582"/>
    <x v="7"/>
  </r>
  <r>
    <x v="0"/>
    <n v="81770840"/>
    <x v="0"/>
    <s v="Stipendiat 2016 - Driftsmidler Matthias Nau"/>
    <m/>
    <m/>
    <m/>
    <x v="5"/>
    <m/>
    <n v="127537.31110179223"/>
    <n v="599425.36217842356"/>
    <n v="726962.67328021582"/>
    <x v="7"/>
  </r>
  <r>
    <x v="0"/>
    <n v="81770841"/>
    <x v="0"/>
    <s v="Stipendiat 2016"/>
    <m/>
    <m/>
    <m/>
    <x v="5"/>
    <m/>
    <n v="127537.31110179223"/>
    <n v="599425.36217842356"/>
    <n v="726962.67328021582"/>
    <x v="7"/>
  </r>
  <r>
    <x v="0"/>
    <n v="81770842"/>
    <x v="0"/>
    <s v="Stipendiat 2016"/>
    <m/>
    <m/>
    <m/>
    <x v="5"/>
    <m/>
    <n v="127537.31110179223"/>
    <n v="599425.36217842356"/>
    <n v="726962.67328021582"/>
    <x v="7"/>
  </r>
  <r>
    <x v="0"/>
    <n v="81770843"/>
    <x v="0"/>
    <s v="Stipendiat 2016"/>
    <m/>
    <m/>
    <m/>
    <x v="5"/>
    <m/>
    <n v="127537.31110179223"/>
    <n v="599425.36217842356"/>
    <n v="726962.67328021582"/>
    <x v="7"/>
  </r>
  <r>
    <x v="0"/>
    <n v="81770844"/>
    <x v="0"/>
    <s v="Stipendiat 2016"/>
    <m/>
    <m/>
    <m/>
    <x v="5"/>
    <m/>
    <n v="127537.31110179223"/>
    <n v="599425.36217842356"/>
    <n v="726962.67328021582"/>
    <x v="7"/>
  </r>
  <r>
    <x v="0"/>
    <n v="81770845"/>
    <x v="0"/>
    <s v="Stipendiat 2016"/>
    <m/>
    <m/>
    <m/>
    <x v="5"/>
    <m/>
    <n v="127537.31110179223"/>
    <n v="599425.36217842356"/>
    <n v="726962.67328021582"/>
    <x v="7"/>
  </r>
  <r>
    <x v="0"/>
    <n v="81770846"/>
    <x v="0"/>
    <s v="Stipendiat 2016"/>
    <m/>
    <m/>
    <m/>
    <x v="5"/>
    <m/>
    <n v="127537.31110179223"/>
    <n v="599425.36217842356"/>
    <n v="726962.67328021582"/>
    <x v="7"/>
  </r>
  <r>
    <x v="0"/>
    <n v="81770847"/>
    <x v="0"/>
    <s v="Stipendiat 2016"/>
    <m/>
    <m/>
    <m/>
    <x v="5"/>
    <m/>
    <n v="127537.31110179223"/>
    <n v="599425.36217842356"/>
    <n v="726962.67328021582"/>
    <x v="7"/>
  </r>
  <r>
    <x v="0"/>
    <n v="81770848"/>
    <x v="6"/>
    <s v="Stipendiat 2016"/>
    <m/>
    <m/>
    <m/>
    <x v="5"/>
    <m/>
    <n v="63768.655550896117"/>
    <n v="599425.36217842356"/>
    <n v="663194.01772931963"/>
    <x v="7"/>
  </r>
  <r>
    <x v="0"/>
    <n v="81770849"/>
    <x v="6"/>
    <s v="Stipendiat 2016"/>
    <m/>
    <m/>
    <m/>
    <x v="5"/>
    <m/>
    <n v="63768.655550896117"/>
    <n v="599425.36217842356"/>
    <n v="663194.01772931963"/>
    <x v="7"/>
  </r>
  <r>
    <x v="0"/>
    <n v="81770850"/>
    <x v="6"/>
    <s v="Stipendiat 2016"/>
    <m/>
    <m/>
    <m/>
    <x v="5"/>
    <m/>
    <n v="63768.655550896117"/>
    <n v="599425.36217842356"/>
    <n v="663194.01772931963"/>
    <x v="7"/>
  </r>
  <r>
    <x v="0"/>
    <n v="81770851"/>
    <x v="6"/>
    <s v="Stipendiat 2016"/>
    <m/>
    <m/>
    <m/>
    <x v="5"/>
    <m/>
    <n v="63768.655550896117"/>
    <n v="599425.36217842356"/>
    <n v="663194.01772931963"/>
    <x v="7"/>
  </r>
  <r>
    <x v="0"/>
    <n v="81770852"/>
    <x v="6"/>
    <s v="Stipendiat 2016"/>
    <m/>
    <m/>
    <m/>
    <x v="5"/>
    <m/>
    <n v="63768.655550896117"/>
    <n v="599425.36217842356"/>
    <n v="663194.01772931963"/>
    <x v="7"/>
  </r>
  <r>
    <x v="0"/>
    <n v="81770853"/>
    <x v="6"/>
    <s v="Stipendiat 2016"/>
    <m/>
    <m/>
    <m/>
    <x v="5"/>
    <m/>
    <n v="63768.655550896117"/>
    <n v="599425.36217842356"/>
    <n v="663194.01772931963"/>
    <x v="7"/>
  </r>
  <r>
    <x v="0"/>
    <n v="81770854"/>
    <x v="6"/>
    <s v="Stipendiat 2016"/>
    <m/>
    <m/>
    <m/>
    <x v="5"/>
    <m/>
    <n v="63768.655550896117"/>
    <n v="599425.36217842356"/>
    <n v="663194.01772931963"/>
    <x v="7"/>
  </r>
  <r>
    <x v="0"/>
    <n v="81770855"/>
    <x v="6"/>
    <s v="Stipendiat 2016"/>
    <m/>
    <m/>
    <m/>
    <x v="5"/>
    <m/>
    <n v="63768.655550896117"/>
    <n v="599425.36217842356"/>
    <n v="663194.01772931963"/>
    <x v="7"/>
  </r>
  <r>
    <x v="0"/>
    <n v="81770856"/>
    <x v="6"/>
    <s v="Stipendiat 2016"/>
    <m/>
    <m/>
    <m/>
    <x v="5"/>
    <m/>
    <n v="63768.655550896117"/>
    <n v="599425.36217842356"/>
    <n v="663194.01772931963"/>
    <x v="7"/>
  </r>
  <r>
    <x v="0"/>
    <n v="81770857"/>
    <x v="1"/>
    <s v="Stipendiat 2016: Sondre Tesdal GALTUNG, k-sted 631505"/>
    <s v="631505"/>
    <m/>
    <s v="M"/>
    <x v="5"/>
    <n v="1608"/>
    <n v="89276.117771254561"/>
    <n v="599425.36217842356"/>
    <n v="688701.47994967806"/>
    <x v="124"/>
  </r>
  <r>
    <x v="0"/>
    <n v="81770858"/>
    <x v="1"/>
    <s v="Stipendiat 2016: Fredrik HØEG, k-sted 631505"/>
    <s v="631505"/>
    <m/>
    <s v="M"/>
    <x v="5"/>
    <n v="1608"/>
    <n v="89276.117771254561"/>
    <n v="599425.36217842356"/>
    <n v="688701.47994967806"/>
    <x v="124"/>
  </r>
  <r>
    <x v="0"/>
    <n v="81770859"/>
    <x v="1"/>
    <s v="Stipendiat 2016: oppstartsmidler for ny professor, Kaveh Niayesh. Stip. Fahim Abid, k-sted 632025"/>
    <s v="632025"/>
    <m/>
    <s v="M"/>
    <x v="5"/>
    <n v="1609"/>
    <n v="89276.117771254561"/>
    <n v="599425.36217842356"/>
    <n v="688701.47994967806"/>
    <x v="132"/>
  </r>
  <r>
    <x v="0"/>
    <n v="81770860"/>
    <x v="1"/>
    <s v="Stipendiat 2016: Louise Matjeka"/>
    <n v="631005"/>
    <m/>
    <s v="K"/>
    <x v="5"/>
    <n v="1702"/>
    <n v="89276.117771254561"/>
    <n v="599425.36217842356"/>
    <n v="688701.47994967806"/>
    <x v="133"/>
  </r>
  <r>
    <x v="0"/>
    <n v="81770861"/>
    <x v="1"/>
    <s v="Stipendiat 2016: Benjamin Tapley"/>
    <n v="631505"/>
    <m/>
    <s v="M"/>
    <x v="5"/>
    <n v="1705"/>
    <n v="89276.117771254561"/>
    <n v="599425.36217842356"/>
    <n v="688701.47994967806"/>
    <x v="134"/>
  </r>
  <r>
    <x v="0"/>
    <n v="81770862"/>
    <x v="1"/>
    <s v="Stipendiat 2016: Mariusz Eivind Santora Grøtte"/>
    <n v="632505"/>
    <m/>
    <s v="M"/>
    <x v="5"/>
    <n v="1707"/>
    <n v="89276.117771254561"/>
    <n v="599425.36217842356"/>
    <n v="688701.47994967806"/>
    <x v="135"/>
  </r>
  <r>
    <x v="0"/>
    <n v="81770863"/>
    <x v="1"/>
    <s v="Stipendiat 2016: Are Austad"/>
    <n v="631505"/>
    <m/>
    <s v="M"/>
    <x v="5"/>
    <n v="1708"/>
    <n v="89276.117771254561"/>
    <n v="599425.36217842356"/>
    <n v="688701.47994967806"/>
    <x v="136"/>
  </r>
  <r>
    <x v="0"/>
    <n v="81770864"/>
    <x v="1"/>
    <s v="Stipendiat 2016: Øyvind Kjerland"/>
    <n v="631005"/>
    <m/>
    <m/>
    <x v="5"/>
    <n v="1708"/>
    <n v="89276.117771254561"/>
    <n v="599425.36217842356"/>
    <n v="688701.47994967806"/>
    <x v="135"/>
  </r>
  <r>
    <x v="0"/>
    <n v="81770865"/>
    <x v="1"/>
    <s v="Stipendiat 2016: Marija Gajic"/>
    <n v="633005"/>
    <m/>
    <s v="K"/>
    <x v="5"/>
    <n v="1708"/>
    <n v="89276.117771254561"/>
    <n v="599425.36217842356"/>
    <n v="688701.47994967806"/>
    <x v="137"/>
  </r>
  <r>
    <x v="0"/>
    <n v="81770866"/>
    <x v="3"/>
    <s v="Stipendiat 2016: Anette U. Granseth, k-sted 641005"/>
    <s v="641005"/>
    <m/>
    <s v="K"/>
    <x v="5"/>
    <n v="1601"/>
    <n v="89276.117771254561"/>
    <n v="599425.36217842356"/>
    <n v="688701.47994967806"/>
    <x v="138"/>
  </r>
  <r>
    <x v="0"/>
    <n v="81770867"/>
    <x v="3"/>
    <s v="Stipendiat 2016: Vladimir Hamouz, k-sted 644005"/>
    <s v="644005"/>
    <m/>
    <s v="M"/>
    <x v="5"/>
    <n v="1601"/>
    <n v="89276.117771254561"/>
    <n v="599425.36217842356"/>
    <n v="688701.47994967806"/>
    <x v="138"/>
  </r>
  <r>
    <x v="0"/>
    <n v="81770868"/>
    <x v="3"/>
    <s v="Stipendiat 2016: Steffen Loen Sunde, k-sted 645005"/>
    <s v="645005"/>
    <m/>
    <s v="M"/>
    <x v="5"/>
    <n v="1606"/>
    <n v="89276.117771254561"/>
    <n v="599425.36217842356"/>
    <n v="688701.47994967806"/>
    <x v="139"/>
  </r>
  <r>
    <x v="0"/>
    <n v="81770869"/>
    <x v="3"/>
    <s v="Stipendiat 2016: Silje K. Almeland, k-sted 644005"/>
    <s v="644005"/>
    <m/>
    <s v="K"/>
    <x v="5"/>
    <n v="1604"/>
    <n v="89276.117771254561"/>
    <n v="599425.36217842356"/>
    <n v="688701.47994967806"/>
    <x v="140"/>
  </r>
  <r>
    <x v="0"/>
    <n v="81770870"/>
    <x v="3"/>
    <s v="Stipendiat 2016: Endre Sandvik, k-sted 642005"/>
    <s v="642005"/>
    <m/>
    <m/>
    <x v="5"/>
    <n v="1602"/>
    <n v="89276.117771254561"/>
    <n v="599425.36217842356"/>
    <n v="688701.47994967806"/>
    <x v="141"/>
  </r>
  <r>
    <x v="0"/>
    <n v="81770871"/>
    <x v="3"/>
    <s v="Stipendiat 2016: Fredrik Mentzoni, k-sted 642005"/>
    <s v="642005"/>
    <m/>
    <m/>
    <x v="5"/>
    <n v="1601"/>
    <n v="89276.117771254561"/>
    <n v="599425.36217842356"/>
    <n v="688701.47994967806"/>
    <x v="141"/>
  </r>
  <r>
    <x v="0"/>
    <n v="81770872"/>
    <x v="3"/>
    <s v="Stipendiat 2016: Matias Vikse, k-sted 642505"/>
    <s v="642505"/>
    <m/>
    <m/>
    <x v="5"/>
    <m/>
    <n v="89276.117771254561"/>
    <n v="599425.36217842356"/>
    <n v="688701.47994967806"/>
    <x v="142"/>
  </r>
  <r>
    <x v="0"/>
    <n v="81770873"/>
    <x v="3"/>
    <s v="Stipendiat 2016: Diana Gonzales/Yun Zhang, k-sted 641505"/>
    <s v="641505"/>
    <m/>
    <m/>
    <x v="5"/>
    <m/>
    <n v="89276.117771254561"/>
    <n v="599425.36217842356"/>
    <n v="688701.47994967806"/>
    <x v="143"/>
  </r>
  <r>
    <x v="0"/>
    <n v="81770874"/>
    <x v="3"/>
    <s v="Stipendiat 2016: Sondre Bergo, k-sted 644505"/>
    <s v="644505"/>
    <m/>
    <s v="M"/>
    <x v="5"/>
    <n v="1606"/>
    <n v="89276.117771254561"/>
    <n v="599425.36217842356"/>
    <n v="688701.47994967806"/>
    <x v="124"/>
  </r>
  <r>
    <x v="0"/>
    <n v="81770875"/>
    <x v="3"/>
    <s v="Stipendiat 2016: Erin Bachynski, egenfinansiert Onsager Fellowship: Stip. Carlos Eduardo Silva de Souza, k-sted 642005"/>
    <s v="642005"/>
    <m/>
    <s v="M"/>
    <x v="5"/>
    <n v="1608"/>
    <n v="89276.117771254561"/>
    <n v="599425.36217842356"/>
    <n v="688701.47994967806"/>
    <x v="124"/>
  </r>
  <r>
    <x v="0"/>
    <n v="81770876"/>
    <x v="3"/>
    <s v="Stipendiat 2016: Jennifer Sudkamp, k-sted 643505"/>
    <s v="643505"/>
    <m/>
    <s v="K"/>
    <x v="5"/>
    <n v="1608"/>
    <n v="89276.117771254561"/>
    <n v="599425.36217842356"/>
    <n v="688701.47994967806"/>
    <x v="124"/>
  </r>
  <r>
    <x v="0"/>
    <n v="81770877"/>
    <x v="3"/>
    <s v="Stipendiat 2016: Øremerket maritime fag. Stip. Espen Krogh."/>
    <n v="642005"/>
    <m/>
    <m/>
    <x v="5"/>
    <n v="1708"/>
    <n v="89276.117771254561"/>
    <n v="599425.36217842356"/>
    <n v="688701.47994967806"/>
    <x v="135"/>
  </r>
  <r>
    <x v="0"/>
    <n v="81770878"/>
    <x v="3"/>
    <s v="Stipendiat 2016: Øremerket maritime fag. Stip. Øyvind Rabliås"/>
    <n v="642005"/>
    <m/>
    <m/>
    <x v="5"/>
    <n v="1708"/>
    <n v="89276.117771254561"/>
    <n v="599425.36217842356"/>
    <n v="688701.47994967806"/>
    <x v="144"/>
  </r>
  <r>
    <x v="0"/>
    <n v="81770879"/>
    <x v="2"/>
    <s v="Stipendiat 2016: Louis Hunninck, k-sted 661005"/>
    <s v="661005"/>
    <m/>
    <m/>
    <x v="5"/>
    <n v="1601"/>
    <n v="89276.117771254561"/>
    <n v="599425.36217842356"/>
    <n v="688701.47994967806"/>
    <x v="44"/>
  </r>
  <r>
    <x v="0"/>
    <n v="81770880"/>
    <x v="2"/>
    <s v="Stipendiat 2016: Rachael Morgan, k-sted 661005"/>
    <s v="661005"/>
    <m/>
    <m/>
    <x v="5"/>
    <n v="1603"/>
    <n v="89276.117771254561"/>
    <n v="599425.36217842356"/>
    <n v="688701.47994967806"/>
    <x v="35"/>
  </r>
  <r>
    <x v="0"/>
    <n v="81770881"/>
    <x v="2"/>
    <s v="Stipendiat 2016: stip.Ricardo Wanderley"/>
    <n v="663005"/>
    <m/>
    <m/>
    <x v="5"/>
    <n v="1608"/>
    <n v="89276.117771254561"/>
    <n v="599425.36217842356"/>
    <n v="688701.47994967806"/>
    <x v="145"/>
  </r>
  <r>
    <x v="0"/>
    <n v="81770882"/>
    <x v="2"/>
    <s v="Stipendiat 2016: Stip. Charlotte Volpe, k-sted 661505"/>
    <s v="661505"/>
    <m/>
    <s v="K"/>
    <x v="5"/>
    <n v="1606"/>
    <n v="89276.117771254561"/>
    <n v="599425.36217842356"/>
    <n v="688701.47994967806"/>
    <x v="41"/>
  </r>
  <r>
    <x v="0"/>
    <n v="81770883"/>
    <x v="2"/>
    <s v="Stipendiat 2016: Stip. Pål Røynestad, k-sted 661505"/>
    <s v="661505"/>
    <m/>
    <s v="M"/>
    <x v="5"/>
    <n v="1608"/>
    <n v="89276.117771254561"/>
    <n v="599425.36217842356"/>
    <n v="688701.47994967806"/>
    <x v="41"/>
  </r>
  <r>
    <x v="0"/>
    <n v="81770884"/>
    <x v="2"/>
    <s v="Stipendiat 2016: Stip. Mette H. Finnøen, k-sted 661005"/>
    <s v="661005"/>
    <m/>
    <s v="K"/>
    <x v="5"/>
    <n v="1608"/>
    <n v="89276.117771254561"/>
    <n v="599425.36217842356"/>
    <n v="688701.47994967806"/>
    <x v="41"/>
  </r>
  <r>
    <x v="0"/>
    <n v="81770885"/>
    <x v="2"/>
    <s v="Stipendiat 2016: Stip. Åse Karin Mortensen, k-sted 661005"/>
    <s v="661005"/>
    <m/>
    <s v="K"/>
    <x v="5"/>
    <n v="1606"/>
    <n v="89276.117771254561"/>
    <n v="599425.36217842356"/>
    <n v="688701.47994967806"/>
    <x v="41"/>
  </r>
  <r>
    <x v="0"/>
    <n v="81770886"/>
    <x v="2"/>
    <s v="Stipendiat 2016: Stip. Knut E. Snilsberg, k-sted 663505"/>
    <s v="663505"/>
    <m/>
    <s v="M"/>
    <x v="5"/>
    <n v="1608"/>
    <n v="89276.117771254561"/>
    <n v="599425.36217842356"/>
    <n v="688701.47994967806"/>
    <x v="41"/>
  </r>
  <r>
    <x v="0"/>
    <n v="81770887"/>
    <x v="2"/>
    <s v="Stipendiat 2016: Stip. Erik F. Kjønstad, k-sted 662505"/>
    <s v="662505"/>
    <m/>
    <s v="M"/>
    <x v="5"/>
    <n v="1608"/>
    <n v="89276.117771254561"/>
    <n v="599425.36217842356"/>
    <n v="688701.47994967806"/>
    <x v="41"/>
  </r>
  <r>
    <x v="0"/>
    <n v="81770888"/>
    <x v="2"/>
    <s v="Stipendiat 2016: Stip. Sarai D. Folkestad, k-sted 662505"/>
    <s v="662505"/>
    <m/>
    <m/>
    <x v="5"/>
    <n v="1608"/>
    <n v="89276.117771254561"/>
    <n v="599425.36217842356"/>
    <n v="688701.47994967806"/>
    <x v="41"/>
  </r>
  <r>
    <x v="0"/>
    <n v="81770889"/>
    <x v="2"/>
    <s v="Stipendiat 2016: Stip Gjennestad Magnus Aashammer 2016-08-22 T"/>
    <n v="662005"/>
    <m/>
    <s v="M"/>
    <x v="5"/>
    <n v="1608"/>
    <n v="89276.117771254561"/>
    <n v="599425.36217842356"/>
    <n v="688701.47994967806"/>
    <x v="145"/>
  </r>
  <r>
    <x v="0"/>
    <n v="81770890"/>
    <x v="2"/>
    <s v="Stipendiat 2016: Stip Amundsen Morten 2016-09-12 T"/>
    <n v="662005"/>
    <m/>
    <s v="M"/>
    <x v="5"/>
    <n v="1609"/>
    <n v="89276.117771254561"/>
    <n v="599425.36217842356"/>
    <n v="688701.47994967806"/>
    <x v="145"/>
  </r>
  <r>
    <x v="0"/>
    <n v="81770891"/>
    <x v="2"/>
    <s v="Stipendiat 2016: Stip. Eva Madland, k-sted 661505"/>
    <s v="661505"/>
    <m/>
    <s v="K"/>
    <x v="5"/>
    <n v="1610"/>
    <n v="89276.117771254561"/>
    <n v="599425.36217842356"/>
    <n v="688701.47994967806"/>
    <x v="41"/>
  </r>
  <r>
    <x v="0"/>
    <n v="81770892"/>
    <x v="2"/>
    <s v="Stipendiat 2016: stip. Anuvansh Sharma, k-sted 663505"/>
    <s v="663505"/>
    <m/>
    <m/>
    <x v="5"/>
    <n v="1608"/>
    <n v="89276.117771254561"/>
    <n v="599425.36217842356"/>
    <n v="688701.47994967806"/>
    <x v="124"/>
  </r>
  <r>
    <x v="0"/>
    <n v="81770893"/>
    <x v="2"/>
    <s v="Stipendiat 2016: Stip. Joachim Kjesbu, k-sted 661505"/>
    <s v="661505"/>
    <m/>
    <s v="M"/>
    <x v="5"/>
    <n v="1609"/>
    <n v="89276.117771254561"/>
    <n v="599425.36217842356"/>
    <n v="688701.47994967806"/>
    <x v="41"/>
  </r>
  <r>
    <x v="0"/>
    <n v="81770894"/>
    <x v="2"/>
    <s v="Stipendiat 2016: Stip. Solveig S. Aamlid, k-sted 663505"/>
    <s v="663505"/>
    <m/>
    <s v="K"/>
    <x v="5"/>
    <n v="1608"/>
    <n v="89276.117771254561"/>
    <n v="599425.36217842356"/>
    <n v="688701.47994967806"/>
    <x v="41"/>
  </r>
  <r>
    <x v="0"/>
    <n v="81770895"/>
    <x v="2"/>
    <s v="Stipendiat 2016: Vasundra Touré"/>
    <n v="661005"/>
    <m/>
    <m/>
    <x v="5"/>
    <n v="1703"/>
    <n v="89276.117771254561"/>
    <n v="599425.36217842356"/>
    <n v="688701.47994967806"/>
    <x v="146"/>
  </r>
  <r>
    <x v="0"/>
    <n v="81770896"/>
    <x v="5"/>
    <s v="Stipendiat 2016"/>
    <m/>
    <m/>
    <m/>
    <x v="5"/>
    <m/>
    <n v="63768.655550896117"/>
    <n v="599425.36217842356"/>
    <n v="663194.01772931963"/>
    <x v="7"/>
  </r>
  <r>
    <x v="0"/>
    <n v="81770897"/>
    <x v="5"/>
    <s v="Stipendiat 2016"/>
    <m/>
    <m/>
    <m/>
    <x v="5"/>
    <m/>
    <n v="63768.655550896117"/>
    <n v="599425.36217842356"/>
    <n v="663194.01772931963"/>
    <x v="7"/>
  </r>
  <r>
    <x v="0"/>
    <n v="81770898"/>
    <x v="5"/>
    <s v="Stipendiat 2016"/>
    <m/>
    <m/>
    <m/>
    <x v="5"/>
    <m/>
    <n v="63768.655550896117"/>
    <n v="599425.36217842356"/>
    <n v="663194.01772931963"/>
    <x v="7"/>
  </r>
  <r>
    <x v="0"/>
    <n v="81770899"/>
    <x v="8"/>
    <s v="Stipendiat 2016: Kjartan Kastet Klyve. Overført til ØK fra tidl. SVT"/>
    <n v="602505"/>
    <m/>
    <m/>
    <x v="5"/>
    <n v="1609"/>
    <n v="89276.117771254561"/>
    <n v="599425.36217842356"/>
    <n v="688701.47994967806"/>
    <x v="85"/>
  </r>
  <r>
    <x v="0"/>
    <n v="81770900"/>
    <x v="5"/>
    <s v="Stipendiat 2016"/>
    <m/>
    <m/>
    <m/>
    <x v="5"/>
    <m/>
    <n v="63768.655550896117"/>
    <n v="599425.36217842356"/>
    <n v="663194.01772931963"/>
    <x v="7"/>
  </r>
  <r>
    <x v="0"/>
    <n v="81770901"/>
    <x v="8"/>
    <s v="Stipendiat 2016: Anette Borge. Flyttet til ØK fra tidl. SVT"/>
    <n v="602005"/>
    <m/>
    <m/>
    <x v="5"/>
    <n v="1609"/>
    <n v="89276.117771254561"/>
    <n v="599425.36217842356"/>
    <n v="688701.47994967806"/>
    <x v="85"/>
  </r>
  <r>
    <x v="0"/>
    <n v="81770902"/>
    <x v="5"/>
    <s v="Stipendiat 2016"/>
    <m/>
    <m/>
    <m/>
    <x v="5"/>
    <m/>
    <n v="63768.655550896117"/>
    <n v="599425.36217842356"/>
    <n v="663194.01772931963"/>
    <x v="7"/>
  </r>
  <r>
    <x v="0"/>
    <n v="81770903"/>
    <x v="5"/>
    <s v="Stipendiat 2016"/>
    <m/>
    <m/>
    <m/>
    <x v="5"/>
    <m/>
    <n v="63768.655550896117"/>
    <n v="599425.36217842356"/>
    <n v="663194.01772931963"/>
    <x v="7"/>
  </r>
  <r>
    <x v="0"/>
    <n v="81770904"/>
    <x v="0"/>
    <s v="Stipendiat 2016: Karianne Kvalheim (flyttet fra SVT)"/>
    <m/>
    <m/>
    <m/>
    <x v="5"/>
    <m/>
    <n v="127537.31110179223"/>
    <n v="599425.36217842356"/>
    <n v="726962.67328021582"/>
    <x v="7"/>
  </r>
  <r>
    <x v="0"/>
    <n v="81770905"/>
    <x v="5"/>
    <s v="Stipendiat 2016"/>
    <m/>
    <m/>
    <m/>
    <x v="5"/>
    <m/>
    <n v="63768.655550896117"/>
    <n v="599425.36217842356"/>
    <n v="663194.01772931963"/>
    <x v="7"/>
  </r>
  <r>
    <x v="0"/>
    <n v="81770906"/>
    <x v="5"/>
    <s v="Stipendiat 2016"/>
    <m/>
    <m/>
    <m/>
    <x v="5"/>
    <m/>
    <n v="63768.655550896117"/>
    <n v="599425.36217842356"/>
    <n v="663194.01772931963"/>
    <x v="7"/>
  </r>
  <r>
    <x v="0"/>
    <n v="81770907"/>
    <x v="8"/>
    <s v="Stipendiat 2016: Irmelin Slettemoen Helgesen. Flyttet til ØK fra tidl. SVT"/>
    <n v="602005"/>
    <m/>
    <m/>
    <x v="5"/>
    <n v="1609"/>
    <n v="89276.117771254561"/>
    <n v="599425.36217842356"/>
    <n v="688701.47994967806"/>
    <x v="85"/>
  </r>
  <r>
    <x v="0"/>
    <n v="81770908"/>
    <x v="8"/>
    <s v="Stipendiat 2016: Maren Wictorin Østensen. Flyttet til ØK fra tidl. SVT. Omgjort til 3-årig stilling."/>
    <n v="602505"/>
    <m/>
    <m/>
    <x v="5"/>
    <n v="1708"/>
    <n v="89276.117771254561"/>
    <n v="599425.36217842356"/>
    <n v="688701.47994967806"/>
    <x v="147"/>
  </r>
  <r>
    <x v="0"/>
    <n v="81770909"/>
    <x v="5"/>
    <s v="Stipendiat 2016"/>
    <m/>
    <m/>
    <m/>
    <x v="5"/>
    <m/>
    <n v="63768.655550896117"/>
    <n v="599425.36217842356"/>
    <n v="663194.01772931963"/>
    <x v="7"/>
  </r>
  <r>
    <x v="0"/>
    <n v="81770910"/>
    <x v="5"/>
    <s v="Stipendiat 2016"/>
    <m/>
    <m/>
    <m/>
    <x v="5"/>
    <m/>
    <n v="63768.655550896117"/>
    <n v="599425.36217842356"/>
    <n v="663194.01772931963"/>
    <x v="7"/>
  </r>
  <r>
    <x v="0"/>
    <n v="81770911"/>
    <x v="5"/>
    <s v="Stipendiat 2016"/>
    <m/>
    <m/>
    <m/>
    <x v="5"/>
    <m/>
    <n v="63768.655550896117"/>
    <n v="599425.36217842356"/>
    <n v="663194.01772931963"/>
    <x v="7"/>
  </r>
  <r>
    <x v="0"/>
    <n v="81770912"/>
    <x v="8"/>
    <s v="Stipendiat 2016: SFU-søknad, stip. Dag H. Haneberg. Overført til ØK fra tidl. SVT"/>
    <n v="602505"/>
    <m/>
    <m/>
    <x v="5"/>
    <n v="1609"/>
    <n v="89276.117771254561"/>
    <n v="599425.36217842356"/>
    <n v="688701.47994967806"/>
    <x v="85"/>
  </r>
  <r>
    <x v="0"/>
    <n v="81770913"/>
    <x v="5"/>
    <s v="Stipendiat 2016"/>
    <m/>
    <m/>
    <m/>
    <x v="5"/>
    <m/>
    <n v="63768.655550896117"/>
    <n v="599425.36217842356"/>
    <n v="663194.01772931963"/>
    <x v="7"/>
  </r>
  <r>
    <x v="0"/>
    <n v="81770914"/>
    <x v="4"/>
    <s v="Stipendiat 2016: Tildelt tidl. HiST, ikke fordelt fagmiljø. Legges til rektor før fordeling til HiST-miljø. Tildelt IBT ved NV. Øremerket MNT-fag"/>
    <m/>
    <m/>
    <m/>
    <x v="5"/>
    <m/>
    <n v="59529.315329872537"/>
    <n v="399696.83150057279"/>
    <n v="459226.14683044533"/>
    <x v="6"/>
  </r>
  <r>
    <x v="0"/>
    <n v="81770916"/>
    <x v="1"/>
    <s v="Stipendiat 2016: Øremerket MNT-fag"/>
    <m/>
    <m/>
    <m/>
    <x v="5"/>
    <m/>
    <n v="59529.315329872537"/>
    <n v="399696.83150057279"/>
    <n v="459226.14683044533"/>
    <x v="7"/>
  </r>
  <r>
    <x v="0"/>
    <n v="81770917"/>
    <x v="0"/>
    <s v="Stipendiat 2016: Øremerket sykepleie. Stip. Lisbeth Kjeldsrud Aas, k-sted 182320"/>
    <s v="182320"/>
    <m/>
    <s v="K"/>
    <x v="5"/>
    <n v="1610"/>
    <n v="127537.31110179223"/>
    <n v="599425.36217842356"/>
    <n v="726962.67328021582"/>
    <x v="148"/>
  </r>
  <r>
    <x v="0"/>
    <n v="81770918"/>
    <x v="3"/>
    <s v="Stipendiat 2016: Tildelt tidl. HiÅ. Øremerket maritime fag. Stipendiat Raheleh Kari"/>
    <n v="649305"/>
    <m/>
    <s v="K"/>
    <x v="5"/>
    <n v="1709"/>
    <n v="89276.117771254561"/>
    <n v="599425.36217842356"/>
    <n v="688701.47994967806"/>
    <x v="149"/>
  </r>
  <r>
    <x v="0"/>
    <n v="81770919"/>
    <x v="3"/>
    <s v="Stipendiat 2016: Tildelt tidl. HiÅ. Øremerket maritime fag. Stipendiat Rami Zughayar."/>
    <n v="649305"/>
    <m/>
    <s v="M"/>
    <x v="5"/>
    <n v="1710"/>
    <n v="89276.117771254561"/>
    <n v="599425.36217842356"/>
    <n v="688701.47994967806"/>
    <x v="150"/>
  </r>
  <r>
    <x v="0"/>
    <n v="81770920"/>
    <x v="4"/>
    <s v="Øremerket stipendiat 2016: Tematisk satsinsområde: Energi"/>
    <m/>
    <s v="Ja"/>
    <m/>
    <x v="5"/>
    <m/>
    <n v="59529.315329872537"/>
    <n v="399696.83150057279"/>
    <n v="459226.14683044533"/>
    <x v="6"/>
  </r>
  <r>
    <x v="0"/>
    <n v="81770921"/>
    <x v="4"/>
    <s v="Øremerket stipendiat 2016: Tematisk satsinsområde: Energi"/>
    <m/>
    <s v="Ja"/>
    <m/>
    <x v="5"/>
    <m/>
    <n v="59529.315329872537"/>
    <n v="399696.83150057279"/>
    <n v="459226.14683044533"/>
    <x v="6"/>
  </r>
  <r>
    <x v="0"/>
    <n v="81770922"/>
    <x v="3"/>
    <s v="Øremerket stipendiat 2016: Tematisk satsinsområde: Havrom. Stip. Ilija Samardzija"/>
    <n v="643505"/>
    <s v="Ja"/>
    <s v="M"/>
    <x v="5"/>
    <n v="1611"/>
    <n v="89276.117771254561"/>
    <n v="599425.36217842356"/>
    <n v="688701.47994967806"/>
    <x v="151"/>
  </r>
  <r>
    <x v="0"/>
    <n v="81770923"/>
    <x v="4"/>
    <s v="Øremerket stipendiat 2016: Tematisk satsinsområde: Havrom. Gjort om til 3-årig stilling"/>
    <m/>
    <s v="Ja"/>
    <m/>
    <x v="5"/>
    <m/>
    <n v="59529.315329872537"/>
    <n v="399696.83150057279"/>
    <n v="459226.14683044533"/>
    <x v="6"/>
  </r>
  <r>
    <x v="0"/>
    <n v="81770924"/>
    <x v="3"/>
    <s v="Øremerket stipendiat 2016: Tematisk satsinsområde: Helse. Stipendiat Aili Stangeland"/>
    <n v="649205"/>
    <s v="Ja"/>
    <s v="K"/>
    <x v="5"/>
    <n v="1706"/>
    <n v="89276.117771254561"/>
    <n v="599425.36217842356"/>
    <n v="688701.47994967806"/>
    <x v="149"/>
  </r>
  <r>
    <x v="0"/>
    <n v="81770925"/>
    <x v="4"/>
    <s v="Øremerket stipendiat 2016: Tematisk satsinsområde: Helse"/>
    <m/>
    <s v="Ja"/>
    <m/>
    <x v="5"/>
    <m/>
    <n v="59529.315329872537"/>
    <n v="399696.83150057279"/>
    <n v="459226.14683044533"/>
    <x v="6"/>
  </r>
  <r>
    <x v="0"/>
    <n v="81770926"/>
    <x v="3"/>
    <s v="Øremerket stipendiat 2016: Tematisk satsinsområde: Bærekraft - Francesca Veronen. Stip. Koen Kuipers K-sted 642505"/>
    <s v="642505"/>
    <s v="Ja"/>
    <s v="M"/>
    <x v="5"/>
    <n v="1611"/>
    <n v="89276.117771254561"/>
    <n v="599425.36217842356"/>
    <n v="688701.47994967806"/>
    <x v="152"/>
  </r>
  <r>
    <x v="0"/>
    <n v="81770927"/>
    <x v="5"/>
    <s v="Øremerket stipendiat 2016: Tematisk satsinsområde: Bærekraft. Espen Moe. Stip. Simen Rostad Sæther."/>
    <n v="670105"/>
    <s v="Ja"/>
    <m/>
    <x v="5"/>
    <n v="1612"/>
    <n v="63768.655550896117"/>
    <n v="599425.36217842356"/>
    <n v="663194.01772931963"/>
    <x v="153"/>
  </r>
  <r>
    <x v="0"/>
    <n v="81770928"/>
    <x v="0"/>
    <s v="Øremerket stipendiat 2016: Muliggjørende teknologier: Bioteknologi. Tildelt Tone Frost Bathen"/>
    <m/>
    <s v="Ja"/>
    <m/>
    <x v="5"/>
    <m/>
    <n v="127537.31110179223"/>
    <n v="599425.36217842356"/>
    <n v="726962.67328021582"/>
    <x v="7"/>
  </r>
  <r>
    <x v="0"/>
    <n v="81770929"/>
    <x v="2"/>
    <s v="Øremerket stipendiat 2016: Muliggjørende teknologier: Bioteknologi, Hugo Jakobsen. Stip. Mathias Engh, k-sted 663005"/>
    <s v="663005"/>
    <s v="Ja"/>
    <s v="M"/>
    <x v="5"/>
    <n v="1609"/>
    <n v="89276.117771254561"/>
    <n v="599425.36217842356"/>
    <n v="688701.47994967806"/>
    <x v="41"/>
  </r>
  <r>
    <x v="0"/>
    <n v="81770930"/>
    <x v="2"/>
    <s v="Øremerket stipendiat 2016: Muliggjørende teknologier: Bioteknologi. Stip. Anita Akbarzadeh. K-sted 661505"/>
    <s v="661505"/>
    <s v="Ja"/>
    <m/>
    <x v="5"/>
    <n v="1701"/>
    <n v="89276.117771254561"/>
    <n v="599425.36217842356"/>
    <n v="688701.47994967806"/>
    <x v="154"/>
  </r>
  <r>
    <x v="0"/>
    <n v="81770931"/>
    <x v="1"/>
    <s v="Øremerket stipendiat 2016: Muliggjørende teknologier: IKT. Stip. Jens Abraham"/>
    <m/>
    <s v="Ja"/>
    <m/>
    <x v="5"/>
    <n v="1702"/>
    <n v="89276.117771254561"/>
    <n v="599425.36217842356"/>
    <n v="688701.47994967806"/>
    <x v="155"/>
  </r>
  <r>
    <x v="0"/>
    <n v="81770932"/>
    <x v="1"/>
    <s v="Øremerket stipendiat 2016: Muliggjørende teknologier: IKT. Stip. Martinius Knudsen, k-sted 632505"/>
    <s v="632505"/>
    <s v="Ja"/>
    <s v="M"/>
    <x v="5"/>
    <n v="1608"/>
    <n v="89276.117771254561"/>
    <n v="599425.36217842356"/>
    <n v="688701.47994967806"/>
    <x v="88"/>
  </r>
  <r>
    <x v="0"/>
    <n v="81770933"/>
    <x v="1"/>
    <s v="Øremerket stipendiat 2016: Muliggjørende teknologier: NanoLab/Nanovitenskap. Stip. Erik Standal Digernes, k-sted 633505"/>
    <s v="633505"/>
    <s v="Ja"/>
    <s v="M"/>
    <x v="5"/>
    <n v="1608"/>
    <n v="89276.117771254561"/>
    <n v="599425.36217842356"/>
    <n v="688701.47994967806"/>
    <x v="88"/>
  </r>
  <r>
    <x v="0"/>
    <n v="81770934"/>
    <x v="2"/>
    <s v="Øremerket stipendiat 2016: Muliggjørende teknologier: NanoLab/Nanovitenskap. Stip Vinje Jakob 2016-08-22 E"/>
    <n v="662005"/>
    <s v="Ja"/>
    <s v="M"/>
    <x v="5"/>
    <n v="1609"/>
    <n v="89276.117771254561"/>
    <n v="599425.36217842356"/>
    <n v="688701.47994967806"/>
    <x v="145"/>
  </r>
  <r>
    <x v="0"/>
    <n v="81770935"/>
    <x v="2"/>
    <s v="Øremerket stipendiat 2016: Toppforskningsinitiativer: Startpakke Onsager Fellowship, Dennis Meier. Stip.Theodor S. Holstad"/>
    <n v="663505"/>
    <s v="Ja"/>
    <s v="M"/>
    <x v="5"/>
    <n v="1609"/>
    <n v="89276.117771254561"/>
    <n v="599425.36217842356"/>
    <n v="688701.47994967806"/>
    <x v="145"/>
  </r>
  <r>
    <x v="0"/>
    <n v="81770936"/>
    <x v="2"/>
    <s v="Øremerket stipendiat 2016: Toppforskningsinitiativer: Startpakke Onsager Fellowship, Jeroen Danon. Stip Sala Arnau (2016-08-15 T) Plikt"/>
    <n v="662005"/>
    <s v="Ja"/>
    <m/>
    <x v="5"/>
    <n v="1608"/>
    <n v="89276.117771254561"/>
    <n v="599425.36217842356"/>
    <n v="688701.47994967806"/>
    <x v="156"/>
  </r>
  <r>
    <x v="0"/>
    <n v="81770937"/>
    <x v="3"/>
    <s v="Øremerket stipendiat 2016: Toppforskningsinitiativer: Startpakke Onsager Fellowship, Josef Kiendl: Stip. Balaz Fekete, k-sted 642005"/>
    <s v="642005"/>
    <s v="Ja"/>
    <s v="M"/>
    <x v="5"/>
    <n v="1608"/>
    <n v="89276.117771254561"/>
    <n v="599425.36217842356"/>
    <n v="688701.47994967806"/>
    <x v="157"/>
  </r>
  <r>
    <x v="0"/>
    <n v="81770938"/>
    <x v="0"/>
    <s v="Øremerket stipendiat 2016: Toppforskningsinitiativer: Startpakke Onsager Fellowship, Richard Kundasamy. 2/11-2017: Stipendiat Hera Kim, jf. e-post fra Børre Flovik."/>
    <n v="651530"/>
    <s v="Ja"/>
    <m/>
    <x v="5"/>
    <m/>
    <n v="127537.31110179223"/>
    <n v="599425.36217842356"/>
    <n v="726962.67328021582"/>
    <x v="7"/>
  </r>
  <r>
    <x v="0"/>
    <n v="81770939"/>
    <x v="8"/>
    <s v="Stipendiat 2016: Isabel Hovdahl. 30/10-2017: Denne stipendiaten skulle ikke vært lagt inn på et prosjektnr. for Startpakke Onsager Fellowship. Jf. 81771095."/>
    <n v="602005"/>
    <m/>
    <s v="K"/>
    <x v="5"/>
    <n v="1608"/>
    <n v="89276.117771254561"/>
    <n v="599425.36217842356"/>
    <n v="688701.47994967806"/>
    <x v="158"/>
  </r>
  <r>
    <x v="0"/>
    <n v="81770940"/>
    <x v="9"/>
    <s v="Øremerket stipendiat 2016: Toppforskningsinitiativer: Startpakke Onsager Fellowship Michael David Martin. Stip. Vanessa Bieker"/>
    <n v="311005"/>
    <s v="Ja"/>
    <m/>
    <x v="5"/>
    <n v="1702"/>
    <n v="89276.117771254561"/>
    <n v="599425.36217842356"/>
    <n v="688701.47994967806"/>
    <x v="159"/>
  </r>
  <r>
    <x v="0"/>
    <n v="81770941"/>
    <x v="1"/>
    <s v="Øremerket stipendiat 2016: Toppforskningsinitiativer: Startpakke Onsager Fellowship Annette Stahl. Stipendiat Simen Haugo."/>
    <n v="632505"/>
    <s v="Ja"/>
    <s v="M"/>
    <x v="5"/>
    <n v="1708"/>
    <n v="89276.117771254561"/>
    <n v="599425.36217842356"/>
    <n v="688701.47994967806"/>
    <x v="47"/>
  </r>
  <r>
    <x v="0"/>
    <n v="81770942"/>
    <x v="3"/>
    <s v="Øremerket stipendiat 2016: Toppforskningsinitiativer: Startpakke Onsager Fellowship Nicola Paltrinieri. Stip. Behnaz Hosseinnia Davatgar"/>
    <n v="649205"/>
    <s v="Ja"/>
    <s v="K"/>
    <x v="5"/>
    <n v="1710"/>
    <n v="89276.117771254561"/>
    <n v="599425.36217842356"/>
    <n v="688701.47994967806"/>
    <x v="160"/>
  </r>
  <r>
    <x v="0"/>
    <n v="81770943"/>
    <x v="7"/>
    <s v="Øremerket stipendiat 2015: Fakultetets strategiske satsinger. Stipendiat Kristian Skeie. Se prosjektnr. 81770777. Navnene på prosjektene er byttet om. Dette som følge av at Onsagerstipendiaten Arian Loli begynte på feil prosjektnr. Og skal fortsette på 81770777. K-sted skal være 615520, jf. e-post fra AD."/>
    <n v="615520"/>
    <s v="Ja"/>
    <m/>
    <x v="4"/>
    <n v="1710"/>
    <n v="89276.117771254561"/>
    <n v="599425.36217842356"/>
    <n v="688701.47994967806"/>
    <x v="161"/>
  </r>
  <r>
    <x v="0"/>
    <n v="81770944"/>
    <x v="0"/>
    <s v="Øremerket stipendiat 2016: Toppforskningsinitiativer: Startpakke Onsager Fellowship Barbara Van Loon. Stipendiat Milosz Rolinski."/>
    <n v="650105"/>
    <s v="Ja"/>
    <m/>
    <x v="5"/>
    <n v="1701"/>
    <n v="127537.31110179223"/>
    <n v="599425.36217842356"/>
    <n v="726962.67328021582"/>
    <x v="162"/>
  </r>
  <r>
    <x v="0"/>
    <n v="81770945"/>
    <x v="4"/>
    <s v="Øremerket stipendiat 2016: Toppforskningsinitiativer: Startpakke Onsager Fellowship"/>
    <m/>
    <s v="Ja"/>
    <m/>
    <x v="5"/>
    <m/>
    <n v="59529.315329872537"/>
    <n v="399696.83150057279"/>
    <n v="459226.14683044533"/>
    <x v="6"/>
  </r>
  <r>
    <x v="0"/>
    <n v="81770946"/>
    <x v="4"/>
    <s v="Øremerket stipendiat 2016: Toppforskningsinitiativer: Startpakke Onsager Fellowship"/>
    <m/>
    <s v="Ja"/>
    <m/>
    <x v="5"/>
    <m/>
    <n v="59529.315329872537"/>
    <n v="399696.83150057279"/>
    <n v="459226.14683044533"/>
    <x v="6"/>
  </r>
  <r>
    <x v="0"/>
    <n v="81770947"/>
    <x v="4"/>
    <s v="Øremerket stipendiat 2016: Andre strategiske tiltak: Toppfinansiering Marie Curie"/>
    <m/>
    <s v="Ja"/>
    <m/>
    <x v="5"/>
    <m/>
    <n v="89276.117771254561"/>
    <n v="599425.36217842356"/>
    <n v="688701.47994967806"/>
    <x v="6"/>
  </r>
  <r>
    <x v="0"/>
    <n v="81770948"/>
    <x v="4"/>
    <s v="Øremerket stipendiat 2016: Andre strategiske tiltak: Toppfinansiering Marie Curie"/>
    <m/>
    <s v="Ja"/>
    <m/>
    <x v="5"/>
    <m/>
    <n v="89276.117771254561"/>
    <n v="599425.36217842356"/>
    <n v="688701.47994967806"/>
    <x v="6"/>
  </r>
  <r>
    <x v="0"/>
    <n v="81770949"/>
    <x v="5"/>
    <s v="Øremerket stipendiat 2016: Andre strategiske tiltak: Universitetsskoler. Stip. Kristin Skoglund"/>
    <n v="670105"/>
    <s v="Ja"/>
    <s v="K"/>
    <x v="5"/>
    <n v="1610"/>
    <n v="63768.655550896117"/>
    <n v="599425.36217842356"/>
    <n v="663194.01772931963"/>
    <x v="163"/>
  </r>
  <r>
    <x v="0"/>
    <n v="81770950"/>
    <x v="0"/>
    <s v="Øremerket stipendiat 2016: Andre strategiske tiltak: Forskerskole digitalt liv, driftsmidler Trine Husby"/>
    <n v="652510"/>
    <s v="Ja"/>
    <m/>
    <x v="5"/>
    <n v="1610"/>
    <n v="127537.31110179223"/>
    <n v="599425.36217842356"/>
    <n v="726962.67328021582"/>
    <x v="164"/>
  </r>
  <r>
    <x v="0"/>
    <n v="81770951"/>
    <x v="2"/>
    <s v="Øremerket stipendiat 2016: Andre strategiske tiltak: Samarbeid med DTU. Stip. Siv A. Etter, k-sted 661005"/>
    <s v="661005"/>
    <s v="Ja"/>
    <s v="K"/>
    <x v="5"/>
    <n v="1609"/>
    <n v="89276.117771254561"/>
    <n v="599425.36217842356"/>
    <n v="688701.47994967806"/>
    <x v="41"/>
  </r>
  <r>
    <x v="0"/>
    <n v="81770952"/>
    <x v="3"/>
    <s v="Øremerket stipendiat 2016: Andre strategiske tiltak: Samarbeid med DTU, SAMCOT. Stip. Hongtao Li, k-sted 643505"/>
    <s v="643505"/>
    <s v="Ja"/>
    <s v="M"/>
    <x v="5"/>
    <n v="1609"/>
    <n v="89276.117771254561"/>
    <n v="599425.36217842356"/>
    <n v="688701.47994967806"/>
    <x v="90"/>
  </r>
  <r>
    <x v="0"/>
    <n v="81770953"/>
    <x v="2"/>
    <s v="Øremerket stipendiat 2016: Andre strategiske tiltak: Samarbeid med DTU. Catharina Davies. Stip Olsman Marieke"/>
    <n v="662005"/>
    <s v="Ja"/>
    <m/>
    <x v="5"/>
    <n v="1609"/>
    <n v="89276.117771254561"/>
    <n v="599425.36217842356"/>
    <n v="688701.47994967806"/>
    <x v="165"/>
  </r>
  <r>
    <x v="0"/>
    <n v="81770954"/>
    <x v="5"/>
    <s v="Stipendiat 2016: Aksel Tjora/Intern Toppforsk"/>
    <m/>
    <m/>
    <m/>
    <x v="5"/>
    <n v="1609"/>
    <n v="63768.655550896117"/>
    <n v="599425.36217842356"/>
    <n v="663194.01772931963"/>
    <x v="166"/>
  </r>
  <r>
    <x v="0"/>
    <n v="81770955"/>
    <x v="0"/>
    <s v="Stipendiat 2016: Startpakke Chair light Christian Doeller, postdok Tobias Navarro Schroeder, k-sted 656010"/>
    <s v="656010"/>
    <m/>
    <m/>
    <x v="5"/>
    <n v="1609"/>
    <n v="127537.31110179223"/>
    <n v="599425.36217842356"/>
    <n v="726962.67328021582"/>
    <x v="167"/>
  </r>
  <r>
    <x v="0"/>
    <n v="81770956"/>
    <x v="0"/>
    <s v="Stipendiat 2016: Startpakke Chair light Christian Doeller, Jacob Lukas Sarid Bellmund, k-sted 656010"/>
    <s v="656010"/>
    <m/>
    <m/>
    <x v="5"/>
    <n v="1609"/>
    <n v="127537.31110179223"/>
    <n v="599425.36217842356"/>
    <n v="726962.67328021582"/>
    <x v="167"/>
  </r>
  <r>
    <x v="0"/>
    <n v="81770957"/>
    <x v="1"/>
    <s v="Stipendiat 2016: SFF-finalister v/ Ilangko Balasingham. Center for Bio-Nano Things for Human Health"/>
    <m/>
    <m/>
    <m/>
    <x v="5"/>
    <m/>
    <n v="59529.315329872537"/>
    <n v="399696.83150057279"/>
    <n v="459226.14683044533"/>
    <x v="7"/>
  </r>
  <r>
    <x v="0"/>
    <n v="81770958"/>
    <x v="1"/>
    <s v="Stipendiat 2016: Øremerket internasjonale partnerskap TU Berlin. Andrew Perkis."/>
    <m/>
    <m/>
    <m/>
    <x v="5"/>
    <m/>
    <n v="59529.315329872537"/>
    <n v="399696.83150057279"/>
    <n v="459226.14683044533"/>
    <x v="7"/>
  </r>
  <r>
    <x v="0"/>
    <n v="81770959"/>
    <x v="8"/>
    <s v="Stipendiat 2016: Øremerket internasjonale partnerskap TU Berlin. Professor Asgeir Tomasgard."/>
    <m/>
    <m/>
    <m/>
    <x v="5"/>
    <m/>
    <n v="59529.315329872537"/>
    <n v="399696.83150057279"/>
    <n v="459226.14683044533"/>
    <x v="7"/>
  </r>
  <r>
    <x v="0"/>
    <n v="81770960"/>
    <x v="3"/>
    <s v="Stipendiat 2016: Øremerket internasjonale partnerskap TU Berlin. Professor Lars Sætran."/>
    <m/>
    <m/>
    <m/>
    <x v="5"/>
    <m/>
    <n v="59529.315329872537"/>
    <n v="399696.83150057279"/>
    <n v="459226.14683044533"/>
    <x v="7"/>
  </r>
  <r>
    <x v="0"/>
    <n v="81770961"/>
    <x v="4"/>
    <s v="Stipendiat 2016"/>
    <m/>
    <m/>
    <m/>
    <x v="5"/>
    <m/>
    <n v="59529.315329872537"/>
    <n v="399696.83150057279"/>
    <n v="459226.14683044533"/>
    <x v="6"/>
  </r>
  <r>
    <x v="0"/>
    <n v="81770962"/>
    <x v="1"/>
    <s v="Stipendiat 2016: Inger Berge Hagen"/>
    <n v="632505"/>
    <m/>
    <m/>
    <x v="5"/>
    <n v="1708"/>
    <n v="89276.117771254561"/>
    <n v="599425.36217842356"/>
    <n v="688701.47994967806"/>
    <x v="135"/>
  </r>
  <r>
    <x v="0"/>
    <n v="81770963"/>
    <x v="3"/>
    <s v="Stipendiat 2016. Mads Aursand"/>
    <s v="644505  "/>
    <m/>
    <m/>
    <x v="5"/>
    <n v="1701"/>
    <n v="89276.117771254561"/>
    <n v="599425.36217842356"/>
    <n v="688701.47994967806"/>
    <x v="168"/>
  </r>
  <r>
    <x v="0"/>
    <n v="81770964"/>
    <x v="0"/>
    <s v="Stipendiat 2016"/>
    <m/>
    <m/>
    <m/>
    <x v="5"/>
    <m/>
    <n v="127537.31110179223"/>
    <n v="599425.36217842356"/>
    <n v="726962.67328021582"/>
    <x v="7"/>
  </r>
  <r>
    <x v="0"/>
    <n v="81770965"/>
    <x v="5"/>
    <s v="Stipendiat 2016: Øremerket lærerutdanning. Stip. Ingrid Østgaard Buaas"/>
    <n v="670105"/>
    <m/>
    <m/>
    <x v="5"/>
    <n v="1702"/>
    <n v="63768.655550896117"/>
    <n v="599425.36217842356"/>
    <n v="663194.01772931963"/>
    <x v="169"/>
  </r>
  <r>
    <x v="0"/>
    <n v="81770966"/>
    <x v="5"/>
    <s v="Stipendiat 2016: Øremerket lærerutdanning. Stip. Jennifer Duggan"/>
    <n v="670105"/>
    <m/>
    <m/>
    <x v="5"/>
    <n v="1708"/>
    <n v="63768.655550896117"/>
    <n v="599425.36217842356"/>
    <n v="663194.01772931963"/>
    <x v="170"/>
  </r>
  <r>
    <x v="0"/>
    <n v="81770969"/>
    <x v="5"/>
    <s v="Stipendiat 2016: Øremerket lærerutdanning. Elise Djupedal Farstad"/>
    <m/>
    <m/>
    <m/>
    <x v="5"/>
    <n v="1801"/>
    <n v="63768.655550896117"/>
    <n v="599425.36217842356"/>
    <n v="663194.01772931963"/>
    <x v="7"/>
  </r>
  <r>
    <x v="0"/>
    <n v="81770970"/>
    <x v="5"/>
    <s v="Stipendiat 2016: Øremerket lærerutdanning. Stine Johansen Utler"/>
    <m/>
    <m/>
    <m/>
    <x v="5"/>
    <m/>
    <n v="42520.939521337525"/>
    <n v="399696.83150057279"/>
    <n v="442217.7710219103"/>
    <x v="7"/>
  </r>
  <r>
    <x v="0"/>
    <n v="81770971"/>
    <x v="2"/>
    <s v="Stipendiat 2016: Håkon Ånes "/>
    <n v="663505"/>
    <m/>
    <m/>
    <x v="5"/>
    <n v="1708"/>
    <n v="89276.117771254561"/>
    <n v="599425.36217842356"/>
    <n v="688701.47994967806"/>
    <x v="171"/>
  </r>
  <r>
    <x v="0"/>
    <n v="81770972"/>
    <x v="5"/>
    <s v="Stipendiat 2016: Fra siste tildeling, ikke fordelt"/>
    <m/>
    <m/>
    <m/>
    <x v="5"/>
    <m/>
    <n v="63768.655550896117"/>
    <n v="599425.36217842356"/>
    <n v="663194.01772931963"/>
    <x v="7"/>
  </r>
  <r>
    <x v="0"/>
    <n v="81770973"/>
    <x v="4"/>
    <s v="Øremerket stipendiat 2016: Tematisk satsinsområde: Havrom"/>
    <m/>
    <s v="Ja"/>
    <m/>
    <x v="5"/>
    <m/>
    <n v="59529.315329872537"/>
    <n v="399696.83150057279"/>
    <n v="459226.14683044533"/>
    <x v="6"/>
  </r>
  <r>
    <x v="0"/>
    <n v="81770974"/>
    <x v="4"/>
    <s v="Øremerket stipendiat 2016: Tematisk satsinsområde: Havrom"/>
    <m/>
    <s v="Ja"/>
    <m/>
    <x v="5"/>
    <m/>
    <n v="59529.315329872537"/>
    <n v="399696.83150057279"/>
    <n v="459226.14683044533"/>
    <x v="6"/>
  </r>
  <r>
    <x v="0"/>
    <n v="81770975"/>
    <x v="9"/>
    <s v="Øremerket Stipendiat 2016: Tematisk satsingsområde: Bærekraft (opprettet ved omgjøring til 3-årige stillinger). Stip Tanja Petersen"/>
    <n v="311005"/>
    <s v="Ja"/>
    <m/>
    <x v="5"/>
    <n v="1708"/>
    <n v="89276.117771254561"/>
    <n v="599425.36217842356"/>
    <n v="688701.47994967806"/>
    <x v="172"/>
  </r>
  <r>
    <x v="0"/>
    <n v="81770976"/>
    <x v="2"/>
    <s v="Øremerket Stipendiat 2016: Tematisk satsingsområde: Bærekraft (opprettet ved omgjøring til 3-årige stillinger). Stipendiat Gaspard Philis."/>
    <n v="664505"/>
    <s v="Ja"/>
    <m/>
    <x v="5"/>
    <n v="1710"/>
    <n v="89276.117771254561"/>
    <n v="599425.36217842356"/>
    <n v="688701.47994967806"/>
    <x v="173"/>
  </r>
  <r>
    <x v="0"/>
    <n v="81770977"/>
    <x v="3"/>
    <s v="Stipendiat 2017: Ragnhild Fossmark, k-sted 644005"/>
    <s v="644005"/>
    <m/>
    <s v="K"/>
    <x v="7"/>
    <n v="1608"/>
    <n v="89276.117771254561"/>
    <n v="599425.36217842356"/>
    <n v="688701.47994967806"/>
    <x v="174"/>
  </r>
  <r>
    <x v="0"/>
    <n v="81770978"/>
    <x v="3"/>
    <s v="Stipendiat 2017: Jorun-Marie Hisdal, k-sted 644505"/>
    <s v="644505"/>
    <m/>
    <s v="K"/>
    <x v="7"/>
    <n v="1608"/>
    <n v="89276.117771254561"/>
    <n v="599425.36217842356"/>
    <n v="688701.47994967806"/>
    <x v="174"/>
  </r>
  <r>
    <x v="0"/>
    <n v="81770979"/>
    <x v="3"/>
    <s v="Stipendiat 2017: Shinae Lee, k-sted 645505"/>
    <s v="645505"/>
    <m/>
    <s v="K"/>
    <x v="7"/>
    <n v="1608"/>
    <n v="89276.117771254561"/>
    <n v="599425.36217842356"/>
    <n v="688701.47994967806"/>
    <x v="130"/>
  </r>
  <r>
    <x v="0"/>
    <n v="81770980"/>
    <x v="3"/>
    <s v="Stipendiat 2017: Onsager Fellowship Josef Kiendl, egenfinansiert stipendiat: Stip David Proserpio, k-sted 642005"/>
    <s v="642005"/>
    <m/>
    <s v="M"/>
    <x v="7"/>
    <n v="1608"/>
    <n v="89276.117771254561"/>
    <n v="599425.36217842356"/>
    <n v="688701.47994967806"/>
    <x v="157"/>
  </r>
  <r>
    <x v="0"/>
    <n v="81770981"/>
    <x v="3"/>
    <s v="Stipendiat 2017: Mark Uwe Simoni"/>
    <n v="642505"/>
    <m/>
    <s v="M"/>
    <x v="7"/>
    <n v="1610"/>
    <n v="89276.117771254561"/>
    <n v="599425.36217842356"/>
    <n v="688701.47994967806"/>
    <x v="165"/>
  </r>
  <r>
    <x v="0"/>
    <n v="81770982"/>
    <x v="2"/>
    <s v="Stipendiat 2017: Katharina Bading"/>
    <n v="661005"/>
    <m/>
    <m/>
    <x v="7"/>
    <n v="1701"/>
    <n v="89276.117771254561"/>
    <n v="599425.36217842356"/>
    <n v="688701.47994967806"/>
    <x v="175"/>
  </r>
  <r>
    <x v="0"/>
    <n v="81770983"/>
    <x v="3"/>
    <s v="Stipendiat 2017: Wenvu Ding"/>
    <n v="642505"/>
    <m/>
    <s v="M"/>
    <x v="7"/>
    <n v="1610"/>
    <n v="89276.117771254561"/>
    <n v="599425.36217842356"/>
    <n v="688701.47994967806"/>
    <x v="176"/>
  </r>
  <r>
    <x v="0"/>
    <n v="81770984"/>
    <x v="3"/>
    <s v="Stipendiat 2017: Henrik M. Granum"/>
    <n v="644505"/>
    <m/>
    <s v="M"/>
    <x v="7"/>
    <n v="1608"/>
    <n v="89276.117771254561"/>
    <n v="599425.36217842356"/>
    <n v="688701.47994967806"/>
    <x v="177"/>
  </r>
  <r>
    <x v="0"/>
    <n v="81770985"/>
    <x v="2"/>
    <s v="Stipendiat 2017: Jonatan Fredricson Marquez. K-sted 660105. 14/9-2017: Nytt k-sted skal være 661050 f.o.m. 01.10.2017, jf. e-post fra Rolf Dising av 14.09.2017. Jorun Sundsetvik har fått beskjed på e-post."/>
    <n v="661050"/>
    <m/>
    <m/>
    <x v="7"/>
    <n v="1701"/>
    <n v="89276.117771254561"/>
    <n v="599425.36217842356"/>
    <n v="688701.47994967806"/>
    <x v="178"/>
  </r>
  <r>
    <x v="0"/>
    <n v="81770986"/>
    <x v="3"/>
    <s v="Stipendiat 2017: Buer/Fergani, stipendiat Sven Vegard Buer"/>
    <n v="645505"/>
    <m/>
    <s v="M"/>
    <x v="7"/>
    <n v="1604"/>
    <n v="89276.117771254561"/>
    <n v="599425.36217842356"/>
    <n v="688701.47994967806"/>
    <x v="179"/>
  </r>
  <r>
    <x v="0"/>
    <n v="81770987"/>
    <x v="2"/>
    <s v="Stipendiat 2017: Egeninnsats til BOA -SFI-iCSI pnr 90019801. PhD Stine Lervold. K-sted 660105. 14/9-2017: Nytt k-sted skal være 663050 f.o.m. 01.10.2017, jf. e-post fra Rolf Dising av 14.09.2017. Jorun Sundsetvik har fått beskjed på e-post."/>
    <n v="663050"/>
    <m/>
    <s v="K"/>
    <x v="7"/>
    <n v="1608"/>
    <n v="89276.117771254561"/>
    <n v="599425.36217842356"/>
    <n v="688701.47994967806"/>
    <x v="180"/>
  </r>
  <r>
    <x v="0"/>
    <n v="81770988"/>
    <x v="3"/>
    <s v="Stipendiat 2016: Bjørn Godager (Tidl. HiG)"/>
    <n v="649420"/>
    <m/>
    <s v="M"/>
    <x v="5"/>
    <n v="1708"/>
    <n v="89276.117771254561"/>
    <n v="599425.36217842356"/>
    <n v="688701.47994967806"/>
    <x v="181"/>
  </r>
  <r>
    <x v="0"/>
    <n v="81770989"/>
    <x v="3"/>
    <s v="Stipendiat 2016: Jan V. Abreu-Peralta (Tidl. HiG). "/>
    <n v="649420"/>
    <m/>
    <s v="M"/>
    <x v="5"/>
    <n v="1704"/>
    <n v="89276.117771254561"/>
    <n v="599425.36217842356"/>
    <n v="688701.47994967806"/>
    <x v="182"/>
  </r>
  <r>
    <x v="0"/>
    <n v="81770990"/>
    <x v="3"/>
    <s v="Stipendiat 2016: Torbjørn S. Leirmo. Tidl. HiG. "/>
    <n v="649420"/>
    <m/>
    <m/>
    <x v="5"/>
    <n v="1711"/>
    <n v="89276.117771254561"/>
    <n v="599425.36217842356"/>
    <n v="688701.47994967806"/>
    <x v="183"/>
  </r>
  <r>
    <x v="0"/>
    <n v="81770991"/>
    <x v="1"/>
    <s v="Stipendiat 2016: Tidl. HiG, prosess i gang"/>
    <m/>
    <m/>
    <m/>
    <x v="5"/>
    <m/>
    <n v="59529.315329872537"/>
    <n v="399696.83150057279"/>
    <n v="459226.14683044533"/>
    <x v="7"/>
  </r>
  <r>
    <x v="0"/>
    <n v="81770992"/>
    <x v="0"/>
    <s v="Stipendiat 2016: Tidl. HiG, prosess i gang"/>
    <m/>
    <m/>
    <m/>
    <x v="5"/>
    <m/>
    <n v="127537.31110179223"/>
    <n v="599425.36217842356"/>
    <n v="726962.67328021582"/>
    <x v="7"/>
  </r>
  <r>
    <x v="0"/>
    <n v="81770993"/>
    <x v="0"/>
    <s v="Stipendiat 2016: Tidl. HiG, prosess i gang"/>
    <m/>
    <m/>
    <m/>
    <x v="5"/>
    <m/>
    <n v="127537.31110179223"/>
    <n v="599425.36217842356"/>
    <n v="726962.67328021582"/>
    <x v="7"/>
  </r>
  <r>
    <x v="0"/>
    <n v="81770994"/>
    <x v="0"/>
    <s v="Stipendiat 2016: Tidl. HiG, prosess i gang"/>
    <m/>
    <m/>
    <m/>
    <x v="5"/>
    <m/>
    <n v="127537.31110179223"/>
    <n v="599425.36217842356"/>
    <n v="726962.67328021582"/>
    <x v="7"/>
  </r>
  <r>
    <x v="0"/>
    <n v="81770995"/>
    <x v="8"/>
    <s v="Stipendiat 2016: Aras KJ (HHiT)"/>
    <n v="601005"/>
    <m/>
    <s v="M"/>
    <x v="5"/>
    <n v="1708"/>
    <n v="89276.117771254561"/>
    <n v="599425.36217842356"/>
    <n v="688701.47994967806"/>
    <x v="136"/>
  </r>
  <r>
    <x v="0"/>
    <n v="81770996"/>
    <x v="8"/>
    <s v="Stipendiat 2016: Marte Flått (HHiT)"/>
    <n v="601005"/>
    <m/>
    <m/>
    <x v="5"/>
    <n v="1708"/>
    <n v="89276.117771254561"/>
    <n v="599425.36217842356"/>
    <n v="688701.47994967806"/>
    <x v="136"/>
  </r>
  <r>
    <x v="0"/>
    <n v="81770997"/>
    <x v="5"/>
    <s v="SUs halvdel av pnr 81770796 som er delt fra SVT til SU og ØK"/>
    <m/>
    <m/>
    <m/>
    <x v="4"/>
    <m/>
    <n v="31884.327775448051"/>
    <n v="299712.68108921172"/>
    <n v="331597.00886465976"/>
    <x v="7"/>
  </r>
  <r>
    <x v="0"/>
    <n v="81770998"/>
    <x v="7"/>
    <s v="Stipendiat 2017: Steinar H. Dyvik (NAPIC)"/>
    <n v="615505"/>
    <m/>
    <m/>
    <x v="7"/>
    <n v="1708"/>
    <n v="89276.117771254561"/>
    <n v="599425.36217842356"/>
    <n v="688701.47994967806"/>
    <x v="149"/>
  </r>
  <r>
    <x v="0"/>
    <n v="81770999"/>
    <x v="7"/>
    <s v="Stipendiat 2017:"/>
    <m/>
    <m/>
    <m/>
    <x v="7"/>
    <m/>
    <n v="59529.315329872537"/>
    <n v="399696.83150057279"/>
    <n v="459226.14683044533"/>
    <x v="7"/>
  </r>
  <r>
    <x v="0"/>
    <n v="81771000"/>
    <x v="7"/>
    <s v="Stipendiat 2017:"/>
    <m/>
    <m/>
    <m/>
    <x v="7"/>
    <m/>
    <n v="59529.315329872537"/>
    <n v="399696.83150057279"/>
    <n v="459226.14683044533"/>
    <x v="7"/>
  </r>
  <r>
    <x v="0"/>
    <n v="81771001"/>
    <x v="6"/>
    <s v="Stipendiat 2017:"/>
    <m/>
    <m/>
    <m/>
    <x v="7"/>
    <m/>
    <n v="63768.655550896117"/>
    <n v="599425.36217842356"/>
    <n v="663194.01772931963"/>
    <x v="7"/>
  </r>
  <r>
    <x v="0"/>
    <n v="81771002"/>
    <x v="6"/>
    <s v="Stipendiat 2017:"/>
    <m/>
    <m/>
    <m/>
    <x v="7"/>
    <m/>
    <n v="63768.655550896117"/>
    <n v="599425.36217842356"/>
    <n v="663194.01772931963"/>
    <x v="7"/>
  </r>
  <r>
    <x v="0"/>
    <n v="81771003"/>
    <x v="6"/>
    <s v="Stipendiat 2017:"/>
    <m/>
    <m/>
    <m/>
    <x v="7"/>
    <m/>
    <n v="63768.655550896117"/>
    <n v="599425.36217842356"/>
    <n v="663194.01772931963"/>
    <x v="7"/>
  </r>
  <r>
    <x v="0"/>
    <n v="81771004"/>
    <x v="6"/>
    <s v="Stipendiat 2017:"/>
    <m/>
    <m/>
    <m/>
    <x v="7"/>
    <m/>
    <n v="63768.655550896117"/>
    <n v="599425.36217842356"/>
    <n v="663194.01772931963"/>
    <x v="7"/>
  </r>
  <r>
    <x v="0"/>
    <n v="81771005"/>
    <x v="6"/>
    <s v="Stipendiat 2017:"/>
    <m/>
    <m/>
    <m/>
    <x v="7"/>
    <m/>
    <n v="63768.655550896117"/>
    <n v="599425.36217842356"/>
    <n v="663194.01772931963"/>
    <x v="7"/>
  </r>
  <r>
    <x v="0"/>
    <n v="81771006"/>
    <x v="6"/>
    <s v="Stipendiat 2017:"/>
    <m/>
    <m/>
    <m/>
    <x v="7"/>
    <m/>
    <n v="63768.655550896117"/>
    <n v="599425.36217842356"/>
    <n v="663194.01772931963"/>
    <x v="7"/>
  </r>
  <r>
    <x v="0"/>
    <n v="81771007"/>
    <x v="6"/>
    <s v="Stipendiat 2017:"/>
    <m/>
    <m/>
    <m/>
    <x v="7"/>
    <m/>
    <n v="63768.655550896117"/>
    <n v="599425.36217842356"/>
    <n v="663194.01772931963"/>
    <x v="7"/>
  </r>
  <r>
    <x v="0"/>
    <n v="81771008"/>
    <x v="6"/>
    <s v="Stipendiat 2017:"/>
    <m/>
    <m/>
    <m/>
    <x v="7"/>
    <m/>
    <n v="63768.655550896117"/>
    <n v="599425.36217842356"/>
    <n v="663194.01772931963"/>
    <x v="7"/>
  </r>
  <r>
    <x v="0"/>
    <n v="81771009"/>
    <x v="6"/>
    <s v="Stipendiat 2017:"/>
    <m/>
    <m/>
    <m/>
    <x v="7"/>
    <m/>
    <n v="63768.655550896117"/>
    <n v="599425.36217842356"/>
    <n v="663194.01772931963"/>
    <x v="7"/>
  </r>
  <r>
    <x v="0"/>
    <n v="81771010"/>
    <x v="1"/>
    <s v="Stipendiat 2017: Eirik Skrettingland"/>
    <n v="631505"/>
    <m/>
    <m/>
    <x v="7"/>
    <n v="1708"/>
    <n v="89276.117771254561"/>
    <n v="599425.36217842356"/>
    <n v="688701.47994967806"/>
    <x v="137"/>
  </r>
  <r>
    <x v="0"/>
    <n v="81771011"/>
    <x v="1"/>
    <s v="Stipendiat 2017: Rasmus Erlemann"/>
    <n v="631505"/>
    <m/>
    <s v="M"/>
    <x v="7"/>
    <n v="1708"/>
    <n v="89276.117771254561"/>
    <n v="599425.36217842356"/>
    <n v="688701.47994967806"/>
    <x v="149"/>
  </r>
  <r>
    <x v="0"/>
    <n v="81771012"/>
    <x v="1"/>
    <s v="Stipendiat 2017: Dimitri Pinel."/>
    <n v="632015"/>
    <m/>
    <s v="M"/>
    <x v="7"/>
    <n v="1709"/>
    <n v="89276.117771254561"/>
    <n v="599425.36217842356"/>
    <n v="688701.47994967806"/>
    <x v="184"/>
  </r>
  <r>
    <x v="0"/>
    <n v="81771013"/>
    <x v="1"/>
    <s v="Stipendiat 2017: Andreas Giannakis"/>
    <n v="632025"/>
    <m/>
    <s v="M"/>
    <x v="7"/>
    <n v="1708"/>
    <n v="89276.117771254561"/>
    <n v="599425.36217842356"/>
    <n v="688701.47994967806"/>
    <x v="185"/>
  </r>
  <r>
    <x v="0"/>
    <n v="81771014"/>
    <x v="1"/>
    <s v="Stipendiat 2017: Amar Deep Jaiswal"/>
    <n v="631005"/>
    <m/>
    <s v="M"/>
    <x v="7"/>
    <n v="1709"/>
    <n v="89276.117771254561"/>
    <n v="599425.36217842356"/>
    <n v="688701.47994967806"/>
    <x v="186"/>
  </r>
  <r>
    <x v="0"/>
    <n v="81771015"/>
    <x v="1"/>
    <s v="Stipendiat 2017:"/>
    <m/>
    <m/>
    <m/>
    <x v="7"/>
    <m/>
    <n v="59529.315329872537"/>
    <n v="399696.83150057279"/>
    <n v="459226.14683044533"/>
    <x v="7"/>
  </r>
  <r>
    <x v="0"/>
    <n v="81771016"/>
    <x v="1"/>
    <s v="Stipendiat 2017: Cristiano Gratton."/>
    <n v="633505"/>
    <m/>
    <s v="M"/>
    <x v="7"/>
    <n v="1711"/>
    <n v="89276.117771254561"/>
    <n v="599425.36217842356"/>
    <n v="688701.47994967806"/>
    <x v="187"/>
  </r>
  <r>
    <x v="0"/>
    <n v="81771017"/>
    <x v="1"/>
    <s v="Stipendiat 2017: Evelyn Honoré Livermore"/>
    <n v="633505"/>
    <m/>
    <m/>
    <x v="7"/>
    <n v="1711"/>
    <n v="89276.117771254561"/>
    <n v="599425.36217842356"/>
    <n v="688701.47994967806"/>
    <x v="188"/>
  </r>
  <r>
    <x v="0"/>
    <n v="81771018"/>
    <x v="1"/>
    <s v="Stipendiat 2017: Gara Quintana"/>
    <n v="633505"/>
    <m/>
    <m/>
    <x v="7"/>
    <n v="1711"/>
    <n v="89276.117771254561"/>
    <n v="599425.36217842356"/>
    <n v="688701.47994967806"/>
    <x v="188"/>
  </r>
  <r>
    <x v="0"/>
    <n v="81771019"/>
    <x v="1"/>
    <s v="Stipendiat 2017: Fredrik Bakkevig Haugli. Fakultetets egenfinansiering i FME-en «CINELDI». "/>
    <n v="633005"/>
    <m/>
    <s v="M"/>
    <x v="7"/>
    <n v="1709"/>
    <n v="89276.117771254561"/>
    <n v="599425.36217842356"/>
    <n v="688701.47994967806"/>
    <x v="188"/>
  </r>
  <r>
    <x v="0"/>
    <n v="81771020"/>
    <x v="1"/>
    <s v="Stipendiat 2017: Deepika Verma"/>
    <n v="631005"/>
    <m/>
    <s v="K"/>
    <x v="7"/>
    <n v="1712"/>
    <n v="89276.117771254561"/>
    <n v="599425.36217842356"/>
    <n v="688701.47994967806"/>
    <x v="189"/>
  </r>
  <r>
    <x v="0"/>
    <n v="81771021"/>
    <x v="1"/>
    <s v="Stipendiat 2017:"/>
    <m/>
    <m/>
    <m/>
    <x v="7"/>
    <m/>
    <n v="59529.315329872537"/>
    <n v="399696.83150057279"/>
    <n v="459226.14683044533"/>
    <x v="7"/>
  </r>
  <r>
    <x v="0"/>
    <n v="81771022"/>
    <x v="1"/>
    <s v="Stipendiat 2017:"/>
    <m/>
    <m/>
    <m/>
    <x v="7"/>
    <m/>
    <n v="59529.315329872537"/>
    <n v="399696.83150057279"/>
    <n v="459226.14683044533"/>
    <x v="7"/>
  </r>
  <r>
    <x v="0"/>
    <n v="81771023"/>
    <x v="1"/>
    <s v="Stipendiat 2017:"/>
    <m/>
    <m/>
    <m/>
    <x v="7"/>
    <m/>
    <n v="59529.315329872537"/>
    <n v="399696.83150057279"/>
    <n v="459226.14683044533"/>
    <x v="7"/>
  </r>
  <r>
    <x v="0"/>
    <n v="81771024"/>
    <x v="1"/>
    <s v="Stipendiat 2017:"/>
    <m/>
    <m/>
    <m/>
    <x v="7"/>
    <m/>
    <n v="59529.315329872537"/>
    <n v="399696.83150057279"/>
    <n v="459226.14683044533"/>
    <x v="7"/>
  </r>
  <r>
    <x v="0"/>
    <n v="81771025"/>
    <x v="1"/>
    <s v="Stipendiat 2017:"/>
    <m/>
    <m/>
    <m/>
    <x v="7"/>
    <m/>
    <n v="59529.315329872537"/>
    <n v="399696.83150057279"/>
    <n v="459226.14683044533"/>
    <x v="7"/>
  </r>
  <r>
    <x v="0"/>
    <n v="81771026"/>
    <x v="1"/>
    <s v="Stipendiat 2017:"/>
    <m/>
    <m/>
    <m/>
    <x v="7"/>
    <m/>
    <n v="59529.315329872537"/>
    <n v="399696.83150057279"/>
    <n v="459226.14683044533"/>
    <x v="7"/>
  </r>
  <r>
    <x v="0"/>
    <n v="81771027"/>
    <x v="1"/>
    <s v="Stipendiat 2017:"/>
    <m/>
    <m/>
    <m/>
    <x v="7"/>
    <m/>
    <n v="59529.315329872537"/>
    <n v="399696.83150057279"/>
    <n v="459226.14683044533"/>
    <x v="7"/>
  </r>
  <r>
    <x v="0"/>
    <n v="81771028"/>
    <x v="1"/>
    <s v="Stipendiat 2017:"/>
    <m/>
    <m/>
    <m/>
    <x v="7"/>
    <m/>
    <n v="59529.315329872537"/>
    <n v="399696.83150057279"/>
    <n v="459226.14683044533"/>
    <x v="7"/>
  </r>
  <r>
    <x v="0"/>
    <n v="81771029"/>
    <x v="1"/>
    <s v="Stipendiat 2017: Øremerket IKT-sikkerhet"/>
    <m/>
    <m/>
    <m/>
    <x v="7"/>
    <m/>
    <n v="59529.315329872537"/>
    <n v="399696.83150057279"/>
    <n v="459226.14683044533"/>
    <x v="7"/>
  </r>
  <r>
    <x v="0"/>
    <n v="81771030"/>
    <x v="1"/>
    <s v="Stipendiat 2017: Øremerket IKT-sikkerhet"/>
    <m/>
    <m/>
    <m/>
    <x v="7"/>
    <m/>
    <n v="59529.315329872537"/>
    <n v="399696.83150057279"/>
    <n v="459226.14683044533"/>
    <x v="7"/>
  </r>
  <r>
    <x v="0"/>
    <n v="81771031"/>
    <x v="1"/>
    <s v="Stipendiat 2017: Øremerket IKT-sikkerhet"/>
    <m/>
    <m/>
    <m/>
    <x v="7"/>
    <m/>
    <n v="59529.315329872537"/>
    <n v="399696.83150057279"/>
    <n v="459226.14683044533"/>
    <x v="7"/>
  </r>
  <r>
    <x v="0"/>
    <n v="81771032"/>
    <x v="1"/>
    <s v="Stipendiat 2017: Øremerket IKT-sikkerhet"/>
    <m/>
    <m/>
    <m/>
    <x v="7"/>
    <m/>
    <n v="59529.315329872537"/>
    <n v="399696.83150057279"/>
    <n v="459226.14683044533"/>
    <x v="7"/>
  </r>
  <r>
    <x v="0"/>
    <n v="81771033"/>
    <x v="3"/>
    <s v="Stipendiat 2017: Seyed Razavi"/>
    <s v="649205  "/>
    <m/>
    <m/>
    <x v="7"/>
    <n v="1701"/>
    <n v="89276.117771254561"/>
    <n v="599425.36217842356"/>
    <n v="688701.47994967806"/>
    <x v="168"/>
  </r>
  <r>
    <x v="0"/>
    <n v="81771034"/>
    <x v="3"/>
    <s v="Stipendiat 2017: Aksel Sveier"/>
    <n v="649205"/>
    <m/>
    <s v="M"/>
    <x v="7"/>
    <n v="1701"/>
    <n v="89276.117771254561"/>
    <n v="599425.36217842356"/>
    <n v="688701.47994967806"/>
    <x v="190"/>
  </r>
  <r>
    <x v="0"/>
    <n v="81771035"/>
    <x v="3"/>
    <s v="Stipendiat 2017: Bjørn T. Svendsen"/>
    <n v="644505"/>
    <m/>
    <s v="M"/>
    <x v="7"/>
    <n v="1706"/>
    <n v="89276.117771254561"/>
    <n v="599425.36217842356"/>
    <n v="688701.47994967806"/>
    <x v="191"/>
  </r>
  <r>
    <x v="0"/>
    <n v="81771036"/>
    <x v="3"/>
    <s v="Stipendiat 2017: Xuyan Liu"/>
    <n v="644505"/>
    <m/>
    <s v="K"/>
    <x v="7"/>
    <n v="1705"/>
    <n v="89276.117771254561"/>
    <n v="599425.36217842356"/>
    <n v="688701.47994967806"/>
    <x v="192"/>
  </r>
  <r>
    <x v="0"/>
    <n v="81771037"/>
    <x v="3"/>
    <s v="Stipendiat 2017: Chana Sinsabvarodom"/>
    <n v="642005"/>
    <m/>
    <s v="M"/>
    <x v="7"/>
    <n v="1706"/>
    <n v="89276.117771254561"/>
    <n v="599425.36217842356"/>
    <n v="688701.47994967806"/>
    <x v="193"/>
  </r>
  <r>
    <x v="0"/>
    <n v="81771038"/>
    <x v="3"/>
    <s v="Stipendiat 2017: Ola H. Havrevoll"/>
    <n v="649105"/>
    <m/>
    <s v="M"/>
    <x v="7"/>
    <n v="1708"/>
    <n v="89276.117771254561"/>
    <n v="599425.36217842356"/>
    <n v="688701.47994967806"/>
    <x v="194"/>
  </r>
  <r>
    <x v="0"/>
    <n v="81771039"/>
    <x v="3"/>
    <s v="Stipendiat 2017: Henki Ødegaard"/>
    <n v="649005"/>
    <m/>
    <s v="M"/>
    <x v="7"/>
    <n v="1708"/>
    <n v="89276.117771254561"/>
    <n v="599425.36217842356"/>
    <n v="688701.47994967806"/>
    <x v="194"/>
  </r>
  <r>
    <x v="0"/>
    <n v="81771040"/>
    <x v="3"/>
    <s v="Stipendiat 2017: Kristoffer Brekken"/>
    <n v="644505"/>
    <m/>
    <s v="M"/>
    <x v="7"/>
    <n v="1707"/>
    <n v="89276.117771254561"/>
    <n v="599425.36217842356"/>
    <n v="688701.47994967806"/>
    <x v="195"/>
  </r>
  <r>
    <x v="0"/>
    <n v="81771041"/>
    <x v="3"/>
    <s v="Stipendiat 2017: Giuseppe Fragapane"/>
    <n v="649205"/>
    <m/>
    <s v="M"/>
    <x v="7"/>
    <n v="1705"/>
    <n v="89276.117771254561"/>
    <n v="599425.36217842356"/>
    <n v="688701.47994967806"/>
    <x v="196"/>
  </r>
  <r>
    <x v="0"/>
    <n v="81771042"/>
    <x v="3"/>
    <s v="Stipendiat 2017: Stian Høgh Sørum"/>
    <n v="642005"/>
    <m/>
    <s v="M"/>
    <x v="7"/>
    <n v="1704"/>
    <n v="89276.117771254561"/>
    <n v="599425.36217842356"/>
    <n v="688701.47994967806"/>
    <x v="197"/>
  </r>
  <r>
    <x v="0"/>
    <n v="81771043"/>
    <x v="3"/>
    <s v="Stipendiat 2017: Silje Smitt"/>
    <n v="642505"/>
    <m/>
    <m/>
    <x v="7"/>
    <n v="1708"/>
    <n v="89276.117771254561"/>
    <n v="599425.36217842356"/>
    <n v="688701.47994967806"/>
    <x v="198"/>
  </r>
  <r>
    <x v="0"/>
    <n v="81771044"/>
    <x v="3"/>
    <s v="Stipendiat 2017: Evangelos Tyflopoulos"/>
    <n v="649205"/>
    <m/>
    <s v="M"/>
    <x v="7"/>
    <n v="1708"/>
    <n v="89276.117771254561"/>
    <n v="599425.36217842356"/>
    <n v="688701.47994967806"/>
    <x v="199"/>
  </r>
  <r>
    <x v="0"/>
    <n v="81771045"/>
    <x v="3"/>
    <s v="Stipendiat 2017: Håkon Johnsen"/>
    <n v="649205"/>
    <m/>
    <s v="M"/>
    <x v="7"/>
    <n v="1709"/>
    <n v="89276.117771254561"/>
    <n v="599425.36217842356"/>
    <n v="688701.47994967806"/>
    <x v="200"/>
  </r>
  <r>
    <x v="0"/>
    <n v="81771046"/>
    <x v="3"/>
    <s v="Stipendiat 2017: Henrik Schmidt-Didlaukies"/>
    <n v="642005"/>
    <m/>
    <s v="M"/>
    <x v="7"/>
    <n v="1709"/>
    <n v="89276.117771254561"/>
    <n v="599425.36217842356"/>
    <n v="688701.47994967806"/>
    <x v="200"/>
  </r>
  <r>
    <x v="0"/>
    <n v="81771047"/>
    <x v="3"/>
    <s v="Stipendiat 2017: Even Nikolaisen"/>
    <n v="649005"/>
    <m/>
    <m/>
    <x v="7"/>
    <n v="1708"/>
    <n v="89276.117771254561"/>
    <n v="599425.36217842356"/>
    <n v="688701.47994967806"/>
    <x v="135"/>
  </r>
  <r>
    <x v="0"/>
    <n v="81771048"/>
    <x v="3"/>
    <s v="Stipendiat 2017: Renny A. Torres"/>
    <n v="649205"/>
    <m/>
    <s v="M"/>
    <x v="7"/>
    <n v="1708"/>
    <n v="89276.117771254561"/>
    <n v="599425.36217842356"/>
    <n v="688701.47994967806"/>
    <x v="201"/>
  </r>
  <r>
    <x v="0"/>
    <n v="81771049"/>
    <x v="0"/>
    <s v="Stipendiat 2017:"/>
    <m/>
    <m/>
    <m/>
    <x v="7"/>
    <m/>
    <n v="127537.31110179223"/>
    <n v="599425.36217842356"/>
    <n v="726962.67328021582"/>
    <x v="7"/>
  </r>
  <r>
    <x v="0"/>
    <n v="81771050"/>
    <x v="0"/>
    <s v="Stipendiat 2017:"/>
    <m/>
    <m/>
    <m/>
    <x v="7"/>
    <m/>
    <n v="127537.31110179223"/>
    <n v="599425.36217842356"/>
    <n v="726962.67328021582"/>
    <x v="7"/>
  </r>
  <r>
    <x v="0"/>
    <n v="81771051"/>
    <x v="0"/>
    <s v="Stipendiat 2017:"/>
    <m/>
    <m/>
    <m/>
    <x v="7"/>
    <m/>
    <n v="127537.31110179223"/>
    <n v="599425.36217842356"/>
    <n v="726962.67328021582"/>
    <x v="7"/>
  </r>
  <r>
    <x v="0"/>
    <n v="81771052"/>
    <x v="0"/>
    <s v="Stipendiat 2017:"/>
    <m/>
    <m/>
    <m/>
    <x v="7"/>
    <m/>
    <n v="127537.31110179223"/>
    <n v="599425.36217842356"/>
    <n v="726962.67328021582"/>
    <x v="7"/>
  </r>
  <r>
    <x v="0"/>
    <n v="81771053"/>
    <x v="0"/>
    <s v="Stipendiat 2017:"/>
    <m/>
    <m/>
    <m/>
    <x v="7"/>
    <m/>
    <n v="127537.31110179223"/>
    <n v="599425.36217842356"/>
    <n v="726962.67328021582"/>
    <x v="7"/>
  </r>
  <r>
    <x v="0"/>
    <n v="81771054"/>
    <x v="0"/>
    <s v="Stipendiat 2017:"/>
    <m/>
    <m/>
    <m/>
    <x v="7"/>
    <m/>
    <n v="127537.31110179223"/>
    <n v="599425.36217842356"/>
    <n v="726962.67328021582"/>
    <x v="7"/>
  </r>
  <r>
    <x v="0"/>
    <n v="81771055"/>
    <x v="0"/>
    <s v="Stipendiat 2017:"/>
    <m/>
    <m/>
    <m/>
    <x v="7"/>
    <m/>
    <n v="127537.31110179223"/>
    <n v="599425.36217842356"/>
    <n v="726962.67328021582"/>
    <x v="7"/>
  </r>
  <r>
    <x v="0"/>
    <n v="81771056"/>
    <x v="0"/>
    <s v="Stipendiat 2017:"/>
    <m/>
    <m/>
    <m/>
    <x v="7"/>
    <m/>
    <n v="127537.31110179223"/>
    <n v="599425.36217842356"/>
    <n v="726962.67328021582"/>
    <x v="7"/>
  </r>
  <r>
    <x v="0"/>
    <n v="81771057"/>
    <x v="0"/>
    <s v="Stipendiat 2017:"/>
    <m/>
    <m/>
    <m/>
    <x v="7"/>
    <m/>
    <n v="127537.31110179223"/>
    <n v="599425.36217842356"/>
    <n v="726962.67328021582"/>
    <x v="7"/>
  </r>
  <r>
    <x v="0"/>
    <n v="81771058"/>
    <x v="0"/>
    <s v="Stipendiat 2017:"/>
    <m/>
    <m/>
    <m/>
    <x v="7"/>
    <m/>
    <n v="127537.31110179223"/>
    <n v="599425.36217842356"/>
    <n v="726962.67328021582"/>
    <x v="7"/>
  </r>
  <r>
    <x v="0"/>
    <n v="81771059"/>
    <x v="0"/>
    <s v="Stipendiat 2017:"/>
    <m/>
    <m/>
    <m/>
    <x v="7"/>
    <m/>
    <n v="127537.31110179223"/>
    <n v="599425.36217842356"/>
    <n v="726962.67328021582"/>
    <x v="7"/>
  </r>
  <r>
    <x v="0"/>
    <n v="81771060"/>
    <x v="0"/>
    <s v="Stipendiat 2017:"/>
    <m/>
    <m/>
    <m/>
    <x v="7"/>
    <m/>
    <n v="127537.31110179223"/>
    <n v="599425.36217842356"/>
    <n v="726962.67328021582"/>
    <x v="7"/>
  </r>
  <r>
    <x v="0"/>
    <n v="81771061"/>
    <x v="0"/>
    <s v="Stipendiat 2017:"/>
    <m/>
    <m/>
    <m/>
    <x v="7"/>
    <m/>
    <n v="127537.31110179223"/>
    <n v="599425.36217842356"/>
    <n v="726962.67328021582"/>
    <x v="7"/>
  </r>
  <r>
    <x v="0"/>
    <n v="81771062"/>
    <x v="0"/>
    <s v="Stipendiat 2017:"/>
    <m/>
    <m/>
    <m/>
    <x v="7"/>
    <m/>
    <n v="127537.31110179223"/>
    <n v="599425.36217842356"/>
    <n v="726962.67328021582"/>
    <x v="7"/>
  </r>
  <r>
    <x v="0"/>
    <n v="81771063"/>
    <x v="0"/>
    <s v="Stipendiat 2017:"/>
    <m/>
    <m/>
    <m/>
    <x v="7"/>
    <m/>
    <n v="127537.31110179223"/>
    <n v="599425.36217842356"/>
    <n v="726962.67328021582"/>
    <x v="7"/>
  </r>
  <r>
    <x v="0"/>
    <n v="81771064"/>
    <x v="0"/>
    <s v="Stipendiat 2017:"/>
    <m/>
    <m/>
    <m/>
    <x v="7"/>
    <m/>
    <n v="127537.31110179223"/>
    <n v="599425.36217842356"/>
    <n v="726962.67328021582"/>
    <x v="7"/>
  </r>
  <r>
    <x v="0"/>
    <n v="81771065"/>
    <x v="0"/>
    <s v="Stipendiat 2017:"/>
    <m/>
    <m/>
    <m/>
    <x v="7"/>
    <m/>
    <n v="127537.31110179223"/>
    <n v="599425.36217842356"/>
    <n v="726962.67328021582"/>
    <x v="7"/>
  </r>
  <r>
    <x v="0"/>
    <n v="81771066"/>
    <x v="0"/>
    <s v="Stipendiat 2017:"/>
    <m/>
    <m/>
    <m/>
    <x v="7"/>
    <m/>
    <n v="127537.31110179223"/>
    <n v="599425.36217842356"/>
    <n v="726962.67328021582"/>
    <x v="7"/>
  </r>
  <r>
    <x v="0"/>
    <n v="81771067"/>
    <x v="2"/>
    <s v="Stipendiat 2017: SFI-Manufacturing-egeninnsats til BOA-prosjekt-90067400. 14/9-2017: Nytt k-sted skal være 663505 f.o.m. 01.10.2017, jf. e-post fra Rolf Dising av 14.09.2017. Jorun Sundsetvik har fått beskjed på e-post."/>
    <n v="663505"/>
    <m/>
    <m/>
    <x v="7"/>
    <n v="1701"/>
    <n v="89276.117771254561"/>
    <n v="599425.36217842356"/>
    <n v="688701.47994967806"/>
    <x v="133"/>
  </r>
  <r>
    <x v="0"/>
    <n v="81771068"/>
    <x v="2"/>
    <s v="Stipendiat 2017: SFI - Metal Production egeninnsats til BOA-prosjekt-90037702. 14/9-2017: Nytt k-sted skal være 663505 f.o.m. 01.10.2017, jf. e-post fra Rolf Dising av 14.09.2017. Jorun Sundsetvik har fått beskjed på e-post."/>
    <n v="663505"/>
    <m/>
    <m/>
    <x v="7"/>
    <n v="1701"/>
    <n v="89276.117771254561"/>
    <n v="599425.36217842356"/>
    <n v="688701.47994967806"/>
    <x v="133"/>
  </r>
  <r>
    <x v="0"/>
    <n v="81771069"/>
    <x v="2"/>
    <s v="Stipendiat 2017: Jianbin Xu"/>
    <n v="663505"/>
    <m/>
    <m/>
    <x v="7"/>
    <n v="1701"/>
    <n v="89276.117771254561"/>
    <n v="599425.36217842356"/>
    <n v="688701.47994967806"/>
    <x v="202"/>
  </r>
  <r>
    <x v="0"/>
    <n v="81771070"/>
    <x v="2"/>
    <s v="Stipendiat 2017: Fabian Azof"/>
    <n v="663505"/>
    <m/>
    <m/>
    <x v="7"/>
    <n v="1702"/>
    <n v="89276.117771254561"/>
    <n v="599425.36217842356"/>
    <n v="688701.47994967806"/>
    <x v="203"/>
  </r>
  <r>
    <x v="0"/>
    <n v="81771071"/>
    <x v="2"/>
    <s v="Stipendiat 2017:"/>
    <m/>
    <m/>
    <m/>
    <x v="7"/>
    <m/>
    <n v="59529.315329872537"/>
    <n v="399696.83150057279"/>
    <n v="459226.14683044533"/>
    <x v="7"/>
  </r>
  <r>
    <x v="0"/>
    <n v="81771072"/>
    <x v="2"/>
    <s v="Stipendiat 2017:"/>
    <m/>
    <m/>
    <m/>
    <x v="7"/>
    <m/>
    <n v="59529.315329872537"/>
    <n v="399696.83150057279"/>
    <n v="459226.14683044533"/>
    <x v="7"/>
  </r>
  <r>
    <x v="0"/>
    <n v="81771073"/>
    <x v="2"/>
    <s v="Stipendiat 2017: Martin Fonnum Jakobsen"/>
    <n v="662005"/>
    <m/>
    <m/>
    <x v="7"/>
    <n v="1708"/>
    <n v="89276.117771254561"/>
    <n v="599425.36217842356"/>
    <n v="688701.47994967806"/>
    <x v="204"/>
  </r>
  <r>
    <x v="0"/>
    <n v="81771074"/>
    <x v="2"/>
    <s v="Stipendiat 2017: Erland Årstøl"/>
    <n v="661505"/>
    <m/>
    <m/>
    <x v="7"/>
    <n v="1707"/>
    <n v="89276.117771254561"/>
    <n v="599425.36217842356"/>
    <n v="688701.47994967806"/>
    <x v="205"/>
  </r>
  <r>
    <x v="0"/>
    <n v="81771075"/>
    <x v="2"/>
    <s v="Stipendiat 2017: Even Thingstad"/>
    <n v="662005"/>
    <m/>
    <m/>
    <x v="7"/>
    <n v="1708"/>
    <n v="89276.117771254561"/>
    <n v="599425.36217842356"/>
    <n v="688701.47994967806"/>
    <x v="204"/>
  </r>
  <r>
    <x v="0"/>
    <n v="81771076"/>
    <x v="2"/>
    <s v="Stipendiat 2017: Kristine Vike"/>
    <n v="662505"/>
    <m/>
    <m/>
    <x v="7"/>
    <n v="1705"/>
    <n v="89276.117771254561"/>
    <n v="599425.36217842356"/>
    <n v="688701.47994967806"/>
    <x v="206"/>
  </r>
  <r>
    <x v="0"/>
    <n v="81771077"/>
    <x v="2"/>
    <s v="Stipendiat 2017: Håvard Wilson"/>
    <n v="663505"/>
    <m/>
    <m/>
    <x v="7"/>
    <n v="1704"/>
    <n v="89276.117771254561"/>
    <n v="599425.36217842356"/>
    <n v="688701.47994967806"/>
    <x v="207"/>
  </r>
  <r>
    <x v="0"/>
    <n v="81771078"/>
    <x v="2"/>
    <s v="Stipendiat 2017: Daniel Ali"/>
    <n v="662505"/>
    <m/>
    <m/>
    <x v="7"/>
    <n v="1707"/>
    <n v="89276.117771254561"/>
    <n v="599425.36217842356"/>
    <n v="688701.47994967806"/>
    <x v="208"/>
  </r>
  <r>
    <x v="0"/>
    <n v="81771079"/>
    <x v="2"/>
    <s v="Stipendiat 2017: Ingeborg Treu Røe"/>
    <n v="663505"/>
    <m/>
    <m/>
    <x v="7"/>
    <n v="1709"/>
    <n v="89276.117771254561"/>
    <n v="599425.36217842356"/>
    <n v="688701.47994967806"/>
    <x v="209"/>
  </r>
  <r>
    <x v="0"/>
    <n v="81771080"/>
    <x v="2"/>
    <s v="Stipendiat 2017: Marlene Louise Lund"/>
    <n v="663005"/>
    <m/>
    <m/>
    <x v="7"/>
    <n v="1708"/>
    <n v="89276.117771254561"/>
    <n v="599425.36217842356"/>
    <n v="688701.47994967806"/>
    <x v="210"/>
  </r>
  <r>
    <x v="0"/>
    <n v="81771081"/>
    <x v="2"/>
    <s v="Stipendiat 2017: Sarah Lundregan"/>
    <n v="661005"/>
    <m/>
    <m/>
    <x v="7"/>
    <n v="1707"/>
    <n v="89276.117771254561"/>
    <n v="599425.36217842356"/>
    <n v="688701.47994967806"/>
    <x v="208"/>
  </r>
  <r>
    <x v="0"/>
    <n v="81771082"/>
    <x v="5"/>
    <s v="Stipendiat 2017:"/>
    <m/>
    <m/>
    <m/>
    <x v="7"/>
    <m/>
    <n v="63768.655550896117"/>
    <n v="599425.36217842356"/>
    <n v="663194.01772931963"/>
    <x v="7"/>
  </r>
  <r>
    <x v="0"/>
    <n v="81771083"/>
    <x v="5"/>
    <s v="Stipendiat 2017:"/>
    <m/>
    <m/>
    <m/>
    <x v="7"/>
    <m/>
    <n v="63768.655550896117"/>
    <n v="599425.36217842356"/>
    <n v="663194.01772931963"/>
    <x v="7"/>
  </r>
  <r>
    <x v="0"/>
    <n v="81771084"/>
    <x v="5"/>
    <s v="Stipendiat 2017:"/>
    <m/>
    <m/>
    <m/>
    <x v="7"/>
    <m/>
    <n v="63768.655550896117"/>
    <n v="599425.36217842356"/>
    <n v="663194.01772931963"/>
    <x v="7"/>
  </r>
  <r>
    <x v="0"/>
    <n v="81771085"/>
    <x v="5"/>
    <s v="Stipendiat 2017:"/>
    <m/>
    <m/>
    <m/>
    <x v="7"/>
    <m/>
    <n v="63768.655550896117"/>
    <n v="599425.36217842356"/>
    <n v="663194.01772931963"/>
    <x v="7"/>
  </r>
  <r>
    <x v="0"/>
    <n v="81771086"/>
    <x v="5"/>
    <s v="Stipendiat 2017:"/>
    <m/>
    <m/>
    <m/>
    <x v="7"/>
    <m/>
    <n v="63768.655550896117"/>
    <n v="599425.36217842356"/>
    <n v="663194.01772931963"/>
    <x v="7"/>
  </r>
  <r>
    <x v="0"/>
    <n v="81771087"/>
    <x v="5"/>
    <s v="Stipendiat 2017:"/>
    <m/>
    <m/>
    <m/>
    <x v="7"/>
    <m/>
    <n v="63768.655550896117"/>
    <n v="599425.36217842356"/>
    <n v="663194.01772931963"/>
    <x v="7"/>
  </r>
  <r>
    <x v="0"/>
    <n v="81771088"/>
    <x v="5"/>
    <s v="Stipendiat 2017:"/>
    <m/>
    <m/>
    <m/>
    <x v="7"/>
    <m/>
    <n v="63768.655550896117"/>
    <n v="599425.36217842356"/>
    <n v="663194.01772931963"/>
    <x v="7"/>
  </r>
  <r>
    <x v="0"/>
    <n v="81771089"/>
    <x v="5"/>
    <s v="Stipendiat 2017:"/>
    <m/>
    <m/>
    <m/>
    <x v="7"/>
    <m/>
    <n v="63768.655550896117"/>
    <n v="599425.36217842356"/>
    <n v="663194.01772931963"/>
    <x v="7"/>
  </r>
  <r>
    <x v="0"/>
    <n v="81771090"/>
    <x v="5"/>
    <s v="Stipendiat 2017:"/>
    <m/>
    <m/>
    <m/>
    <x v="7"/>
    <m/>
    <n v="63768.655550896117"/>
    <n v="599425.36217842356"/>
    <n v="663194.01772931963"/>
    <x v="7"/>
  </r>
  <r>
    <x v="0"/>
    <n v="81771091"/>
    <x v="5"/>
    <s v="Stipendiat 2017:"/>
    <m/>
    <m/>
    <m/>
    <x v="7"/>
    <m/>
    <n v="63768.655550896117"/>
    <n v="599425.36217842356"/>
    <n v="663194.01772931963"/>
    <x v="7"/>
  </r>
  <r>
    <x v="0"/>
    <n v="81771092"/>
    <x v="5"/>
    <s v="Stipendiat 2017:"/>
    <m/>
    <m/>
    <m/>
    <x v="7"/>
    <m/>
    <n v="63768.655550896117"/>
    <n v="599425.36217842356"/>
    <n v="663194.01772931963"/>
    <x v="7"/>
  </r>
  <r>
    <x v="0"/>
    <n v="81771093"/>
    <x v="5"/>
    <s v="Stipendiat 2017:"/>
    <m/>
    <m/>
    <m/>
    <x v="7"/>
    <m/>
    <n v="63768.655550896117"/>
    <n v="599425.36217842356"/>
    <n v="663194.01772931963"/>
    <x v="7"/>
  </r>
  <r>
    <x v="0"/>
    <n v="81771094"/>
    <x v="5"/>
    <s v="Stipendiat 2017:"/>
    <m/>
    <m/>
    <m/>
    <x v="7"/>
    <m/>
    <n v="63768.655550896117"/>
    <n v="599425.36217842356"/>
    <n v="663194.01772931963"/>
    <x v="7"/>
  </r>
  <r>
    <x v="0"/>
    <n v="81771095"/>
    <x v="5"/>
    <s v="Øremerket stipendiat 2016: Toppforskningsinitiativer: Startpakke Onsager Fellowship Charles Butcher. 30/10-2017: Siden prosjektnr. 81770939 ble brukt til stipendiat Isabel Hovdahl, benytter SU en fri stilling til denne Onsagerstipendiaten."/>
    <m/>
    <s v="Ja"/>
    <m/>
    <x v="7"/>
    <m/>
    <n v="63768.655550896117"/>
    <n v="599425.36217842356"/>
    <n v="663194.01772931963"/>
    <x v="7"/>
  </r>
  <r>
    <x v="0"/>
    <n v="81771096"/>
    <x v="8"/>
    <s v="Stipendiat 2017: FME-CENSES. Stipendiat Guray Kara. Omgjort til 3-årig stilling. "/>
    <n v="602505"/>
    <m/>
    <m/>
    <x v="7"/>
    <n v="1706"/>
    <n v="89276.117771254561"/>
    <n v="599425.36217842356"/>
    <n v="688701.47994967806"/>
    <x v="161"/>
  </r>
  <r>
    <x v="0"/>
    <n v="81771097"/>
    <x v="8"/>
    <s v="Stipendiat 2017: Omgjort til 3-årig stilling."/>
    <m/>
    <m/>
    <m/>
    <x v="7"/>
    <m/>
    <n v="59529.315329872537"/>
    <n v="399696.83150057279"/>
    <n v="459226.14683044533"/>
    <x v="7"/>
  </r>
  <r>
    <x v="0"/>
    <n v="81771098"/>
    <x v="8"/>
    <s v="Stipendiat 2017: Omgjort til 3-årig stilling."/>
    <m/>
    <m/>
    <m/>
    <x v="7"/>
    <m/>
    <n v="59529.315329872537"/>
    <n v="399696.83150057279"/>
    <n v="459226.14683044533"/>
    <x v="7"/>
  </r>
  <r>
    <x v="0"/>
    <n v="81771099"/>
    <x v="8"/>
    <s v="Stipendiat 2017: SFU ENgage opp mot EiT. Stipendiat Sigrid Westad Brandshaug. Omgjort til 3-årig stilling. "/>
    <n v="602505"/>
    <m/>
    <m/>
    <x v="7"/>
    <n v="1710"/>
    <n v="89276.117771254561"/>
    <n v="599425.36217842356"/>
    <n v="688701.47994967806"/>
    <x v="161"/>
  </r>
  <r>
    <x v="0"/>
    <n v="81771100"/>
    <x v="8"/>
    <s v="Stipendiat 2017: Mia Marie Wallgren Sohlmann. Omgjort til 3-årig stilling."/>
    <n v="602005"/>
    <m/>
    <m/>
    <x v="7"/>
    <n v="1708"/>
    <n v="89276.117771254561"/>
    <n v="599425.36217842356"/>
    <n v="688701.47994967806"/>
    <x v="161"/>
  </r>
  <r>
    <x v="0"/>
    <n v="81771101"/>
    <x v="8"/>
    <s v="Stipendiat 2017: Lana Krehic. Omgjort til 3-årig stilling."/>
    <n v="602005"/>
    <m/>
    <m/>
    <x v="7"/>
    <n v="1708"/>
    <n v="89276.117771254561"/>
    <n v="599425.36217842356"/>
    <n v="688701.47994967806"/>
    <x v="161"/>
  </r>
  <r>
    <x v="0"/>
    <n v="81771102"/>
    <x v="8"/>
    <s v="Stipendiat 2017: Ane Haugdal. Omgjort til 3-årig stilling. "/>
    <n v="601005"/>
    <m/>
    <m/>
    <x v="7"/>
    <n v="1711"/>
    <n v="89276.117771254561"/>
    <n v="599425.36217842356"/>
    <n v="688701.47994967806"/>
    <x v="188"/>
  </r>
  <r>
    <x v="0"/>
    <n v="81771103"/>
    <x v="9"/>
    <s v="Stipendiat 2017: Lisa Mariann Strand"/>
    <n v="310520"/>
    <m/>
    <m/>
    <x v="7"/>
    <n v="1709"/>
    <n v="89276.117771254561"/>
    <n v="599425.36217842356"/>
    <n v="688701.47994967806"/>
    <x v="211"/>
  </r>
  <r>
    <x v="0"/>
    <n v="81771104"/>
    <x v="9"/>
    <s v="Stipendiat 2017:"/>
    <m/>
    <m/>
    <m/>
    <x v="7"/>
    <m/>
    <n v="59529.315329872537"/>
    <n v="399696.83150057279"/>
    <n v="459226.14683044533"/>
    <x v="7"/>
  </r>
  <r>
    <x v="0"/>
    <n v="81771105"/>
    <x v="4"/>
    <s v="Øremerket stipendiat 2017: Tematisk satsingsområde: Energi"/>
    <m/>
    <s v="Ja"/>
    <m/>
    <x v="7"/>
    <m/>
    <n v="59529.315329872537"/>
    <n v="399696.83150057279"/>
    <n v="459226.14683044533"/>
    <x v="6"/>
  </r>
  <r>
    <x v="0"/>
    <n v="81771106"/>
    <x v="4"/>
    <s v="Øremerket stipendiat 2017: Tematisk satsingsområde: Energi"/>
    <m/>
    <s v="Ja"/>
    <m/>
    <x v="7"/>
    <m/>
    <n v="59529.315329872537"/>
    <n v="399696.83150057279"/>
    <n v="459226.14683044533"/>
    <x v="6"/>
  </r>
  <r>
    <x v="0"/>
    <n v="81771107"/>
    <x v="3"/>
    <s v="Øremerket stipendiat 2017: Tematisk satsingsområde: Havrom. Gjort om til 3-årig stilling. Stipendiat Mostafa Hoseini."/>
    <n v="649105"/>
    <s v="Ja"/>
    <s v="M"/>
    <x v="7"/>
    <n v="1801"/>
    <n v="89276.117771254561"/>
    <n v="599425.36217842356"/>
    <n v="688701.47994967806"/>
    <x v="212"/>
  </r>
  <r>
    <x v="0"/>
    <n v="81771108"/>
    <x v="3"/>
    <s v="Øremerket stipendiat 2017: Tematisk satsingsområde: Havrom. Gjort om til 3-årig stilling. Stipendiat Maxime Lesage."/>
    <n v="649005"/>
    <s v="Ja"/>
    <s v="M"/>
    <x v="7"/>
    <n v="1702"/>
    <n v="89276.117771254561"/>
    <n v="599425.36217842356"/>
    <n v="688701.47994967806"/>
    <x v="213"/>
  </r>
  <r>
    <x v="0"/>
    <n v="81771109"/>
    <x v="4"/>
    <s v="Øremerket stipendiat 2017: Tematisk satsingsområde: Helse"/>
    <m/>
    <s v="Ja"/>
    <m/>
    <x v="7"/>
    <m/>
    <n v="59529.315329872537"/>
    <n v="399696.83150057279"/>
    <n v="459226.14683044533"/>
    <x v="6"/>
  </r>
  <r>
    <x v="0"/>
    <n v="81771110"/>
    <x v="4"/>
    <s v="Øremerket stipendiat 2017: Tematisk satsingsområde: Helse"/>
    <m/>
    <s v="Ja"/>
    <m/>
    <x v="7"/>
    <m/>
    <n v="59529.315329872537"/>
    <n v="399696.83150057279"/>
    <n v="459226.14683044533"/>
    <x v="6"/>
  </r>
  <r>
    <x v="0"/>
    <n v="81771111"/>
    <x v="4"/>
    <s v="Øremerket stipendiat 2017: Tematisk satsingsområde: Bærekraft"/>
    <m/>
    <s v="Ja"/>
    <m/>
    <x v="7"/>
    <m/>
    <n v="59529.315329872537"/>
    <n v="399696.83150057279"/>
    <n v="459226.14683044533"/>
    <x v="6"/>
  </r>
  <r>
    <x v="0"/>
    <n v="81771112"/>
    <x v="4"/>
    <s v="Øremerket stipendiat 2017: Tematisk satsingsområde: Bærekraft"/>
    <m/>
    <s v="Ja"/>
    <m/>
    <x v="7"/>
    <m/>
    <n v="59529.315329872537"/>
    <n v="399696.83150057279"/>
    <n v="459226.14683044533"/>
    <x v="6"/>
  </r>
  <r>
    <x v="0"/>
    <n v="81771113"/>
    <x v="2"/>
    <s v="Øremerket stipendiat 2017: Muliggjørende teknologier: Bioteknologi. Rahmi Lale. Stipendiat Lisa Tietze."/>
    <n v="661505"/>
    <s v="Ja"/>
    <m/>
    <x v="7"/>
    <n v="1708"/>
    <n v="89276.117771254561"/>
    <n v="599425.36217842356"/>
    <n v="688701.47994967806"/>
    <x v="198"/>
  </r>
  <r>
    <x v="0"/>
    <n v="81771114"/>
    <x v="2"/>
    <s v="Øremerket stipendiat 2017: Muliggjørende teknologier: Bioteknologi. Olav Vadstein. Stipendiat Marthe Hafskjold (14/11-2017: Olav Vadstein sitt prosjekt var i utgangspunktet lagt til 81771115, men NV ønsket at Vadstein skulle ha 81771114)."/>
    <n v="661505"/>
    <s v="Ja"/>
    <m/>
    <x v="7"/>
    <n v="1801"/>
    <n v="89276.117771254561"/>
    <n v="599425.36217842356"/>
    <n v="688701.47994967806"/>
    <x v="214"/>
  </r>
  <r>
    <x v="0"/>
    <n v="81771115"/>
    <x v="2"/>
    <s v="Øremerket stipendiat 2017: Muliggjørende teknologier: Bioteknologi. Bjørn Torger Stokke. 6/10-2017: Forsinkelse grunnet ny utlysning, jf. e-post fra Ruth Hagen Rødde. "/>
    <m/>
    <s v="Ja"/>
    <m/>
    <x v="7"/>
    <m/>
    <n v="59529.315329872537"/>
    <n v="399696.83150057279"/>
    <n v="459226.14683044533"/>
    <x v="7"/>
  </r>
  <r>
    <x v="0"/>
    <n v="81771116"/>
    <x v="1"/>
    <s v="Øremerket stipendiat 2017: Muliggjørende teknologier: IKT. Stefan Werner. Stipendiat Viktor Wattin Håkansson."/>
    <n v="633505"/>
    <s v="Ja"/>
    <m/>
    <x v="7"/>
    <n v="1709"/>
    <n v="89276.117771254561"/>
    <n v="599425.36217842356"/>
    <n v="688701.47994967806"/>
    <x v="184"/>
  </r>
  <r>
    <x v="0"/>
    <n v="81771117"/>
    <x v="4"/>
    <s v="Øremerket stipendiat 2017: Muliggjørende teknologier: IKT"/>
    <m/>
    <s v="Ja"/>
    <m/>
    <x v="7"/>
    <m/>
    <n v="59529.315329872537"/>
    <n v="399696.83150057279"/>
    <n v="459226.14683044533"/>
    <x v="6"/>
  </r>
  <r>
    <x v="0"/>
    <n v="81771118"/>
    <x v="2"/>
    <s v="Øremerket stipendiat 2017: Muliggjørende teknologier: NanoLab/Nanovitenskap. Stipendiat Sihai Luo."/>
    <n v="662505"/>
    <s v="Ja"/>
    <m/>
    <x v="7"/>
    <n v="1710"/>
    <n v="89276.117771254561"/>
    <n v="599425.36217842356"/>
    <n v="688701.47994967806"/>
    <x v="215"/>
  </r>
  <r>
    <x v="0"/>
    <n v="81771119"/>
    <x v="2"/>
    <s v="Øremerket stipendiat 2017: Muliggjørende teknologier: NanoLab/Nanovitenskap. Stipendiat Erik Roede."/>
    <n v="663505"/>
    <s v="Ja"/>
    <m/>
    <x v="7"/>
    <n v="1708"/>
    <n v="89276.117771254561"/>
    <n v="599425.36217842356"/>
    <n v="688701.47994967806"/>
    <x v="171"/>
  </r>
  <r>
    <x v="0"/>
    <n v="81771120"/>
    <x v="7"/>
    <s v="Øremerket stipendiat 2017: Toppforskningsinitiativer: FME - ZEN. Stipendiat Lillian Rokseth."/>
    <n v="615520"/>
    <s v="Ja"/>
    <s v="K"/>
    <x v="7"/>
    <n v="1710"/>
    <n v="89276.117771254561"/>
    <n v="599425.36217842356"/>
    <n v="688701.47994967806"/>
    <x v="215"/>
  </r>
  <r>
    <x v="0"/>
    <n v="81771121"/>
    <x v="3"/>
    <s v="Øremerket stipendiat 2017: Toppforskningsinitiativer: FME - Hydrocen"/>
    <m/>
    <s v="Ja"/>
    <m/>
    <x v="7"/>
    <m/>
    <n v="59529.315329872537"/>
    <n v="399696.83150057279"/>
    <n v="459226.14683044533"/>
    <x v="7"/>
  </r>
  <r>
    <x v="0"/>
    <n v="81771122"/>
    <x v="4"/>
    <s v="Øremerket stipendiat 2017: Toppforskningsinitiativer: Startpakke Onsager Fellow fase II Martin Wagner"/>
    <m/>
    <s v="Ja"/>
    <m/>
    <x v="7"/>
    <m/>
    <n v="59529.315329872537"/>
    <n v="399696.83150057279"/>
    <n v="459226.14683044533"/>
    <x v="6"/>
  </r>
  <r>
    <x v="0"/>
    <n v="81771123"/>
    <x v="3"/>
    <s v="Øremerket stipendiat 2017: Toppforskningsinitiativer: Startpakke Onsager Fellow fase II Jonas Moeck. Stipeniat Philip E. Buschmann."/>
    <n v="642505"/>
    <s v="Ja"/>
    <s v="M"/>
    <x v="7"/>
    <n v="1711"/>
    <n v="89276.117771254561"/>
    <n v="599425.36217842356"/>
    <n v="688701.47994967806"/>
    <x v="183"/>
  </r>
  <r>
    <x v="0"/>
    <n v="81771124"/>
    <x v="4"/>
    <s v="Øremerket stipendiat 2017: Toppforskningsinitiativer: Startpakke Onsager Fellow fase II"/>
    <m/>
    <s v="Ja"/>
    <m/>
    <x v="7"/>
    <m/>
    <n v="59529.315329872537"/>
    <n v="399696.83150057279"/>
    <n v="459226.14683044533"/>
    <x v="6"/>
  </r>
  <r>
    <x v="0"/>
    <n v="81771125"/>
    <x v="4"/>
    <s v="Øremerket stipendiat 2017: Toppforskningsinitiativer: Startpakke Onsager Fellow fase II"/>
    <m/>
    <s v="Ja"/>
    <m/>
    <x v="7"/>
    <m/>
    <n v="59529.315329872537"/>
    <n v="399696.83150057279"/>
    <n v="459226.14683044533"/>
    <x v="6"/>
  </r>
  <r>
    <x v="0"/>
    <n v="81771126"/>
    <x v="4"/>
    <s v="Øremerket stipendiat 2017: Toppforskningsinitiativer: Startpakke Onsager Fellow fase II"/>
    <m/>
    <s v="Ja"/>
    <m/>
    <x v="7"/>
    <m/>
    <n v="59529.315329872537"/>
    <n v="399696.83150057279"/>
    <n v="459226.14683044533"/>
    <x v="6"/>
  </r>
  <r>
    <x v="0"/>
    <n v="81771127"/>
    <x v="4"/>
    <s v="Øremerket stipendiat 2017: Toppforskningsinitiativer: Startpakke Onsager Fellow fase II"/>
    <m/>
    <s v="Ja"/>
    <m/>
    <x v="7"/>
    <m/>
    <n v="59529.315329872537"/>
    <n v="399696.83150057279"/>
    <n v="459226.14683044533"/>
    <x v="6"/>
  </r>
  <r>
    <x v="0"/>
    <n v="81771128"/>
    <x v="4"/>
    <s v="Øremerket stipendiat 2017: Toppforskningsinitiativer: International Chair, O`Hara"/>
    <m/>
    <s v="Ja"/>
    <m/>
    <x v="7"/>
    <m/>
    <n v="59529.315329872537"/>
    <n v="399696.83150057279"/>
    <n v="459226.14683044533"/>
    <x v="6"/>
  </r>
  <r>
    <x v="0"/>
    <n v="81771129"/>
    <x v="4"/>
    <s v="Øremerket stipendiat 2017: Andre strategiske tiltak: Universitetsskole - barneskole"/>
    <m/>
    <s v="Ja"/>
    <m/>
    <x v="7"/>
    <m/>
    <n v="59529.315329872537"/>
    <n v="399696.83150057279"/>
    <n v="459226.14683044533"/>
    <x v="6"/>
  </r>
  <r>
    <x v="0"/>
    <n v="81771130"/>
    <x v="4"/>
    <s v="Øremerket stipendiat 2017: Andre strategiske tiltak: Toppfinansiering Marie Curie"/>
    <m/>
    <s v="Ja"/>
    <m/>
    <x v="7"/>
    <m/>
    <n v="89276.117771254561"/>
    <n v="599425.36217842356"/>
    <n v="688701.47994967806"/>
    <x v="6"/>
  </r>
  <r>
    <x v="0"/>
    <n v="81771131"/>
    <x v="4"/>
    <s v="Øremerket stipendiat 2017: Andre strategiske tiltak: Toppfinansiering Marie Curie"/>
    <m/>
    <s v="Ja"/>
    <m/>
    <x v="7"/>
    <m/>
    <n v="89276.117771254561"/>
    <n v="599425.36217842356"/>
    <n v="688701.47994967806"/>
    <x v="6"/>
  </r>
  <r>
    <x v="0"/>
    <n v="81771132"/>
    <x v="4"/>
    <s v="Øremerket stipendiat 2017: Andre strategiske tiltak: Toppfinansiering Marie Curie"/>
    <m/>
    <s v="Ja"/>
    <m/>
    <x v="7"/>
    <m/>
    <n v="89276.117771254561"/>
    <n v="599425.36217842356"/>
    <n v="688701.47994967806"/>
    <x v="6"/>
  </r>
  <r>
    <x v="0"/>
    <n v="81771133"/>
    <x v="2"/>
    <s v="Øremerket stipendiat 2017: Andre strategiske tiltak: Internasjonale partnerskap - Applications for joint Ph.D. projects DTU - NTNU. Stipendiat Magnus Sebastian Christensen."/>
    <n v="662005"/>
    <s v="Ja"/>
    <m/>
    <x v="7"/>
    <n v="1708"/>
    <n v="89276.117771254561"/>
    <n v="599425.36217842356"/>
    <n v="688701.47994967806"/>
    <x v="204"/>
  </r>
  <r>
    <x v="0"/>
    <n v="81771134"/>
    <x v="3"/>
    <s v="Øremerket stipendiat 2017: Andre strategiske tiltak: Internasjonale partnerskap - Applications for joint Ph.D. projects DTU - NTNU. (Professorene Sverre Steen og Eilif Pedersen). Stipendiat Sadi Tavakoli."/>
    <n v="642005"/>
    <s v="Ja"/>
    <m/>
    <x v="7"/>
    <n v="1709"/>
    <n v="89276.117771254561"/>
    <n v="599425.36217842356"/>
    <n v="688701.47994967806"/>
    <x v="216"/>
  </r>
  <r>
    <x v="0"/>
    <n v="81771135"/>
    <x v="1"/>
    <s v="Øremerket stipendiat 2017: Andre strategiske tiltak: Internasjonale partnerskap - Applications for joint Ph.D. projects DTU - NTNU. (Professor Kjetil Uhlen). Stipendiat Halvar Haugdal."/>
    <n v="632015"/>
    <s v="Ja"/>
    <s v="M"/>
    <x v="7"/>
    <n v="1801"/>
    <n v="89276.117771254561"/>
    <n v="599425.36217842356"/>
    <n v="688701.47994967806"/>
    <x v="217"/>
  </r>
  <r>
    <x v="0"/>
    <n v="81771136"/>
    <x v="0"/>
    <s v="Øremerket stipendiat 2017: Forskerskole Global helse"/>
    <m/>
    <s v="Ja"/>
    <m/>
    <x v="7"/>
    <m/>
    <n v="85041.879042675049"/>
    <n v="399696.83150057279"/>
    <n v="484738.71054324787"/>
    <x v="7"/>
  </r>
  <r>
    <x v="0"/>
    <n v="81771137"/>
    <x v="5"/>
    <s v="Øremerket stipendiat 2017: SFF-finalister v/ Terje Eikemo. International Centre for Global Health Inequalities Research."/>
    <n v="670105"/>
    <s v="Ja"/>
    <m/>
    <x v="7"/>
    <m/>
    <n v="42520.939521337525"/>
    <n v="399696.83150057279"/>
    <n v="442217.7710219103"/>
    <x v="7"/>
  </r>
  <r>
    <x v="0"/>
    <n v="81771139"/>
    <x v="0"/>
    <s v="Øremerket stipendiat 2017: SFF-finalister v/ Magnar Bjørås. GenoDyn Centre of Genome Dynamics."/>
    <m/>
    <s v="Ja"/>
    <m/>
    <x v="7"/>
    <m/>
    <n v="85041.879042675049"/>
    <n v="399696.83150057279"/>
    <n v="484738.71054324787"/>
    <x v="7"/>
  </r>
  <r>
    <x v="0"/>
    <n v="81771140"/>
    <x v="6"/>
    <s v="Stipendiat 2017:"/>
    <m/>
    <m/>
    <m/>
    <x v="7"/>
    <m/>
    <n v="63768.655550896117"/>
    <n v="599425.36217842356"/>
    <n v="663194.01772931963"/>
    <x v="7"/>
  </r>
  <r>
    <x v="0"/>
    <n v="81771141"/>
    <x v="1"/>
    <s v="Stipendiat 2017:"/>
    <m/>
    <m/>
    <m/>
    <x v="7"/>
    <m/>
    <n v="59529.315329872537"/>
    <n v="399696.83150057279"/>
    <n v="459226.14683044533"/>
    <x v="7"/>
  </r>
  <r>
    <x v="0"/>
    <n v="81771142"/>
    <x v="3"/>
    <s v="Stipendiat 2017: Lise Sandnes"/>
    <n v="649420"/>
    <m/>
    <m/>
    <x v="7"/>
    <n v="1709"/>
    <n v="89276.117771254561"/>
    <n v="599425.36217842356"/>
    <n v="688701.47994967806"/>
    <x v="184"/>
  </r>
  <r>
    <x v="0"/>
    <n v="81771143"/>
    <x v="3"/>
    <s v="Stipendiat 2017: Maria J. Alonso"/>
    <n v="642505"/>
    <m/>
    <s v="K"/>
    <x v="7"/>
    <n v="1709"/>
    <n v="89276.117771254561"/>
    <n v="599425.36217842356"/>
    <n v="688701.47994967806"/>
    <x v="218"/>
  </r>
  <r>
    <x v="0"/>
    <n v="81771144"/>
    <x v="0"/>
    <s v="Stipendiat 2017:"/>
    <m/>
    <m/>
    <m/>
    <x v="7"/>
    <m/>
    <n v="127537.31110179223"/>
    <n v="599425.36217842356"/>
    <n v="726962.67328021582"/>
    <x v="7"/>
  </r>
  <r>
    <x v="0"/>
    <n v="81771145"/>
    <x v="2"/>
    <s v="Stipendiat 2017: David Kleiven"/>
    <n v="662005"/>
    <m/>
    <m/>
    <x v="7"/>
    <n v="1708"/>
    <n v="89276.117771254561"/>
    <n v="599425.36217842356"/>
    <n v="688701.47994967806"/>
    <x v="172"/>
  </r>
  <r>
    <x v="0"/>
    <n v="81771146"/>
    <x v="5"/>
    <s v="Stipendiat 2017:"/>
    <m/>
    <m/>
    <m/>
    <x v="7"/>
    <m/>
    <n v="63768.655550896117"/>
    <n v="599425.36217842356"/>
    <n v="663194.01772931963"/>
    <x v="7"/>
  </r>
  <r>
    <x v="0"/>
    <n v="81771147"/>
    <x v="1"/>
    <s v="Stipendiat 2017: Øremerket IKT-sikkerhet"/>
    <m/>
    <m/>
    <m/>
    <x v="7"/>
    <m/>
    <n v="59529.315329872537"/>
    <n v="399696.83150057279"/>
    <n v="459226.14683044533"/>
    <x v="7"/>
  </r>
  <r>
    <x v="0"/>
    <n v="81771148"/>
    <x v="1"/>
    <s v="Stipendiat 2017: Øremerket IKT-sikkerhet"/>
    <m/>
    <m/>
    <m/>
    <x v="7"/>
    <m/>
    <n v="59529.315329872537"/>
    <n v="399696.83150057279"/>
    <n v="459226.14683044533"/>
    <x v="7"/>
  </r>
  <r>
    <x v="0"/>
    <n v="81771149"/>
    <x v="5"/>
    <s v="Literacy v/ Solheim, tildelt FLT tidl HiST. Stip. Vibeke Lorentzen"/>
    <m/>
    <m/>
    <m/>
    <x v="5"/>
    <m/>
    <n v="63768.655550896117"/>
    <n v="599425.36217842356"/>
    <n v="663194.01772931963"/>
    <x v="219"/>
  </r>
  <r>
    <x v="0"/>
    <n v="81771150"/>
    <x v="5"/>
    <s v="FOU-stilling v/Solstad, tildelt FLT ved tidl. HiST. Stip marius Lie Winger"/>
    <m/>
    <m/>
    <m/>
    <x v="5"/>
    <m/>
    <n v="63768.655550896117"/>
    <n v="599425.36217842356"/>
    <n v="663194.01772931963"/>
    <x v="220"/>
  </r>
  <r>
    <x v="0"/>
    <n v="81771151"/>
    <x v="2"/>
    <s v="Stipendiat 2018:"/>
    <m/>
    <m/>
    <m/>
    <x v="8"/>
    <m/>
    <n v="89276.117771254561"/>
    <n v="599425.36217842356"/>
    <n v="688701.47994967806"/>
    <x v="221"/>
  </r>
  <r>
    <x v="0"/>
    <n v="81771152"/>
    <x v="2"/>
    <s v="Stipendiat 2018:"/>
    <m/>
    <m/>
    <m/>
    <x v="8"/>
    <m/>
    <n v="89276.117771254561"/>
    <n v="599425.36217842356"/>
    <n v="688701.47994967806"/>
    <x v="221"/>
  </r>
  <r>
    <x v="0"/>
    <n v="81771153"/>
    <x v="2"/>
    <s v="Stipendiat 2018: Aksel Mogstad"/>
    <n v="661005"/>
    <m/>
    <m/>
    <x v="8"/>
    <n v="1706"/>
    <n v="89276.117771254561"/>
    <n v="599425.36217842356"/>
    <n v="688701.47994967806"/>
    <x v="222"/>
  </r>
  <r>
    <x v="0"/>
    <n v="81771154"/>
    <x v="2"/>
    <s v="Stipendiat 2018:"/>
    <m/>
    <m/>
    <m/>
    <x v="8"/>
    <m/>
    <n v="89276.117771254561"/>
    <n v="599425.36217842356"/>
    <n v="688701.47994967806"/>
    <x v="221"/>
  </r>
  <r>
    <x v="0"/>
    <n v="81771155"/>
    <x v="2"/>
    <s v="Stipendiat 2018: Franziska Knuth"/>
    <n v="662005"/>
    <m/>
    <m/>
    <x v="8"/>
    <n v="1708"/>
    <n v="89276.117771254561"/>
    <n v="599425.36217842356"/>
    <n v="688701.47994967806"/>
    <x v="223"/>
  </r>
  <r>
    <x v="0"/>
    <n v="81771156"/>
    <x v="8"/>
    <s v="Stipendiat 2017: Opprettet ved at de syv stip.stillingene 81771096--81771102 ble omgjort til 3-årige stillinger. Og at stip.stilling 81770908 ble omgjort til 3-årig stilling."/>
    <m/>
    <m/>
    <m/>
    <x v="7"/>
    <m/>
    <n v="59529.315329872537"/>
    <n v="399696.83150057279"/>
    <n v="459226.14683044533"/>
    <x v="7"/>
  </r>
  <r>
    <x v="0"/>
    <n v="81771157"/>
    <x v="8"/>
    <s v="Stipendiat 2017: Akarsh Kainth. Opprettet ved at de syv stip.stillingene 81771096--81771102 ble omgjort til 3-årige stillinger. Og at stip.stilling 81770908 ble omgjort til 3-årig stilling."/>
    <n v="601505"/>
    <m/>
    <m/>
    <x v="7"/>
    <n v="1709"/>
    <n v="89276.117771254561"/>
    <n v="599425.36217842356"/>
    <n v="688701.47994967806"/>
    <x v="224"/>
  </r>
  <r>
    <x v="0"/>
    <n v="81771158"/>
    <x v="1"/>
    <s v="Stipendiat 2017: Øremerket IKT-sikkerhet"/>
    <m/>
    <m/>
    <m/>
    <x v="7"/>
    <m/>
    <n v="59529.315329872537"/>
    <n v="399696.83150057279"/>
    <n v="459226.14683044533"/>
    <x v="7"/>
  </r>
  <r>
    <x v="0"/>
    <n v="81771159"/>
    <x v="1"/>
    <s v="Stipendiat 2017: Øremerket IKT-sikkerhet"/>
    <m/>
    <m/>
    <m/>
    <x v="7"/>
    <m/>
    <n v="59529.315329872537"/>
    <n v="399696.83150057279"/>
    <n v="459226.14683044533"/>
    <x v="7"/>
  </r>
  <r>
    <x v="0"/>
    <n v="81771160"/>
    <x v="1"/>
    <s v="Stipendiat 2017: Øremerket IKT-sikkerhet"/>
    <m/>
    <m/>
    <m/>
    <x v="7"/>
    <m/>
    <n v="59529.315329872537"/>
    <n v="399696.83150057279"/>
    <n v="459226.14683044533"/>
    <x v="7"/>
  </r>
  <r>
    <x v="0"/>
    <n v="81771161"/>
    <x v="1"/>
    <s v="Stipendiat 2017: Øremerket IKT-sikkerhet"/>
    <m/>
    <m/>
    <m/>
    <x v="7"/>
    <m/>
    <n v="59529.315329872537"/>
    <n v="399696.83150057279"/>
    <n v="459226.14683044533"/>
    <x v="7"/>
  </r>
  <r>
    <x v="0"/>
    <n v="81771162"/>
    <x v="2"/>
    <s v="Stipendiat 2018: Mengyu Zhu"/>
    <n v="663505"/>
    <m/>
    <m/>
    <x v="8"/>
    <n v="1708"/>
    <n v="89276.117771254561"/>
    <n v="599425.36217842356"/>
    <n v="688701.47994967806"/>
    <x v="225"/>
  </r>
  <r>
    <x v="0"/>
    <n v="81771163"/>
    <x v="2"/>
    <s v="Stipendiat 2018:"/>
    <m/>
    <m/>
    <m/>
    <x v="8"/>
    <m/>
    <n v="59529.315329872537"/>
    <n v="399696.83150057279"/>
    <n v="459226.14683044533"/>
    <x v="7"/>
  </r>
  <r>
    <x v="0"/>
    <n v="81771164"/>
    <x v="2"/>
    <s v="Stipendiat 2018:"/>
    <m/>
    <m/>
    <m/>
    <x v="8"/>
    <m/>
    <n v="59529.315329872537"/>
    <n v="399696.83150057279"/>
    <n v="459226.14683044533"/>
    <x v="7"/>
  </r>
  <r>
    <x v="0"/>
    <n v="81771165"/>
    <x v="3"/>
    <s v="Stipendiat 2018: Vaibhav K. Sahu  "/>
    <n v="642505"/>
    <m/>
    <m/>
    <x v="8"/>
    <n v="1710"/>
    <n v="89276.117771254561"/>
    <n v="599425.36217842356"/>
    <n v="688701.47994967806"/>
    <x v="226"/>
  </r>
  <r>
    <x v="0"/>
    <n v="81771166"/>
    <x v="3"/>
    <s v="Stipendiat 2018: Christian A. Raknes"/>
    <n v="649205"/>
    <m/>
    <m/>
    <x v="8"/>
    <n v="1708"/>
    <n v="89276.117771254561"/>
    <n v="599425.36217842356"/>
    <n v="688701.47994967806"/>
    <x v="227"/>
  </r>
  <r>
    <x v="0"/>
    <n v="81771167"/>
    <x v="3"/>
    <s v="Stipendiat 2018: Ali Shafqat"/>
    <n v="649205"/>
    <m/>
    <s v="M"/>
    <x v="8"/>
    <n v="1709"/>
    <n v="89276.117771254561"/>
    <n v="599425.36217842356"/>
    <n v="688701.47994967806"/>
    <x v="227"/>
  </r>
  <r>
    <x v="0"/>
    <n v="81771168"/>
    <x v="3"/>
    <s v="Stipendiat 2018: Raheleh Kari"/>
    <n v="649305"/>
    <m/>
    <s v="K"/>
    <x v="8"/>
    <n v="1709"/>
    <n v="89276.117771254561"/>
    <n v="599425.36217842356"/>
    <n v="688701.47994967806"/>
    <x v="228"/>
  </r>
  <r>
    <x v="0"/>
    <n v="81771169"/>
    <x v="3"/>
    <s v="Stipendiat 2018: Ruogi Wang"/>
    <n v="642005"/>
    <m/>
    <s v="K"/>
    <x v="8"/>
    <n v="1801"/>
    <n v="89276.117771254561"/>
    <n v="599425.36217842356"/>
    <n v="688701.47994967806"/>
    <x v="229"/>
  </r>
  <r>
    <x v="0"/>
    <n v="81771170"/>
    <x v="3"/>
    <s v="Stipendiat 2018:"/>
    <m/>
    <m/>
    <m/>
    <x v="8"/>
    <m/>
    <n v="89276.117771254561"/>
    <n v="599425.36217842356"/>
    <n v="688701.47994967806"/>
    <x v="7"/>
  </r>
  <r>
    <x v="0"/>
    <n v="81771171"/>
    <x v="3"/>
    <s v="Stipendiat 2018:"/>
    <m/>
    <m/>
    <m/>
    <x v="8"/>
    <m/>
    <n v="89276.117771254561"/>
    <n v="599425.36217842356"/>
    <n v="688701.47994967806"/>
    <x v="7"/>
  </r>
  <r>
    <x v="0"/>
    <n v="81771172"/>
    <x v="3"/>
    <s v="Stipendiat 2018:"/>
    <m/>
    <m/>
    <m/>
    <x v="8"/>
    <m/>
    <n v="89276.117771254561"/>
    <n v="599425.36217842356"/>
    <n v="688701.47994967806"/>
    <x v="7"/>
  </r>
  <r>
    <x v="0"/>
    <n v="81771173"/>
    <x v="3"/>
    <s v="Stipendiat 2018:"/>
    <m/>
    <m/>
    <m/>
    <x v="8"/>
    <m/>
    <n v="89276.117771254561"/>
    <n v="599425.36217842356"/>
    <n v="688701.47994967806"/>
    <x v="7"/>
  </r>
  <r>
    <x v="0"/>
    <n v="81771174"/>
    <x v="3"/>
    <s v="Stipendiat 2018:"/>
    <m/>
    <m/>
    <m/>
    <x v="8"/>
    <m/>
    <n v="89276.117771254561"/>
    <n v="599425.36217842356"/>
    <n v="688701.47994967806"/>
    <x v="7"/>
  </r>
  <r>
    <x v="0"/>
    <n v="81771175"/>
    <x v="2"/>
    <s v="Stipendiat 2018:"/>
    <m/>
    <m/>
    <m/>
    <x v="8"/>
    <m/>
    <n v="89276.117771254561"/>
    <n v="599425.36217842356"/>
    <n v="688701.47994967806"/>
    <x v="7"/>
  </r>
  <r>
    <x v="0"/>
    <n v="81771176"/>
    <x v="2"/>
    <s v="Stipendiat 2018:"/>
    <m/>
    <m/>
    <m/>
    <x v="8"/>
    <m/>
    <n v="89276.117771254561"/>
    <n v="599425.36217842356"/>
    <n v="688701.47994967806"/>
    <x v="7"/>
  </r>
  <r>
    <x v="0"/>
    <n v="81771177"/>
    <x v="7"/>
    <s v="Stipendiat 2018:"/>
    <m/>
    <m/>
    <m/>
    <x v="8"/>
    <m/>
    <n v="29746.802441382013"/>
    <n v="199728.53067785068"/>
    <n v="229475.3331192327"/>
    <x v="7"/>
  </r>
  <r>
    <x v="0"/>
    <n v="81771178"/>
    <x v="7"/>
    <s v="Stipendiat 2018:"/>
    <m/>
    <m/>
    <m/>
    <x v="8"/>
    <m/>
    <n v="29746.802441382013"/>
    <n v="199728.53067785068"/>
    <n v="229475.3331192327"/>
    <x v="7"/>
  </r>
  <r>
    <x v="0"/>
    <n v="81771179"/>
    <x v="7"/>
    <s v="Stipendiat 2018: Fornyelse tildeling profesjonsfag 2014"/>
    <m/>
    <m/>
    <m/>
    <x v="8"/>
    <m/>
    <n v="29746.802441382013"/>
    <n v="199728.53067785068"/>
    <n v="229475.3331192327"/>
    <x v="7"/>
  </r>
  <r>
    <x v="0"/>
    <n v="81771180"/>
    <x v="6"/>
    <s v="Stipendiat 2018:"/>
    <m/>
    <m/>
    <m/>
    <x v="8"/>
    <m/>
    <n v="21247.716029558582"/>
    <n v="199728.53067785068"/>
    <n v="220976.24670740927"/>
    <x v="7"/>
  </r>
  <r>
    <x v="0"/>
    <n v="81771181"/>
    <x v="6"/>
    <s v="Stipendiat 2018:"/>
    <m/>
    <m/>
    <m/>
    <x v="8"/>
    <m/>
    <n v="21247.716029558582"/>
    <n v="199728.53067785068"/>
    <n v="220976.24670740927"/>
    <x v="7"/>
  </r>
  <r>
    <x v="0"/>
    <n v="81771182"/>
    <x v="6"/>
    <s v="Stipendiat 2018:"/>
    <m/>
    <m/>
    <m/>
    <x v="8"/>
    <m/>
    <n v="21247.716029558582"/>
    <n v="199728.53067785068"/>
    <n v="220976.24670740927"/>
    <x v="7"/>
  </r>
  <r>
    <x v="0"/>
    <n v="81771183"/>
    <x v="6"/>
    <s v="Stipendiat 2018:"/>
    <m/>
    <m/>
    <m/>
    <x v="8"/>
    <m/>
    <n v="21247.716029558582"/>
    <n v="199728.53067785068"/>
    <n v="220976.24670740927"/>
    <x v="7"/>
  </r>
  <r>
    <x v="0"/>
    <n v="81771184"/>
    <x v="6"/>
    <s v="Stipendiat 2018:"/>
    <m/>
    <m/>
    <m/>
    <x v="8"/>
    <m/>
    <n v="21247.716029558582"/>
    <n v="199728.53067785068"/>
    <n v="220976.24670740927"/>
    <x v="7"/>
  </r>
  <r>
    <x v="0"/>
    <n v="81771185"/>
    <x v="6"/>
    <s v="Stipendiat 2018:"/>
    <m/>
    <m/>
    <m/>
    <x v="8"/>
    <m/>
    <n v="21247.716029558582"/>
    <n v="199728.53067785068"/>
    <n v="220976.24670740927"/>
    <x v="7"/>
  </r>
  <r>
    <x v="0"/>
    <n v="81771186"/>
    <x v="6"/>
    <s v="Stipendiat 2018: Fornyelse tildeling profesjonsfag 2014"/>
    <m/>
    <m/>
    <m/>
    <x v="8"/>
    <m/>
    <n v="21247.716029558582"/>
    <n v="199728.53067785068"/>
    <n v="220976.24670740927"/>
    <x v="7"/>
  </r>
  <r>
    <x v="0"/>
    <n v="81771187"/>
    <x v="1"/>
    <s v="Stipendiat 2018:"/>
    <m/>
    <m/>
    <m/>
    <x v="8"/>
    <m/>
    <n v="29746.802441382013"/>
    <n v="199728.53067785068"/>
    <n v="229475.3331192327"/>
    <x v="7"/>
  </r>
  <r>
    <x v="0"/>
    <n v="81771188"/>
    <x v="1"/>
    <s v="Stipendiat 2018:"/>
    <m/>
    <m/>
    <m/>
    <x v="8"/>
    <m/>
    <n v="29746.802441382013"/>
    <n v="199728.53067785068"/>
    <n v="229475.3331192327"/>
    <x v="7"/>
  </r>
  <r>
    <x v="0"/>
    <n v="81771189"/>
    <x v="1"/>
    <s v="Stipendiat 2018:"/>
    <m/>
    <m/>
    <m/>
    <x v="8"/>
    <m/>
    <n v="29746.802441382013"/>
    <n v="199728.53067785068"/>
    <n v="229475.3331192327"/>
    <x v="7"/>
  </r>
  <r>
    <x v="0"/>
    <n v="81771190"/>
    <x v="1"/>
    <s v="Stipendiat 2018:"/>
    <m/>
    <m/>
    <m/>
    <x v="8"/>
    <m/>
    <n v="29746.802441382013"/>
    <n v="199728.53067785068"/>
    <n v="229475.3331192327"/>
    <x v="7"/>
  </r>
  <r>
    <x v="0"/>
    <n v="81771191"/>
    <x v="1"/>
    <s v="Stipendiat 2018:"/>
    <m/>
    <m/>
    <m/>
    <x v="8"/>
    <m/>
    <n v="29746.802441382013"/>
    <n v="199728.53067785068"/>
    <n v="229475.3331192327"/>
    <x v="7"/>
  </r>
  <r>
    <x v="0"/>
    <n v="81771192"/>
    <x v="1"/>
    <s v="Stipendiat 2018:"/>
    <m/>
    <m/>
    <m/>
    <x v="8"/>
    <m/>
    <n v="29746.802441382013"/>
    <n v="199728.53067785068"/>
    <n v="229475.3331192327"/>
    <x v="7"/>
  </r>
  <r>
    <x v="0"/>
    <n v="81771193"/>
    <x v="1"/>
    <s v="Stipendiat 2018:"/>
    <m/>
    <m/>
    <m/>
    <x v="8"/>
    <m/>
    <n v="29746.802441382013"/>
    <n v="199728.53067785068"/>
    <n v="229475.3331192327"/>
    <x v="7"/>
  </r>
  <r>
    <x v="0"/>
    <n v="81771194"/>
    <x v="1"/>
    <s v="Stipendiat 2018:"/>
    <m/>
    <m/>
    <m/>
    <x v="8"/>
    <m/>
    <n v="29746.802441382013"/>
    <n v="199728.53067785068"/>
    <n v="229475.3331192327"/>
    <x v="7"/>
  </r>
  <r>
    <x v="0"/>
    <n v="81771195"/>
    <x v="1"/>
    <s v="Stipendiat 2018:"/>
    <m/>
    <m/>
    <m/>
    <x v="8"/>
    <m/>
    <n v="29746.802441382013"/>
    <n v="199728.53067785068"/>
    <n v="229475.3331192327"/>
    <x v="7"/>
  </r>
  <r>
    <x v="0"/>
    <n v="81771196"/>
    <x v="1"/>
    <s v="Stipendiat 2018:"/>
    <m/>
    <m/>
    <m/>
    <x v="8"/>
    <m/>
    <n v="29746.802441382013"/>
    <n v="199728.53067785068"/>
    <n v="229475.3331192327"/>
    <x v="7"/>
  </r>
  <r>
    <x v="0"/>
    <n v="81771197"/>
    <x v="1"/>
    <s v="Stipendiat 2018:"/>
    <m/>
    <m/>
    <m/>
    <x v="8"/>
    <m/>
    <n v="29746.802441382013"/>
    <n v="199728.53067785068"/>
    <n v="229475.3331192327"/>
    <x v="7"/>
  </r>
  <r>
    <x v="0"/>
    <n v="81771198"/>
    <x v="1"/>
    <s v="Stipendiat 2018:"/>
    <m/>
    <m/>
    <m/>
    <x v="8"/>
    <m/>
    <n v="29746.802441382013"/>
    <n v="199728.53067785068"/>
    <n v="229475.3331192327"/>
    <x v="7"/>
  </r>
  <r>
    <x v="0"/>
    <n v="81771199"/>
    <x v="1"/>
    <s v="Stipendiat 2018:"/>
    <m/>
    <m/>
    <m/>
    <x v="8"/>
    <m/>
    <n v="29746.802441382013"/>
    <n v="199728.53067785068"/>
    <n v="229475.3331192327"/>
    <x v="7"/>
  </r>
  <r>
    <x v="0"/>
    <n v="81771200"/>
    <x v="1"/>
    <s v="Stipendiat 2018:"/>
    <m/>
    <m/>
    <m/>
    <x v="8"/>
    <m/>
    <n v="29746.802441382013"/>
    <n v="199728.53067785068"/>
    <n v="229475.3331192327"/>
    <x v="7"/>
  </r>
  <r>
    <x v="0"/>
    <n v="81771201"/>
    <x v="1"/>
    <s v="Stipendiat 2018: Fornyelse tildeling profesjonsfag 2014"/>
    <m/>
    <m/>
    <m/>
    <x v="8"/>
    <m/>
    <n v="29746.802441382013"/>
    <n v="199728.53067785068"/>
    <n v="229475.3331192327"/>
    <x v="7"/>
  </r>
  <r>
    <x v="0"/>
    <n v="81771202"/>
    <x v="3"/>
    <s v="Stipendiat 2018:"/>
    <m/>
    <m/>
    <m/>
    <x v="8"/>
    <m/>
    <n v="29746.802441382013"/>
    <n v="199728.53067785068"/>
    <n v="229475.3331192327"/>
    <x v="7"/>
  </r>
  <r>
    <x v="0"/>
    <n v="81771203"/>
    <x v="3"/>
    <s v="Stipendiat 2018:"/>
    <m/>
    <m/>
    <m/>
    <x v="8"/>
    <m/>
    <n v="29746.802441382013"/>
    <n v="199728.53067785068"/>
    <n v="229475.3331192327"/>
    <x v="7"/>
  </r>
  <r>
    <x v="0"/>
    <n v="81771204"/>
    <x v="3"/>
    <s v="Stipendiat 2018:"/>
    <m/>
    <m/>
    <m/>
    <x v="8"/>
    <m/>
    <n v="29746.802441382013"/>
    <n v="199728.53067785068"/>
    <n v="229475.3331192327"/>
    <x v="7"/>
  </r>
  <r>
    <x v="0"/>
    <n v="81771205"/>
    <x v="3"/>
    <s v="Stipendiat 2018:"/>
    <m/>
    <m/>
    <m/>
    <x v="8"/>
    <m/>
    <n v="29746.802441382013"/>
    <n v="199728.53067785068"/>
    <n v="229475.3331192327"/>
    <x v="7"/>
  </r>
  <r>
    <x v="0"/>
    <n v="81771206"/>
    <x v="3"/>
    <s v="Stipendiat 2018:"/>
    <m/>
    <m/>
    <m/>
    <x v="8"/>
    <m/>
    <n v="29746.802441382013"/>
    <n v="199728.53067785068"/>
    <n v="229475.3331192327"/>
    <x v="7"/>
  </r>
  <r>
    <x v="0"/>
    <n v="81771207"/>
    <x v="3"/>
    <s v="Stipendiat 2018:"/>
    <m/>
    <m/>
    <m/>
    <x v="8"/>
    <m/>
    <n v="29746.802441382013"/>
    <n v="199728.53067785068"/>
    <n v="229475.3331192327"/>
    <x v="7"/>
  </r>
  <r>
    <x v="0"/>
    <n v="81771208"/>
    <x v="3"/>
    <s v="Stipendiat 2018:"/>
    <m/>
    <m/>
    <m/>
    <x v="8"/>
    <m/>
    <n v="29746.802441382013"/>
    <n v="199728.53067785068"/>
    <n v="229475.3331192327"/>
    <x v="7"/>
  </r>
  <r>
    <x v="0"/>
    <n v="81771209"/>
    <x v="3"/>
    <s v="Stipendiat 2018:"/>
    <m/>
    <m/>
    <m/>
    <x v="8"/>
    <m/>
    <n v="29746.802441382013"/>
    <n v="199728.53067785068"/>
    <n v="229475.3331192327"/>
    <x v="7"/>
  </r>
  <r>
    <x v="0"/>
    <n v="81771210"/>
    <x v="3"/>
    <s v="Stipendiat 2018: Fornyelse tildeling profesjonsfag 2014"/>
    <m/>
    <m/>
    <m/>
    <x v="8"/>
    <m/>
    <n v="29746.802441382013"/>
    <n v="199728.53067785068"/>
    <n v="229475.3331192327"/>
    <x v="7"/>
  </r>
  <r>
    <x v="0"/>
    <n v="81771211"/>
    <x v="0"/>
    <s v="Stipendiat 2018:"/>
    <m/>
    <m/>
    <m/>
    <x v="8"/>
    <m/>
    <n v="42495.432059117164"/>
    <n v="199728.53067785068"/>
    <n v="242223.96273696783"/>
    <x v="7"/>
  </r>
  <r>
    <x v="0"/>
    <n v="81771212"/>
    <x v="0"/>
    <s v="Stipendiat 2018:"/>
    <m/>
    <m/>
    <m/>
    <x v="8"/>
    <m/>
    <n v="42495.432059117164"/>
    <n v="199728.53067785068"/>
    <n v="242223.96273696783"/>
    <x v="7"/>
  </r>
  <r>
    <x v="0"/>
    <n v="81771213"/>
    <x v="0"/>
    <s v="Stipendiat 2018:"/>
    <m/>
    <m/>
    <m/>
    <x v="8"/>
    <m/>
    <n v="42495.432059117164"/>
    <n v="199728.53067785068"/>
    <n v="242223.96273696783"/>
    <x v="7"/>
  </r>
  <r>
    <x v="0"/>
    <n v="81771214"/>
    <x v="0"/>
    <s v="Stipendiat 2018:"/>
    <m/>
    <m/>
    <m/>
    <x v="8"/>
    <m/>
    <n v="42495.432059117164"/>
    <n v="199728.53067785068"/>
    <n v="242223.96273696783"/>
    <x v="7"/>
  </r>
  <r>
    <x v="0"/>
    <n v="81771215"/>
    <x v="0"/>
    <s v="Stipendiat 2018:"/>
    <m/>
    <m/>
    <m/>
    <x v="8"/>
    <m/>
    <n v="42495.432059117164"/>
    <n v="199728.53067785068"/>
    <n v="242223.96273696783"/>
    <x v="7"/>
  </r>
  <r>
    <x v="0"/>
    <n v="81771216"/>
    <x v="0"/>
    <s v="Stipendiat 2018:"/>
    <m/>
    <m/>
    <m/>
    <x v="8"/>
    <m/>
    <n v="42495.432059117164"/>
    <n v="199728.53067785068"/>
    <n v="242223.96273696783"/>
    <x v="7"/>
  </r>
  <r>
    <x v="0"/>
    <n v="81771217"/>
    <x v="0"/>
    <s v="Stipendiat 2018:"/>
    <m/>
    <m/>
    <m/>
    <x v="8"/>
    <m/>
    <n v="42495.432059117164"/>
    <n v="199728.53067785068"/>
    <n v="242223.96273696783"/>
    <x v="7"/>
  </r>
  <r>
    <x v="0"/>
    <n v="81771218"/>
    <x v="0"/>
    <s v="Stipendiat 2018:"/>
    <m/>
    <m/>
    <m/>
    <x v="8"/>
    <m/>
    <n v="42495.432059117164"/>
    <n v="199728.53067785068"/>
    <n v="242223.96273696783"/>
    <x v="7"/>
  </r>
  <r>
    <x v="0"/>
    <n v="81771219"/>
    <x v="0"/>
    <s v="Stipendiat 2018:"/>
    <m/>
    <m/>
    <m/>
    <x v="8"/>
    <m/>
    <n v="42495.432059117164"/>
    <n v="199728.53067785068"/>
    <n v="242223.96273696783"/>
    <x v="7"/>
  </r>
  <r>
    <x v="0"/>
    <n v="81771220"/>
    <x v="0"/>
    <s v="Stipendiat 2018:"/>
    <m/>
    <m/>
    <m/>
    <x v="8"/>
    <m/>
    <n v="42495.432059117164"/>
    <n v="199728.53067785068"/>
    <n v="242223.96273696783"/>
    <x v="7"/>
  </r>
  <r>
    <x v="0"/>
    <n v="81771221"/>
    <x v="0"/>
    <s v="Stipendiat 2018:"/>
    <m/>
    <m/>
    <m/>
    <x v="8"/>
    <m/>
    <n v="42495.432059117164"/>
    <n v="199728.53067785068"/>
    <n v="242223.96273696783"/>
    <x v="7"/>
  </r>
  <r>
    <x v="0"/>
    <n v="81771222"/>
    <x v="0"/>
    <s v="Stipendiat 2018:"/>
    <m/>
    <m/>
    <m/>
    <x v="8"/>
    <m/>
    <n v="42495.432059117164"/>
    <n v="199728.53067785068"/>
    <n v="242223.96273696783"/>
    <x v="7"/>
  </r>
  <r>
    <x v="0"/>
    <n v="81771223"/>
    <x v="0"/>
    <s v="Stipendiat 2018:"/>
    <m/>
    <m/>
    <m/>
    <x v="8"/>
    <m/>
    <n v="42495.432059117164"/>
    <n v="199728.53067785068"/>
    <n v="242223.96273696783"/>
    <x v="7"/>
  </r>
  <r>
    <x v="0"/>
    <n v="81771224"/>
    <x v="0"/>
    <s v="Stipendiat 2018:"/>
    <m/>
    <m/>
    <m/>
    <x v="8"/>
    <m/>
    <n v="42495.432059117164"/>
    <n v="199728.53067785068"/>
    <n v="242223.96273696783"/>
    <x v="7"/>
  </r>
  <r>
    <x v="0"/>
    <n v="81771225"/>
    <x v="0"/>
    <s v="Stipendiat 2018: Fornyelse tildeling profesjonsfag 2014"/>
    <m/>
    <m/>
    <m/>
    <x v="8"/>
    <m/>
    <n v="42495.432059117164"/>
    <n v="199728.53067785068"/>
    <n v="242223.96273696783"/>
    <x v="7"/>
  </r>
  <r>
    <x v="0"/>
    <n v="81771226"/>
    <x v="2"/>
    <s v="Stipendiat 2018:"/>
    <m/>
    <m/>
    <m/>
    <x v="8"/>
    <m/>
    <n v="29746.802441382013"/>
    <n v="199728.53067785068"/>
    <n v="229475.3331192327"/>
    <x v="7"/>
  </r>
  <r>
    <x v="0"/>
    <n v="81771227"/>
    <x v="2"/>
    <s v="Stipendiat 2018:"/>
    <m/>
    <m/>
    <m/>
    <x v="8"/>
    <m/>
    <n v="29746.802441382013"/>
    <n v="199728.53067785068"/>
    <n v="229475.3331192327"/>
    <x v="7"/>
  </r>
  <r>
    <x v="0"/>
    <n v="81771228"/>
    <x v="2"/>
    <s v="Stipendiat 2018: Fornyelse tildeling profesjonsfag 2014"/>
    <m/>
    <m/>
    <m/>
    <x v="8"/>
    <m/>
    <n v="29746.802441382013"/>
    <n v="199728.53067785068"/>
    <n v="229475.3331192327"/>
    <x v="7"/>
  </r>
  <r>
    <x v="0"/>
    <n v="81771229"/>
    <x v="5"/>
    <s v="Stipendiat 2018:"/>
    <m/>
    <m/>
    <m/>
    <x v="8"/>
    <m/>
    <n v="21247.716029558582"/>
    <n v="199728.53067785068"/>
    <n v="220976.24670740927"/>
    <x v="7"/>
  </r>
  <r>
    <x v="0"/>
    <n v="81771230"/>
    <x v="5"/>
    <s v="Stipendiat 2018:"/>
    <m/>
    <m/>
    <m/>
    <x v="8"/>
    <m/>
    <n v="21247.716029558582"/>
    <n v="199728.53067785068"/>
    <n v="220976.24670740927"/>
    <x v="7"/>
  </r>
  <r>
    <x v="0"/>
    <n v="81771231"/>
    <x v="5"/>
    <s v="Stipendiat 2018:"/>
    <m/>
    <m/>
    <m/>
    <x v="8"/>
    <m/>
    <n v="21247.716029558582"/>
    <n v="199728.53067785068"/>
    <n v="220976.24670740927"/>
    <x v="7"/>
  </r>
  <r>
    <x v="0"/>
    <n v="81771232"/>
    <x v="5"/>
    <s v="Stipendiat 2018:"/>
    <m/>
    <m/>
    <m/>
    <x v="8"/>
    <m/>
    <n v="21247.716029558582"/>
    <n v="199728.53067785068"/>
    <n v="220976.24670740927"/>
    <x v="7"/>
  </r>
  <r>
    <x v="0"/>
    <n v="81771233"/>
    <x v="5"/>
    <s v="Stipendiat 2018:"/>
    <m/>
    <m/>
    <m/>
    <x v="8"/>
    <m/>
    <n v="21247.716029558582"/>
    <n v="199728.53067785068"/>
    <n v="220976.24670740927"/>
    <x v="7"/>
  </r>
  <r>
    <x v="0"/>
    <n v="81771234"/>
    <x v="5"/>
    <s v="Stipendiat 2018:"/>
    <m/>
    <m/>
    <m/>
    <x v="8"/>
    <m/>
    <n v="21247.716029558582"/>
    <n v="199728.53067785068"/>
    <n v="220976.24670740927"/>
    <x v="7"/>
  </r>
  <r>
    <x v="0"/>
    <n v="81771235"/>
    <x v="5"/>
    <s v="Stipendiat 2018:"/>
    <m/>
    <m/>
    <m/>
    <x v="8"/>
    <m/>
    <n v="21247.716029558582"/>
    <n v="199728.53067785068"/>
    <n v="220976.24670740927"/>
    <x v="7"/>
  </r>
  <r>
    <x v="0"/>
    <n v="81771236"/>
    <x v="5"/>
    <s v="Stipendiat 2018:"/>
    <m/>
    <m/>
    <m/>
    <x v="8"/>
    <m/>
    <n v="21247.716029558582"/>
    <n v="199728.53067785068"/>
    <n v="220976.24670740927"/>
    <x v="7"/>
  </r>
  <r>
    <x v="0"/>
    <n v="81771237"/>
    <x v="5"/>
    <s v="Stipendiat 2018:"/>
    <m/>
    <m/>
    <m/>
    <x v="8"/>
    <m/>
    <n v="21247.716029558582"/>
    <n v="199728.53067785068"/>
    <n v="220976.24670740927"/>
    <x v="7"/>
  </r>
  <r>
    <x v="0"/>
    <n v="81771238"/>
    <x v="5"/>
    <s v="Stipendiat 2018:"/>
    <m/>
    <m/>
    <m/>
    <x v="8"/>
    <m/>
    <n v="21247.716029558582"/>
    <n v="199728.53067785068"/>
    <n v="220976.24670740927"/>
    <x v="7"/>
  </r>
  <r>
    <x v="0"/>
    <n v="81771239"/>
    <x v="5"/>
    <s v="Stipendiat 2018:"/>
    <m/>
    <m/>
    <m/>
    <x v="8"/>
    <m/>
    <n v="21247.716029558582"/>
    <n v="199728.53067785068"/>
    <n v="220976.24670740927"/>
    <x v="7"/>
  </r>
  <r>
    <x v="0"/>
    <n v="81771240"/>
    <x v="5"/>
    <s v="Stipendiat 2018: Fornyelse tildeling profesjonsfag 2014"/>
    <m/>
    <m/>
    <m/>
    <x v="8"/>
    <m/>
    <n v="21247.716029558582"/>
    <n v="199728.53067785068"/>
    <n v="220976.24670740927"/>
    <x v="7"/>
  </r>
  <r>
    <x v="0"/>
    <n v="81771241"/>
    <x v="8"/>
    <s v="Stipendiat 2018:"/>
    <m/>
    <m/>
    <m/>
    <x v="8"/>
    <m/>
    <n v="29746.802441382013"/>
    <n v="199728.53067785068"/>
    <n v="229475.3331192327"/>
    <x v="7"/>
  </r>
  <r>
    <x v="0"/>
    <n v="81771242"/>
    <x v="8"/>
    <s v="Stipendiat 2018:"/>
    <m/>
    <m/>
    <m/>
    <x v="8"/>
    <m/>
    <n v="29746.802441382013"/>
    <n v="199728.53067785068"/>
    <n v="229475.3331192327"/>
    <x v="7"/>
  </r>
  <r>
    <x v="0"/>
    <n v="81771243"/>
    <x v="8"/>
    <s v="Stipendiat 2018:"/>
    <m/>
    <m/>
    <m/>
    <x v="8"/>
    <m/>
    <n v="29746.802441382013"/>
    <n v="199728.53067785068"/>
    <n v="229475.3331192327"/>
    <x v="7"/>
  </r>
  <r>
    <x v="0"/>
    <n v="81771244"/>
    <x v="8"/>
    <s v="Stipendiat 2018:"/>
    <m/>
    <m/>
    <m/>
    <x v="8"/>
    <m/>
    <n v="29746.802441382013"/>
    <n v="199728.53067785068"/>
    <n v="229475.3331192327"/>
    <x v="7"/>
  </r>
  <r>
    <x v="0"/>
    <n v="81771245"/>
    <x v="8"/>
    <s v="Stipendiat 2018:"/>
    <m/>
    <m/>
    <m/>
    <x v="8"/>
    <m/>
    <n v="29746.802441382013"/>
    <n v="199728.53067785068"/>
    <n v="229475.3331192327"/>
    <x v="7"/>
  </r>
  <r>
    <x v="0"/>
    <n v="81771246"/>
    <x v="9"/>
    <s v="Stipendiat 2018:"/>
    <m/>
    <m/>
    <m/>
    <x v="8"/>
    <m/>
    <n v="29746.802441382013"/>
    <n v="199728.53067785068"/>
    <n v="229475.3331192327"/>
    <x v="7"/>
  </r>
  <r>
    <x v="0"/>
    <n v="81771247"/>
    <x v="1"/>
    <s v="Stipendiat 2018: Fornying MNT-tildeling 2014 - MNT-fakultet"/>
    <m/>
    <m/>
    <m/>
    <x v="8"/>
    <m/>
    <n v="29746.802441382013"/>
    <n v="199728.53067785068"/>
    <n v="229475.3331192327"/>
    <x v="7"/>
  </r>
  <r>
    <x v="0"/>
    <n v="81771248"/>
    <x v="1"/>
    <s v="Stipendiat 2018: Fornying MNT-tildeling 2014 - MNT-fakultet"/>
    <m/>
    <m/>
    <m/>
    <x v="8"/>
    <m/>
    <n v="29746.802441382013"/>
    <n v="199728.53067785068"/>
    <n v="229475.3331192327"/>
    <x v="7"/>
  </r>
  <r>
    <x v="0"/>
    <n v="81771249"/>
    <x v="1"/>
    <s v="Stipendiat 2018: Fornying MNT-tildeling 2014 - MNT-fakultet"/>
    <m/>
    <m/>
    <m/>
    <x v="8"/>
    <m/>
    <n v="29746.802441382013"/>
    <n v="199728.53067785068"/>
    <n v="229475.3331192327"/>
    <x v="7"/>
  </r>
  <r>
    <x v="0"/>
    <n v="81771250"/>
    <x v="1"/>
    <s v="Stipendiat 2018: Fornying MNT-tildeling 2014 - MNT-fakultet"/>
    <m/>
    <m/>
    <m/>
    <x v="8"/>
    <m/>
    <n v="29746.802441382013"/>
    <n v="199728.53067785068"/>
    <n v="229475.3331192327"/>
    <x v="7"/>
  </r>
  <r>
    <x v="0"/>
    <n v="81771251"/>
    <x v="1"/>
    <s v="Stipendiat 2018: Fornying MNT-tildeling 2014 - MNT-fakultet"/>
    <m/>
    <m/>
    <m/>
    <x v="8"/>
    <m/>
    <n v="29746.802441382013"/>
    <n v="199728.53067785068"/>
    <n v="229475.3331192327"/>
    <x v="7"/>
  </r>
  <r>
    <x v="0"/>
    <n v="81771252"/>
    <x v="1"/>
    <s v="Stipendiat 2018: Fornying MNT-tildeling 2014 - MNT-fakultet"/>
    <m/>
    <m/>
    <m/>
    <x v="8"/>
    <m/>
    <n v="29746.802441382013"/>
    <n v="199728.53067785068"/>
    <n v="229475.3331192327"/>
    <x v="7"/>
  </r>
  <r>
    <x v="0"/>
    <n v="81771253"/>
    <x v="1"/>
    <s v="Stipendiat 2018: Fornying MNT-tildeling 2014 - MNT-fakultet"/>
    <m/>
    <m/>
    <m/>
    <x v="8"/>
    <m/>
    <n v="29746.802441382013"/>
    <n v="199728.53067785068"/>
    <n v="229475.3331192327"/>
    <x v="7"/>
  </r>
  <r>
    <x v="0"/>
    <n v="81771254"/>
    <x v="3"/>
    <s v="Stipendiat 2018: Fornying MNT-tildeling 2014 - MNT-fakultet"/>
    <m/>
    <m/>
    <m/>
    <x v="8"/>
    <m/>
    <n v="29746.802441382013"/>
    <n v="199728.53067785068"/>
    <n v="229475.3331192327"/>
    <x v="7"/>
  </r>
  <r>
    <x v="0"/>
    <n v="81771255"/>
    <x v="3"/>
    <s v="Stipendiat 2018: Fornying MNT-tildeling 2014 - MNT-fakultet"/>
    <m/>
    <m/>
    <m/>
    <x v="8"/>
    <m/>
    <n v="29746.802441382013"/>
    <n v="199728.53067785068"/>
    <n v="229475.3331192327"/>
    <x v="7"/>
  </r>
  <r>
    <x v="0"/>
    <n v="81771256"/>
    <x v="3"/>
    <s v="Stipendiat 2018: Fornying MNT-tildeling 2014 - MNT-fakultet"/>
    <m/>
    <m/>
    <m/>
    <x v="8"/>
    <m/>
    <n v="29746.802441382013"/>
    <n v="199728.53067785068"/>
    <n v="229475.3331192327"/>
    <x v="7"/>
  </r>
  <r>
    <x v="0"/>
    <n v="81771257"/>
    <x v="3"/>
    <s v="Stipendiat 2018: Fornying MNT-tildeling 2014 - MNT-fakultet"/>
    <m/>
    <m/>
    <m/>
    <x v="8"/>
    <m/>
    <n v="29746.802441382013"/>
    <n v="199728.53067785068"/>
    <n v="229475.3331192327"/>
    <x v="7"/>
  </r>
  <r>
    <x v="0"/>
    <n v="81771258"/>
    <x v="3"/>
    <s v="Stipendiat 2018: Fornying MNT-tildeling 2014 - MNT-fakultet"/>
    <m/>
    <m/>
    <m/>
    <x v="8"/>
    <m/>
    <n v="29746.802441382013"/>
    <n v="199728.53067785068"/>
    <n v="229475.3331192327"/>
    <x v="7"/>
  </r>
  <r>
    <x v="0"/>
    <n v="81771259"/>
    <x v="3"/>
    <s v="Stipendiat 2018: Fornying MNT-tildeling 2014 - MNT-fakultet"/>
    <m/>
    <m/>
    <m/>
    <x v="8"/>
    <m/>
    <n v="29746.802441382013"/>
    <n v="199728.53067785068"/>
    <n v="229475.3331192327"/>
    <x v="7"/>
  </r>
  <r>
    <x v="0"/>
    <n v="81771260"/>
    <x v="3"/>
    <s v="Stipendiat 2018: Fornying MNT-tildeling 2014 - MNT-fakultet"/>
    <m/>
    <m/>
    <m/>
    <x v="8"/>
    <m/>
    <n v="29746.802441382013"/>
    <n v="199728.53067785068"/>
    <n v="229475.3331192327"/>
    <x v="7"/>
  </r>
  <r>
    <x v="0"/>
    <n v="81771261"/>
    <x v="3"/>
    <s v="Stipendiat 2018: Fornying MNT-tildeling 2014 - MNT-fakultet"/>
    <m/>
    <m/>
    <m/>
    <x v="8"/>
    <m/>
    <n v="29746.802441382013"/>
    <n v="199728.53067785068"/>
    <n v="229475.3331192327"/>
    <x v="7"/>
  </r>
  <r>
    <x v="0"/>
    <n v="81771262"/>
    <x v="3"/>
    <s v="Stipendiat 2018: Fornying MNT-tildeling 2014 - MNT-fakultet"/>
    <m/>
    <m/>
    <m/>
    <x v="8"/>
    <m/>
    <n v="29746.802441382013"/>
    <n v="199728.53067785068"/>
    <n v="229475.3331192327"/>
    <x v="7"/>
  </r>
  <r>
    <x v="0"/>
    <n v="81771263"/>
    <x v="0"/>
    <s v="Stipendiat 2018: Fornying MNT-tildeling 2014 - MNT-fakultet"/>
    <m/>
    <m/>
    <m/>
    <x v="8"/>
    <m/>
    <n v="42495.432059117164"/>
    <n v="199728.53067785068"/>
    <n v="242223.96273696783"/>
    <x v="7"/>
  </r>
  <r>
    <x v="0"/>
    <n v="81771264"/>
    <x v="0"/>
    <s v="Stipendiat 2018: Fornying MNT-tildeling 2014 - MNT-fakultet"/>
    <m/>
    <m/>
    <m/>
    <x v="8"/>
    <m/>
    <n v="42495.432059117164"/>
    <n v="199728.53067785068"/>
    <n v="242223.96273696783"/>
    <x v="7"/>
  </r>
  <r>
    <x v="0"/>
    <n v="81771265"/>
    <x v="0"/>
    <s v="Stipendiat 2018: Fornying MNT-tildeling 2014 - MNT-fakultet"/>
    <m/>
    <m/>
    <m/>
    <x v="8"/>
    <m/>
    <n v="42495.432059117164"/>
    <n v="199728.53067785068"/>
    <n v="242223.96273696783"/>
    <x v="7"/>
  </r>
  <r>
    <x v="0"/>
    <n v="81771266"/>
    <x v="0"/>
    <s v="Stipendiat 2018: Fornying MNT-tildeling 2014 - MNT-fakultet"/>
    <m/>
    <m/>
    <m/>
    <x v="8"/>
    <m/>
    <n v="42495.432059117164"/>
    <n v="199728.53067785068"/>
    <n v="242223.96273696783"/>
    <x v="7"/>
  </r>
  <r>
    <x v="0"/>
    <n v="81771267"/>
    <x v="0"/>
    <s v="Stipendiat 2018: Fornying MNT-tildeling 2014 - MNT-fakultet"/>
    <m/>
    <m/>
    <m/>
    <x v="8"/>
    <m/>
    <n v="42495.432059117164"/>
    <n v="199728.53067785068"/>
    <n v="242223.96273696783"/>
    <x v="7"/>
  </r>
  <r>
    <x v="0"/>
    <n v="81771268"/>
    <x v="0"/>
    <s v="Stipendiat 2018: Fornying MNT-tildeling 2014 - MNT-fakultet"/>
    <m/>
    <m/>
    <m/>
    <x v="8"/>
    <m/>
    <n v="42495.432059117164"/>
    <n v="199728.53067785068"/>
    <n v="242223.96273696783"/>
    <x v="7"/>
  </r>
  <r>
    <x v="0"/>
    <n v="81771269"/>
    <x v="0"/>
    <s v="Stipendiat 2018: Fornying MNT-tildeling 2014 - MNT-fakultet"/>
    <m/>
    <m/>
    <m/>
    <x v="8"/>
    <m/>
    <n v="42495.432059117164"/>
    <n v="199728.53067785068"/>
    <n v="242223.96273696783"/>
    <x v="7"/>
  </r>
  <r>
    <x v="0"/>
    <n v="81771270"/>
    <x v="2"/>
    <s v="Stipendiat 2018: Fornying MNT-tildeling 2014 - MNT-fakultet"/>
    <m/>
    <m/>
    <m/>
    <x v="8"/>
    <m/>
    <n v="29746.802441382013"/>
    <n v="199728.53067785068"/>
    <n v="229475.3331192327"/>
    <x v="7"/>
  </r>
  <r>
    <x v="0"/>
    <n v="81771271"/>
    <x v="2"/>
    <s v="Stipendiat 2018: Fornying MNT-tildeling 2014 - MNT-fakultet"/>
    <m/>
    <m/>
    <m/>
    <x v="8"/>
    <m/>
    <n v="29746.802441382013"/>
    <n v="199728.53067785068"/>
    <n v="229475.3331192327"/>
    <x v="7"/>
  </r>
  <r>
    <x v="0"/>
    <n v="81771272"/>
    <x v="2"/>
    <s v="Stipendiat 2018: Fornying MNT-tildeling 2014 - MNT-fakultet"/>
    <m/>
    <m/>
    <m/>
    <x v="8"/>
    <m/>
    <n v="29746.802441382013"/>
    <n v="199728.53067785068"/>
    <n v="229475.3331192327"/>
    <x v="7"/>
  </r>
  <r>
    <x v="0"/>
    <n v="81771273"/>
    <x v="2"/>
    <s v="Stipendiat 2018: Fornying MNT-tildeling 2014 - MNT-fakultet"/>
    <m/>
    <m/>
    <m/>
    <x v="8"/>
    <m/>
    <n v="29746.802441382013"/>
    <n v="199728.53067785068"/>
    <n v="229475.3331192327"/>
    <x v="7"/>
  </r>
  <r>
    <x v="0"/>
    <n v="81771274"/>
    <x v="2"/>
    <s v="Stipendiat 2018: Fornying MNT-tildeling 2014 - MNT-fakultet"/>
    <m/>
    <m/>
    <m/>
    <x v="8"/>
    <m/>
    <n v="29746.802441382013"/>
    <n v="199728.53067785068"/>
    <n v="229475.3331192327"/>
    <x v="7"/>
  </r>
  <r>
    <x v="0"/>
    <n v="81771275"/>
    <x v="2"/>
    <s v="Stipendiat 2018: Fornying MNT-tildeling 2014 - MNT-fakultet"/>
    <m/>
    <m/>
    <m/>
    <x v="8"/>
    <m/>
    <n v="29746.802441382013"/>
    <n v="199728.53067785068"/>
    <n v="229475.3331192327"/>
    <x v="7"/>
  </r>
  <r>
    <x v="0"/>
    <n v="81771276"/>
    <x v="8"/>
    <s v="Stipendiat 2018: Fornying MNT-tildeling 2014 - MNT-fakultet"/>
    <m/>
    <m/>
    <m/>
    <x v="8"/>
    <m/>
    <n v="29746.802441382013"/>
    <n v="199728.53067785068"/>
    <n v="229475.3331192327"/>
    <x v="7"/>
  </r>
  <r>
    <x v="0"/>
    <n v="81771277"/>
    <x v="7"/>
    <s v="Stipendiat 2018: Fornying MNT-tildeling 2014 - øvrige fakultet"/>
    <m/>
    <m/>
    <m/>
    <x v="8"/>
    <m/>
    <n v="29746.802441382013"/>
    <n v="199728.53067785068"/>
    <n v="229475.3331192327"/>
    <x v="7"/>
  </r>
  <r>
    <x v="0"/>
    <n v="81771278"/>
    <x v="6"/>
    <s v="Stipendiat 2018: Fornying MNT-tildeling 2014 - øvrige fakultet"/>
    <m/>
    <m/>
    <m/>
    <x v="8"/>
    <m/>
    <n v="21247.716029558582"/>
    <n v="199728.53067785068"/>
    <n v="220976.24670740927"/>
    <x v="7"/>
  </r>
  <r>
    <x v="0"/>
    <n v="81771279"/>
    <x v="6"/>
    <s v="Stipendiat 2018: Fornying MNT-tildeling 2014 - øvrige fakultet"/>
    <m/>
    <m/>
    <m/>
    <x v="8"/>
    <m/>
    <n v="21247.716029558582"/>
    <n v="199728.53067785068"/>
    <n v="220976.24670740927"/>
    <x v="7"/>
  </r>
  <r>
    <x v="0"/>
    <n v="81771280"/>
    <x v="6"/>
    <s v="Stipendiat 2018: Fornying MNT-tildeling 2014 - øvrige fakultet"/>
    <m/>
    <m/>
    <m/>
    <x v="8"/>
    <m/>
    <n v="21247.716029558582"/>
    <n v="199728.53067785068"/>
    <n v="220976.24670740927"/>
    <x v="7"/>
  </r>
  <r>
    <x v="0"/>
    <n v="81771281"/>
    <x v="5"/>
    <s v="Stipendiat 2018: Fornying MNT-tildeling 2014 - øvrige fakultet"/>
    <m/>
    <m/>
    <m/>
    <x v="8"/>
    <m/>
    <n v="21247.716029558582"/>
    <n v="199728.53067785068"/>
    <n v="220976.24670740927"/>
    <x v="7"/>
  </r>
  <r>
    <x v="0"/>
    <n v="81771282"/>
    <x v="5"/>
    <s v="Stipendiat 2018: Fornying MNT-tildeling 2014 - øvrige fakultet"/>
    <m/>
    <m/>
    <m/>
    <x v="8"/>
    <m/>
    <n v="21247.716029558582"/>
    <n v="199728.53067785068"/>
    <n v="220976.24670740927"/>
    <x v="7"/>
  </r>
  <r>
    <x v="0"/>
    <n v="81771283"/>
    <x v="5"/>
    <s v="Stipendiat 2018: Fornying MNT-tildeling 2014 - øvrige fakultet"/>
    <m/>
    <m/>
    <m/>
    <x v="8"/>
    <m/>
    <n v="21247.716029558582"/>
    <n v="199728.53067785068"/>
    <n v="220976.24670740927"/>
    <x v="7"/>
  </r>
  <r>
    <x v="0"/>
    <n v="81771284"/>
    <x v="5"/>
    <s v="Stipendiat 2018: Fornying MNT-tildeling 2014 - øvrige fakultet"/>
    <m/>
    <m/>
    <m/>
    <x v="8"/>
    <m/>
    <n v="21247.716029558582"/>
    <n v="199728.53067785068"/>
    <n v="220976.24670740927"/>
    <x v="7"/>
  </r>
  <r>
    <x v="0"/>
    <n v="81771285"/>
    <x v="5"/>
    <s v="Stipendiat 2018: Fornying MNT-tildeling 2014 - øvrige fakultet"/>
    <m/>
    <m/>
    <m/>
    <x v="8"/>
    <m/>
    <n v="21247.716029558582"/>
    <n v="199728.53067785068"/>
    <n v="220976.24670740927"/>
    <x v="7"/>
  </r>
  <r>
    <x v="0"/>
    <n v="81771286"/>
    <x v="8"/>
    <s v="Stipendiat 2018: Fornying MNT-tildeling 2014 - øvrige fakultet"/>
    <m/>
    <m/>
    <m/>
    <x v="8"/>
    <m/>
    <n v="29746.802441382013"/>
    <n v="199728.53067785068"/>
    <n v="229475.3331192327"/>
    <x v="7"/>
  </r>
  <r>
    <x v="0"/>
    <n v="81771287"/>
    <x v="4"/>
    <s v="Øremerket stipendiat 2018: Tematisk satsingsområde: Energi"/>
    <m/>
    <s v="Ja"/>
    <m/>
    <x v="8"/>
    <m/>
    <n v="29746.802441382013"/>
    <n v="199728.53067785068"/>
    <n v="229475.3331192327"/>
    <x v="6"/>
  </r>
  <r>
    <x v="0"/>
    <n v="81771288"/>
    <x v="4"/>
    <s v="Øremerket stipendiat 2018: Tematisk satsingsområde: Energi"/>
    <m/>
    <s v="Ja"/>
    <m/>
    <x v="8"/>
    <m/>
    <n v="29746.802441382013"/>
    <n v="199728.53067785068"/>
    <n v="229475.3331192327"/>
    <x v="6"/>
  </r>
  <r>
    <x v="0"/>
    <n v="81771289"/>
    <x v="4"/>
    <s v="Øremerket stipendiat 2018: Tematisk satsingsområde: Havrom"/>
    <m/>
    <s v="Ja"/>
    <m/>
    <x v="8"/>
    <m/>
    <n v="29746.802441382013"/>
    <n v="199728.53067785068"/>
    <n v="229475.3331192327"/>
    <x v="6"/>
  </r>
  <r>
    <x v="0"/>
    <n v="81771290"/>
    <x v="4"/>
    <s v="Øremerket stipendiat 2018: Tematisk satsingsområde: Havrom"/>
    <m/>
    <s v="Ja"/>
    <m/>
    <x v="8"/>
    <m/>
    <n v="29746.802441382013"/>
    <n v="199728.53067785068"/>
    <n v="229475.3331192327"/>
    <x v="6"/>
  </r>
  <r>
    <x v="0"/>
    <n v="81771291"/>
    <x v="4"/>
    <s v="Øremerket stipendiat 2018: Tematisk satsingsområde: Helse"/>
    <m/>
    <s v="Ja"/>
    <m/>
    <x v="8"/>
    <m/>
    <n v="29746.802441382013"/>
    <n v="199728.53067785068"/>
    <n v="229475.3331192327"/>
    <x v="6"/>
  </r>
  <r>
    <x v="0"/>
    <n v="81771292"/>
    <x v="4"/>
    <s v="Øremerket stipendiat 2018: Tematisk satsingsområde: Helse"/>
    <m/>
    <s v="Ja"/>
    <m/>
    <x v="8"/>
    <m/>
    <n v="29746.802441382013"/>
    <n v="199728.53067785068"/>
    <n v="229475.3331192327"/>
    <x v="6"/>
  </r>
  <r>
    <x v="0"/>
    <n v="81771293"/>
    <x v="4"/>
    <s v="Øremerket stipendiat 2018: Tematisk satsingsområde: Bærekraft"/>
    <m/>
    <s v="Ja"/>
    <m/>
    <x v="8"/>
    <m/>
    <n v="29746.802441382013"/>
    <n v="199728.53067785068"/>
    <n v="229475.3331192327"/>
    <x v="6"/>
  </r>
  <r>
    <x v="0"/>
    <n v="81771294"/>
    <x v="4"/>
    <s v="Øremerket stipendiat 2018: Tematisk satsingsområde: Bærekraft"/>
    <m/>
    <s v="Ja"/>
    <m/>
    <x v="8"/>
    <m/>
    <n v="29746.802441382013"/>
    <n v="199728.53067785068"/>
    <n v="229475.3331192327"/>
    <x v="6"/>
  </r>
  <r>
    <x v="0"/>
    <n v="81771295"/>
    <x v="4"/>
    <s v="Øremerket stipendiat 2018: Muliggjørende teknologier: Bioteknologi"/>
    <m/>
    <s v="Ja"/>
    <m/>
    <x v="8"/>
    <m/>
    <n v="29746.802441382013"/>
    <n v="199728.53067785068"/>
    <n v="229475.3331192327"/>
    <x v="6"/>
  </r>
  <r>
    <x v="0"/>
    <n v="81771296"/>
    <x v="4"/>
    <s v="Øremerket stipendiat 2018: Muliggjørende teknologier: Bioteknologi"/>
    <m/>
    <s v="Ja"/>
    <m/>
    <x v="8"/>
    <m/>
    <n v="29746.802441382013"/>
    <n v="199728.53067785068"/>
    <n v="229475.3331192327"/>
    <x v="6"/>
  </r>
  <r>
    <x v="0"/>
    <n v="81771297"/>
    <x v="4"/>
    <s v="Øremerket stipendiat 2018: Muliggjørende teknologier: Bioteknologi"/>
    <m/>
    <s v="Ja"/>
    <m/>
    <x v="8"/>
    <m/>
    <n v="29746.802441382013"/>
    <n v="199728.53067785068"/>
    <n v="229475.3331192327"/>
    <x v="6"/>
  </r>
  <r>
    <x v="0"/>
    <n v="81771298"/>
    <x v="4"/>
    <s v="Øremerket stipendiat 2018: Muliggjørende teknologier: IKT"/>
    <m/>
    <s v="Ja"/>
    <m/>
    <x v="8"/>
    <m/>
    <n v="29746.802441382013"/>
    <n v="199728.53067785068"/>
    <n v="229475.3331192327"/>
    <x v="6"/>
  </r>
  <r>
    <x v="0"/>
    <n v="81771299"/>
    <x v="4"/>
    <s v="Øremerket stipendiat 2018: Muliggjørende teknologier: IKT"/>
    <m/>
    <s v="Ja"/>
    <m/>
    <x v="8"/>
    <m/>
    <n v="29746.802441382013"/>
    <n v="199728.53067785068"/>
    <n v="229475.3331192327"/>
    <x v="6"/>
  </r>
  <r>
    <x v="0"/>
    <n v="81771300"/>
    <x v="2"/>
    <s v="Øremerket stipendiat 2018: Muliggjørende teknologier: NanoLab/Nanovitenskap"/>
    <m/>
    <s v="Ja"/>
    <m/>
    <x v="8"/>
    <m/>
    <n v="29746.802441382013"/>
    <n v="199728.53067785068"/>
    <n v="229475.3331192327"/>
    <x v="6"/>
  </r>
  <r>
    <x v="0"/>
    <n v="81771301"/>
    <x v="2"/>
    <s v="Øremerket stipendiat 2018: Muliggjørende teknologier: NanoLab/Nanovitenskap"/>
    <m/>
    <s v="Ja"/>
    <m/>
    <x v="8"/>
    <m/>
    <n v="29746.802441382013"/>
    <n v="199728.53067785068"/>
    <n v="229475.3331192327"/>
    <x v="6"/>
  </r>
  <r>
    <x v="0"/>
    <n v="81771302"/>
    <x v="4"/>
    <s v="Øremerket stipendiat 2017: Fornyelse SFF III (IV)"/>
    <m/>
    <s v="Ja"/>
    <m/>
    <x v="8"/>
    <m/>
    <n v="29746.802441382013"/>
    <n v="199728.53067785068"/>
    <n v="229475.3331192327"/>
    <x v="6"/>
  </r>
  <r>
    <x v="0"/>
    <n v="81771303"/>
    <x v="4"/>
    <s v="Øremerket stipendiat 2017: Fornyelse SFF III (IV)"/>
    <m/>
    <s v="Ja"/>
    <m/>
    <x v="8"/>
    <m/>
    <n v="29746.802441382013"/>
    <n v="199728.53067785068"/>
    <n v="229475.3331192327"/>
    <x v="6"/>
  </r>
  <r>
    <x v="0"/>
    <n v="81771304"/>
    <x v="4"/>
    <s v="Øremerket stipendiat 2017: Fornyelse SFF III (MH)"/>
    <m/>
    <s v="Ja"/>
    <m/>
    <x v="8"/>
    <m/>
    <n v="29746.802441382013"/>
    <n v="199728.53067785068"/>
    <n v="229475.3331192327"/>
    <x v="6"/>
  </r>
  <r>
    <x v="0"/>
    <n v="81771305"/>
    <x v="4"/>
    <s v="Øremerket stipendiat 2017: Fornyelse SFF III (MH)"/>
    <m/>
    <s v="Ja"/>
    <m/>
    <x v="8"/>
    <m/>
    <n v="29746.802441382013"/>
    <n v="199728.53067785068"/>
    <n v="229475.3331192327"/>
    <x v="6"/>
  </r>
  <r>
    <x v="0"/>
    <n v="81771306"/>
    <x v="4"/>
    <s v="Øremerket stipendiat 2017: Fornyelse SFF III (MH)"/>
    <m/>
    <s v="Ja"/>
    <m/>
    <x v="8"/>
    <m/>
    <n v="29746.802441382013"/>
    <n v="199728.53067785068"/>
    <n v="229475.3331192327"/>
    <x v="6"/>
  </r>
  <r>
    <x v="0"/>
    <n v="81771307"/>
    <x v="4"/>
    <s v="Øremerket stipendiat 2017: Fornyelse SFF III (MH)"/>
    <m/>
    <s v="Ja"/>
    <m/>
    <x v="8"/>
    <m/>
    <n v="29746.802441382013"/>
    <n v="199728.53067785068"/>
    <n v="229475.3331192327"/>
    <x v="6"/>
  </r>
  <r>
    <x v="0"/>
    <n v="81771308"/>
    <x v="4"/>
    <s v="Øremerket stipendiat 2017: Fornyelse SFF III (NV)"/>
    <m/>
    <s v="Ja"/>
    <m/>
    <x v="8"/>
    <m/>
    <n v="29746.802441382013"/>
    <n v="199728.53067785068"/>
    <n v="229475.3331192327"/>
    <x v="6"/>
  </r>
  <r>
    <x v="0"/>
    <n v="81771310"/>
    <x v="4"/>
    <s v="Øremerket stipendiat 2018: SFF IV. Porous Media Laboratory (NV)"/>
    <m/>
    <s v="Ja"/>
    <m/>
    <x v="8"/>
    <m/>
    <n v="29746.802441382013"/>
    <n v="199728.53067785068"/>
    <n v="229475.3331192327"/>
    <x v="6"/>
  </r>
  <r>
    <x v="0"/>
    <n v="81771311"/>
    <x v="4"/>
    <s v="Øremerket stipendiat 2018: SFF IV. Porous Media Laboratory (NV)"/>
    <m/>
    <s v="Ja"/>
    <m/>
    <x v="8"/>
    <m/>
    <n v="29746.802441382013"/>
    <n v="199728.53067785068"/>
    <n v="229475.3331192327"/>
    <x v="6"/>
  </r>
  <r>
    <x v="0"/>
    <n v="81771312"/>
    <x v="4"/>
    <s v="Øremerket stipendiat 2018: SFF IV. QuSpin (NV)"/>
    <m/>
    <s v="Ja"/>
    <m/>
    <x v="8"/>
    <m/>
    <n v="29746.802441382013"/>
    <n v="199728.53067785068"/>
    <n v="229475.3331192327"/>
    <x v="6"/>
  </r>
  <r>
    <x v="0"/>
    <n v="81771313"/>
    <x v="4"/>
    <s v="Øremerket stipendiat 2018: SFF IV. QuSpin (NV)"/>
    <m/>
    <s v="Ja"/>
    <m/>
    <x v="8"/>
    <m/>
    <n v="29746.802441382013"/>
    <n v="199728.53067785068"/>
    <n v="229475.3331192327"/>
    <x v="6"/>
  </r>
  <r>
    <x v="0"/>
    <n v="81771314"/>
    <x v="4"/>
    <s v="Øremerket stipendiat 2018: Internasjonale partnerskap"/>
    <m/>
    <s v="Ja"/>
    <m/>
    <x v="8"/>
    <m/>
    <n v="29746.802441382013"/>
    <n v="199728.53067785068"/>
    <n v="229475.3331192327"/>
    <x v="6"/>
  </r>
  <r>
    <x v="0"/>
    <n v="81771315"/>
    <x v="4"/>
    <s v="Øremerket stipendiat 2018: Internasjonale partnerskap"/>
    <m/>
    <s v="Ja"/>
    <m/>
    <x v="8"/>
    <m/>
    <n v="29746.802441382013"/>
    <n v="199728.53067785068"/>
    <n v="229475.3331192327"/>
    <x v="6"/>
  </r>
  <r>
    <x v="0"/>
    <n v="81771316"/>
    <x v="4"/>
    <s v="Øremerket stipendiat 2018: Internasjonale partnerskap"/>
    <m/>
    <s v="Ja"/>
    <m/>
    <x v="8"/>
    <m/>
    <n v="29746.802441382013"/>
    <n v="199728.53067785068"/>
    <n v="229475.3331192327"/>
    <x v="6"/>
  </r>
  <r>
    <x v="0"/>
    <n v="81771317"/>
    <x v="4"/>
    <s v="Øremerket stipendiat 2018: Fordeles senere"/>
    <m/>
    <s v="Ja"/>
    <m/>
    <x v="8"/>
    <m/>
    <n v="29746.802441382013"/>
    <n v="199728.53067785068"/>
    <n v="229475.3331192327"/>
    <x v="6"/>
  </r>
  <r>
    <x v="0"/>
    <n v="81771318"/>
    <x v="4"/>
    <s v="Øremerket stipendiat 2018: Fordeles senere"/>
    <m/>
    <s v="Ja"/>
    <m/>
    <x v="8"/>
    <m/>
    <n v="29746.802441382013"/>
    <n v="199728.53067785068"/>
    <n v="229475.3331192327"/>
    <x v="6"/>
  </r>
  <r>
    <x v="0"/>
    <n v="81771319"/>
    <x v="4"/>
    <s v="Øremerket stipendiat 2018: Fordeles senere"/>
    <m/>
    <s v="Ja"/>
    <m/>
    <x v="8"/>
    <m/>
    <n v="29746.802441382013"/>
    <n v="199728.53067785068"/>
    <n v="229475.3331192327"/>
    <x v="6"/>
  </r>
  <r>
    <x v="0"/>
    <n v="81771320"/>
    <x v="4"/>
    <s v="Øremerket stipendiat 2018: Fordeles senere"/>
    <m/>
    <s v="Ja"/>
    <m/>
    <x v="8"/>
    <m/>
    <n v="29746.802441382013"/>
    <n v="199728.53067785068"/>
    <n v="229475.3331192327"/>
    <x v="6"/>
  </r>
  <r>
    <x v="0"/>
    <n v="81771321"/>
    <x v="4"/>
    <s v="Øremerket stipendiat 2018: Fordeles senere"/>
    <m/>
    <s v="Ja"/>
    <m/>
    <x v="8"/>
    <m/>
    <n v="29746.802441382013"/>
    <n v="199728.53067785068"/>
    <n v="229475.3331192327"/>
    <x v="6"/>
  </r>
  <r>
    <x v="0"/>
    <n v="81771322"/>
    <x v="4"/>
    <s v="Øremerket stipendiat 2018: Fordeles senere"/>
    <m/>
    <s v="Ja"/>
    <m/>
    <x v="8"/>
    <m/>
    <n v="29746.802441382013"/>
    <n v="199728.53067785068"/>
    <n v="229475.3331192327"/>
    <x v="6"/>
  </r>
  <r>
    <x v="0"/>
    <n v="81771323"/>
    <x v="1"/>
    <s v="Stipendiat 2018: Øremerket IKT-sikkerhet (herunder kryptologi)"/>
    <m/>
    <m/>
    <m/>
    <x v="8"/>
    <m/>
    <n v="29746.802441382013"/>
    <n v="199728.53067785068"/>
    <n v="229475.3331192327"/>
    <x v="7"/>
  </r>
  <r>
    <x v="0"/>
    <n v="81771324"/>
    <x v="1"/>
    <s v="Stipendiat 2018: Øremerket IKT-sikkerhet (herunder kryptologi)"/>
    <m/>
    <m/>
    <m/>
    <x v="8"/>
    <m/>
    <n v="29746.802441382013"/>
    <n v="199728.53067785068"/>
    <n v="229475.3331192327"/>
    <x v="7"/>
  </r>
  <r>
    <x v="0"/>
    <n v="81771325"/>
    <x v="1"/>
    <s v="Stipendiat 2018: Øremerket IKT-sikkerhet (herunder kryptologi)"/>
    <m/>
    <m/>
    <m/>
    <x v="8"/>
    <m/>
    <n v="29746.802441382013"/>
    <n v="199728.53067785068"/>
    <n v="229475.3331192327"/>
    <x v="7"/>
  </r>
  <r>
    <x v="0"/>
    <n v="81771326"/>
    <x v="1"/>
    <s v="Stipendiat 2018: Øremerket IKT-sikkerhet (herunder kryptologi)"/>
    <m/>
    <m/>
    <m/>
    <x v="8"/>
    <m/>
    <n v="29746.802441382013"/>
    <n v="199728.53067785068"/>
    <n v="229475.3331192327"/>
    <x v="7"/>
  </r>
  <r>
    <x v="0"/>
    <n v="81771327"/>
    <x v="1"/>
    <s v="Stipendiat 2018: Øremerket IKT-sikkerhet (herunder kryptologi)"/>
    <m/>
    <m/>
    <m/>
    <x v="8"/>
    <m/>
    <n v="29746.802441382013"/>
    <n v="199728.53067785068"/>
    <n v="229475.3331192327"/>
    <x v="7"/>
  </r>
  <r>
    <x v="0"/>
    <n v="81771328"/>
    <x v="4"/>
    <s v="Stipendiat 2018:"/>
    <m/>
    <m/>
    <m/>
    <x v="8"/>
    <m/>
    <n v="29746.802441382013"/>
    <n v="199728.53067785068"/>
    <n v="229475.3331192327"/>
    <x v="6"/>
  </r>
  <r>
    <x v="0"/>
    <n v="81771329"/>
    <x v="4"/>
    <s v="Stipendiat 2018:"/>
    <m/>
    <m/>
    <m/>
    <x v="8"/>
    <m/>
    <n v="29746.802441382013"/>
    <n v="199728.53067785068"/>
    <n v="229475.3331192327"/>
    <x v="6"/>
  </r>
  <r>
    <x v="0"/>
    <n v="81771330"/>
    <x v="4"/>
    <s v="Stipendiat 2018:"/>
    <m/>
    <m/>
    <m/>
    <x v="8"/>
    <m/>
    <n v="29746.802441382013"/>
    <n v="199728.53067785068"/>
    <n v="229475.3331192327"/>
    <x v="6"/>
  </r>
  <r>
    <x v="0"/>
    <n v="81771331"/>
    <x v="4"/>
    <s v="Stipendiat 2018:"/>
    <m/>
    <m/>
    <m/>
    <x v="8"/>
    <m/>
    <n v="29746.802441382013"/>
    <n v="199728.53067785068"/>
    <n v="229475.3331192327"/>
    <x v="6"/>
  </r>
  <r>
    <x v="0"/>
    <n v="81771332"/>
    <x v="4"/>
    <s v="Stipendiat 2018:"/>
    <m/>
    <m/>
    <m/>
    <x v="8"/>
    <m/>
    <n v="29746.802441382013"/>
    <n v="199728.53067785068"/>
    <n v="229475.3331192327"/>
    <x v="6"/>
  </r>
  <r>
    <x v="0"/>
    <n v="81771333"/>
    <x v="4"/>
    <s v="Stipendiat 2018:"/>
    <m/>
    <m/>
    <m/>
    <x v="8"/>
    <m/>
    <n v="29746.802441382013"/>
    <n v="199728.53067785068"/>
    <n v="229475.3331192327"/>
    <x v="6"/>
  </r>
  <r>
    <x v="0"/>
    <n v="81771334"/>
    <x v="4"/>
    <s v="Stipendiat 2018:"/>
    <m/>
    <m/>
    <m/>
    <x v="8"/>
    <m/>
    <n v="29746.802441382013"/>
    <n v="199728.53067785068"/>
    <n v="229475.3331192327"/>
    <x v="6"/>
  </r>
  <r>
    <x v="1"/>
    <n v="81613500"/>
    <x v="0"/>
    <s v="Øremerket 2013: SFF CNC Post doc1 (Igarashi), k-sted 653020"/>
    <s v="653020"/>
    <s v="Ja"/>
    <m/>
    <x v="3"/>
    <m/>
    <n v="127537.31110179223"/>
    <n v="714208.94217003649"/>
    <n v="841746.25327182875"/>
    <x v="230"/>
  </r>
  <r>
    <x v="1"/>
    <n v="81613600"/>
    <x v="0"/>
    <s v="Øremerket 2013: SFF-CEMIR"/>
    <m/>
    <s v="Ja"/>
    <m/>
    <x v="3"/>
    <m/>
    <n v="127537.31110179223"/>
    <n v="714208.94217003649"/>
    <n v="841746.25327182875"/>
    <x v="230"/>
  </r>
  <r>
    <x v="1"/>
    <n v="81613700"/>
    <x v="1"/>
    <s v="Øremerket 2013: SFF-AMOS. Pål Liljebäck, k-sted 632505"/>
    <s v="632505"/>
    <s v="Ja"/>
    <s v="M"/>
    <x v="3"/>
    <n v="1606"/>
    <n v="89276.117771254561"/>
    <n v="714208.94217003649"/>
    <n v="803485.05994129111"/>
    <x v="157"/>
  </r>
  <r>
    <x v="1"/>
    <n v="81613800"/>
    <x v="2"/>
    <s v="Øremerket 2013: SFF-CDBD: Egeninnsats til BOA-SFF/prosjekt 50055121, k-sted 660105. 14/9-2017: Nytt k-sted skal være 661050 f.o.m. 01.10.2017, jf. e-post fra Rolf Dising av 14.09.2017. Jorun Sundsetvik har fått beskjed på e-post."/>
    <n v="661050"/>
    <s v="Ja"/>
    <m/>
    <x v="3"/>
    <n v="1401"/>
    <n v="89276.117771254561"/>
    <n v="714208.94217003649"/>
    <n v="803485.05994129111"/>
    <x v="231"/>
  </r>
  <r>
    <x v="1"/>
    <n v="81616200"/>
    <x v="2"/>
    <s v="Postdok 2014: Mathias Winkler"/>
    <n v="662005"/>
    <s v=""/>
    <m/>
    <x v="2"/>
    <n v="1702"/>
    <n v="89276.117771254561"/>
    <n v="714208.94217003649"/>
    <n v="803485.05994129111"/>
    <x v="232"/>
  </r>
  <r>
    <x v="1"/>
    <n v="81617100"/>
    <x v="1"/>
    <s v="Øremerket 2014: Fakultetenes strategiske satsinger. Postdoktor Lyubomir Ahtapodov"/>
    <n v="633505"/>
    <s v="Ja"/>
    <s v="M"/>
    <x v="2"/>
    <n v="1709"/>
    <n v="89276.117771254561"/>
    <n v="714208.94217003649"/>
    <n v="803485.05994129111"/>
    <x v="149"/>
  </r>
  <r>
    <x v="1"/>
    <n v="81617814"/>
    <x v="2"/>
    <s v="Postdok 2015: Dimitry Shecherbin, k-sted 662505"/>
    <s v="662505"/>
    <s v=""/>
    <m/>
    <x v="4"/>
    <n v="1605"/>
    <n v="29746.802441382013"/>
    <n v="237974.4195310561"/>
    <n v="267721.2219724381"/>
    <x v="35"/>
  </r>
  <r>
    <x v="1"/>
    <n v="81617815"/>
    <x v="2"/>
    <s v="Postdok 2015: Post.dok Courtney Waugh, k-sted 661005"/>
    <s v="661005"/>
    <s v=""/>
    <m/>
    <x v="4"/>
    <n v="1606"/>
    <n v="37192.430663504645"/>
    <n v="297539.44530803716"/>
    <n v="334731.8759715418"/>
    <x v="41"/>
  </r>
  <r>
    <x v="1"/>
    <n v="81617821"/>
    <x v="6"/>
    <s v="Øremerket postdok 2015: Energi - «Energy systems integration – the role of prosumers in zero emission building and neighbourhoods». Marius Korsnes, k-sted 620105"/>
    <s v="620105"/>
    <s v="Ja"/>
    <m/>
    <x v="4"/>
    <n v="1605"/>
    <n v="21247.716029558582"/>
    <n v="237974.4195310561"/>
    <n v="259222.1355606147"/>
    <x v="233"/>
  </r>
  <r>
    <x v="1"/>
    <n v="81617822"/>
    <x v="3"/>
    <s v="Øremerket postdok 2015: Havromsvitenskap og teknologi, pilot havbruk. Postdok Hong Wang"/>
    <n v="642005"/>
    <s v="Ja"/>
    <m/>
    <x v="4"/>
    <n v="1701"/>
    <n v="89276.117771254561"/>
    <n v="714208.94217003649"/>
    <n v="803485.05994129111"/>
    <x v="107"/>
  </r>
  <r>
    <x v="1"/>
    <n v="81617823"/>
    <x v="0"/>
    <s v="Øremerket postdok 2015: Helse, velferd og teknologi. Lægreid"/>
    <m/>
    <s v="Ja"/>
    <m/>
    <x v="4"/>
    <n v="1603"/>
    <n v="21247.716029558582"/>
    <n v="118987.20976552805"/>
    <n v="140234.92579508663"/>
    <x v="7"/>
  </r>
  <r>
    <x v="1"/>
    <n v="81617825"/>
    <x v="2"/>
    <s v="Øremerket postdok 2015: SFI. Postdok Heiko Gaertner. 14/9-2017: Nytt k-sted skal være 663505 f.o.m. 01.10.2017, jf. e-post fra Rolf Dising av 14.09.2017. Jorun Sundsetvik har fått beskjed på e-post."/>
    <n v="663505"/>
    <s v="Ja"/>
    <m/>
    <x v="4"/>
    <n v="1701"/>
    <n v="89276.117771254561"/>
    <n v="714208.94217003649"/>
    <n v="803485.05994129111"/>
    <x v="232"/>
  </r>
  <r>
    <x v="1"/>
    <n v="81617827"/>
    <x v="2"/>
    <s v="Øremerket postdok 2015: SFI, Mari H.Farstad, k-sted 663005"/>
    <s v="663005"/>
    <s v="Ja"/>
    <m/>
    <x v="4"/>
    <n v="1604"/>
    <n v="22310.101831036511"/>
    <n v="178480.81464829209"/>
    <n v="200790.91647932859"/>
    <x v="234"/>
  </r>
  <r>
    <x v="1"/>
    <n v="81617828"/>
    <x v="3"/>
    <s v="Øremerket postdok 2015: SFI, postdok Vegard Aune"/>
    <n v="644505"/>
    <s v="Ja"/>
    <s v="M"/>
    <x v="4"/>
    <n v="1702"/>
    <n v="89276.117771254561"/>
    <n v="714208.94217003649"/>
    <n v="803485.05994129111"/>
    <x v="235"/>
  </r>
  <r>
    <x v="1"/>
    <n v="68024017"/>
    <x v="3"/>
    <s v="Postdoc. IEFE (ENERSENSE) - Shiplu Sarker"/>
    <n v="642505"/>
    <m/>
    <m/>
    <x v="6"/>
    <m/>
    <n v="81839.417160909055"/>
    <n v="654715.33728727244"/>
    <n v="736554.75444818148"/>
    <x v="106"/>
  </r>
  <r>
    <x v="1"/>
    <n v="68024018"/>
    <x v="1"/>
    <s v="Postdoc. IEFE (ENERSENSE) - Jacob Lamb"/>
    <n v="633505"/>
    <m/>
    <m/>
    <x v="6"/>
    <m/>
    <n v="59529.315329872537"/>
    <n v="476234.5226389803"/>
    <n v="535763.83796885284"/>
    <x v="106"/>
  </r>
  <r>
    <x v="1"/>
    <n v="82504921"/>
    <x v="2"/>
    <s v="Post-doc: Nye strategier for å bremse aggressiv kreftutvikling - Kristine Pettersen"/>
    <n v="664005"/>
    <m/>
    <m/>
    <x v="6"/>
    <m/>
    <n v="59529.315329872537"/>
    <n v="476234.5226389803"/>
    <n v="535763.83796885284"/>
    <x v="106"/>
  </r>
  <r>
    <x v="1"/>
    <n v="68040297"/>
    <x v="6"/>
    <s v="Driftsmidler postdoc Haualand"/>
    <m/>
    <m/>
    <m/>
    <x v="6"/>
    <m/>
    <n v="10623.858014779291"/>
    <n v="118987.20976552805"/>
    <n v="129611.06778030735"/>
    <x v="236"/>
  </r>
  <r>
    <x v="1"/>
    <n v="82403730"/>
    <x v="0"/>
    <s v="Post dok. Mutaz Tuffaha"/>
    <m/>
    <m/>
    <m/>
    <x v="6"/>
    <n v="1508"/>
    <n v="74405.267296785576"/>
    <n v="416669.49686199921"/>
    <n v="491074.76415878476"/>
    <x v="236"/>
  </r>
  <r>
    <x v="1"/>
    <n v="81617831"/>
    <x v="2"/>
    <s v="Postdok 2016: post.dok Raffiela Cabriolu, k-sted 662505"/>
    <s v="662505"/>
    <m/>
    <m/>
    <x v="5"/>
    <n v="1608"/>
    <n v="52083.687107749902"/>
    <n v="416669.49686199921"/>
    <n v="468753.18396974914"/>
    <x v="41"/>
  </r>
  <r>
    <x v="1"/>
    <n v="81617834"/>
    <x v="3"/>
    <s v="Øremerket postdok 2016: SFI-II fornyelse SAMCoT - Torodd Skjerve Nord, k-sted: 647505"/>
    <s v="647505"/>
    <s v="Ja"/>
    <s v="M"/>
    <x v="5"/>
    <n v="1601"/>
    <n v="89276.117771254561"/>
    <n v="714208.94217003649"/>
    <n v="803485.05994129111"/>
    <x v="237"/>
  </r>
  <r>
    <x v="1"/>
    <n v="81617835"/>
    <x v="7"/>
    <s v="Postdok 2016:"/>
    <m/>
    <m/>
    <m/>
    <x v="5"/>
    <m/>
    <n v="59529.315329872537"/>
    <n v="476234.5226389803"/>
    <n v="535763.83796885284"/>
    <x v="7"/>
  </r>
  <r>
    <x v="1"/>
    <n v="81617836"/>
    <x v="0"/>
    <s v="Postdok 2016"/>
    <m/>
    <m/>
    <m/>
    <x v="5"/>
    <m/>
    <n v="85041.879042675049"/>
    <n v="476234.5226389803"/>
    <n v="561276.40168165532"/>
    <x v="7"/>
  </r>
  <r>
    <x v="1"/>
    <n v="81617837"/>
    <x v="0"/>
    <s v="Postdok 2016"/>
    <m/>
    <m/>
    <m/>
    <x v="5"/>
    <m/>
    <n v="85041.879042675049"/>
    <n v="476234.5226389803"/>
    <n v="561276.40168165532"/>
    <x v="7"/>
  </r>
  <r>
    <x v="1"/>
    <n v="81617838"/>
    <x v="0"/>
    <s v="Postdok 2016"/>
    <m/>
    <m/>
    <m/>
    <x v="5"/>
    <m/>
    <n v="85041.879042675049"/>
    <n v="476234.5226389803"/>
    <n v="561276.40168165532"/>
    <x v="7"/>
  </r>
  <r>
    <x v="1"/>
    <n v="81617839"/>
    <x v="6"/>
    <s v="Postdok 2016"/>
    <m/>
    <m/>
    <m/>
    <x v="5"/>
    <m/>
    <n v="42520.939521337525"/>
    <n v="476234.5226389803"/>
    <n v="518755.46216031781"/>
    <x v="7"/>
  </r>
  <r>
    <x v="1"/>
    <n v="81617840"/>
    <x v="6"/>
    <s v="Postdok 2016"/>
    <m/>
    <m/>
    <m/>
    <x v="5"/>
    <m/>
    <n v="42520.939521337525"/>
    <n v="476234.5226389803"/>
    <n v="518755.46216031781"/>
    <x v="7"/>
  </r>
  <r>
    <x v="1"/>
    <n v="81617841"/>
    <x v="1"/>
    <s v="Postdok 2016: Ruxandra-Florentina Olimid, k-sted 633005"/>
    <s v="633005"/>
    <m/>
    <s v="K"/>
    <x v="5"/>
    <n v="1606"/>
    <n v="37192.430663504645"/>
    <n v="297539.44530803716"/>
    <n v="334731.8759715418"/>
    <x v="238"/>
  </r>
  <r>
    <x v="1"/>
    <n v="81617842"/>
    <x v="1"/>
    <s v="Postdok 2016: Özlem Özgöbek"/>
    <n v="631005"/>
    <m/>
    <s v="K"/>
    <x v="5"/>
    <n v="1611"/>
    <n v="74402.716550563549"/>
    <n v="595221.7324045084"/>
    <n v="669624.44895507197"/>
    <x v="239"/>
  </r>
  <r>
    <x v="1"/>
    <n v="81617843"/>
    <x v="3"/>
    <s v="Postdok 2016: Kirsten Svjena Wiebe, k-sted 642505"/>
    <s v="642505"/>
    <m/>
    <s v="K"/>
    <x v="5"/>
    <n v="1606"/>
    <n v="37192.430663504645"/>
    <n v="297539.44530803716"/>
    <n v="334731.8759715418"/>
    <x v="240"/>
  </r>
  <r>
    <x v="1"/>
    <n v="81617844"/>
    <x v="3"/>
    <s v="Postdok 2016: Nathan Church"/>
    <n v="641005"/>
    <m/>
    <s v="M"/>
    <x v="5"/>
    <n v="1611"/>
    <n v="74402.716550563549"/>
    <n v="595221.7324045084"/>
    <n v="669624.44895507197"/>
    <x v="241"/>
  </r>
  <r>
    <x v="1"/>
    <n v="81617845"/>
    <x v="3"/>
    <s v="Postdok 2016: Lucas Muller"/>
    <n v="644505"/>
    <m/>
    <s v="M"/>
    <x v="5"/>
    <n v="1611"/>
    <n v="74402.716550563549"/>
    <n v="595221.7324045084"/>
    <n v="669624.44895507197"/>
    <x v="241"/>
  </r>
  <r>
    <x v="1"/>
    <n v="81617846"/>
    <x v="3"/>
    <s v="Postdok 2016: David Emberson"/>
    <n v="642505"/>
    <m/>
    <s v="M"/>
    <x v="5"/>
    <n v="1612"/>
    <n v="81839.417160909055"/>
    <n v="654715.33728727244"/>
    <n v="736554.75444818148"/>
    <x v="242"/>
  </r>
  <r>
    <x v="1"/>
    <n v="81617847"/>
    <x v="3"/>
    <s v="Postdok 2016: Liu Yang"/>
    <n v="645505"/>
    <m/>
    <s v="K"/>
    <x v="5"/>
    <n v="1611"/>
    <n v="74402.716550563549"/>
    <n v="595221.7324045084"/>
    <n v="669624.44895507197"/>
    <x v="243"/>
  </r>
  <r>
    <x v="1"/>
    <n v="81617848"/>
    <x v="2"/>
    <s v="Postdok 2016: Jana Cropotova"/>
    <n v="661505"/>
    <m/>
    <m/>
    <x v="5"/>
    <n v="1701"/>
    <n v="89276.117771254561"/>
    <n v="714208.94217003649"/>
    <n v="803485.05994129111"/>
    <x v="203"/>
  </r>
  <r>
    <x v="1"/>
    <n v="81617849"/>
    <x v="2"/>
    <s v="Postdok 2016: Marta Katarzyna Irla"/>
    <n v="661505"/>
    <m/>
    <m/>
    <x v="5"/>
    <n v="1702"/>
    <n v="89276.117771254561"/>
    <n v="714208.94217003649"/>
    <n v="803485.05994129111"/>
    <x v="244"/>
  </r>
  <r>
    <x v="1"/>
    <n v="81617850"/>
    <x v="2"/>
    <s v="Postdok 2016: Shazia Aslam"/>
    <n v="662505"/>
    <m/>
    <m/>
    <x v="5"/>
    <n v="1701"/>
    <n v="89276.117771254561"/>
    <n v="714208.94217003649"/>
    <n v="803485.05994129111"/>
    <x v="203"/>
  </r>
  <r>
    <x v="1"/>
    <n v="81617851"/>
    <x v="5"/>
    <s v="Postdok 2016"/>
    <m/>
    <m/>
    <m/>
    <x v="5"/>
    <m/>
    <n v="42520.939521337525"/>
    <n v="476234.5226389803"/>
    <n v="518755.46216031781"/>
    <x v="7"/>
  </r>
  <r>
    <x v="1"/>
    <n v="81617852"/>
    <x v="5"/>
    <s v="Postdok 2016"/>
    <m/>
    <m/>
    <m/>
    <x v="5"/>
    <m/>
    <n v="42520.939521337525"/>
    <n v="476234.5226389803"/>
    <n v="518755.46216031781"/>
    <x v="7"/>
  </r>
  <r>
    <x v="1"/>
    <n v="81617853"/>
    <x v="8"/>
    <s v="Postdok 2016. Postdok Maria Lavrutich, flyttet fra tidl. SVT til ØK"/>
    <n v="602505"/>
    <m/>
    <m/>
    <x v="5"/>
    <m/>
    <n v="42520.939521337525"/>
    <n v="476234.5226389803"/>
    <n v="518755.46216031781"/>
    <x v="245"/>
  </r>
  <r>
    <x v="1"/>
    <n v="81617854"/>
    <x v="5"/>
    <s v="Postdok 2016"/>
    <m/>
    <m/>
    <m/>
    <x v="5"/>
    <m/>
    <n v="42520.939521337525"/>
    <n v="476234.5226389803"/>
    <n v="518755.46216031781"/>
    <x v="7"/>
  </r>
  <r>
    <x v="1"/>
    <n v="81617855"/>
    <x v="9"/>
    <s v="Postdok 2016: Omgjort fra tildelt stipendiat. Postdok Carmen Cuenca-Garcia"/>
    <n v="310520"/>
    <m/>
    <m/>
    <x v="5"/>
    <n v="1701"/>
    <n v="89276.117771254561"/>
    <n v="714208.94217003649"/>
    <n v="803485.05994129111"/>
    <x v="246"/>
  </r>
  <r>
    <x v="1"/>
    <n v="81617856"/>
    <x v="4"/>
    <s v="Postdok 2016: Tematisk satsingsområde: Energi"/>
    <m/>
    <s v="Ja"/>
    <m/>
    <x v="5"/>
    <m/>
    <n v="59529.315329872537"/>
    <n v="476234.5226389803"/>
    <n v="535763.83796885284"/>
    <x v="6"/>
  </r>
  <r>
    <x v="1"/>
    <n v="81617857"/>
    <x v="5"/>
    <s v="Postdok 2016: Tematisk satsingsområde: Havrom. K-sted 670105"/>
    <s v="670105"/>
    <s v="Ja"/>
    <m/>
    <x v="5"/>
    <m/>
    <n v="63768.655550896117"/>
    <n v="714208.94217003649"/>
    <n v="777977.59772093256"/>
    <x v="7"/>
  </r>
  <r>
    <x v="1"/>
    <n v="81617858"/>
    <x v="7"/>
    <s v="Postdok 2016: Tematisk satsingsområde: Helse. Van der Zwart. Stip. Aneta Fronczek-Munter, k-sted 611505"/>
    <s v="611505"/>
    <s v="Ja"/>
    <m/>
    <x v="5"/>
    <n v="1606"/>
    <n v="37192.430663504645"/>
    <n v="297539.44530803716"/>
    <n v="334731.8759715418"/>
    <x v="247"/>
  </r>
  <r>
    <x v="1"/>
    <n v="81617859"/>
    <x v="7"/>
    <s v="Postdok 2016: Tematisk satsingsområde: Bærekraft. Judith Borseboom. Postdok James Kallaos"/>
    <n v="615005"/>
    <s v="Ja"/>
    <m/>
    <x v="5"/>
    <n v="1701"/>
    <n v="89276.117771254561"/>
    <n v="714208.94217003649"/>
    <n v="803485.05994129111"/>
    <x v="133"/>
  </r>
  <r>
    <x v="1"/>
    <n v="81617860"/>
    <x v="0"/>
    <s v="Postdok 2016: Toppforskningsinitiativer: Startpakke Onsager Fellowship"/>
    <m/>
    <s v="Ja"/>
    <m/>
    <x v="5"/>
    <n v="1603"/>
    <n v="21247.716029558582"/>
    <n v="118987.20976552805"/>
    <n v="140234.92579508663"/>
    <x v="7"/>
  </r>
  <r>
    <x v="1"/>
    <n v="81617861"/>
    <x v="4"/>
    <s v="Postdok 2016: Andre strategiske tiltak: Program for anvendt etikk"/>
    <m/>
    <s v="Ja"/>
    <m/>
    <x v="5"/>
    <m/>
    <n v="59529.315329872537"/>
    <n v="476234.5226389803"/>
    <n v="535763.83796885284"/>
    <x v="6"/>
  </r>
  <r>
    <x v="1"/>
    <n v="81617862"/>
    <x v="4"/>
    <s v="Postdok 2016: Andre strategiske tiltak: Forskerskoler"/>
    <m/>
    <s v="Ja"/>
    <m/>
    <x v="5"/>
    <m/>
    <n v="59529.315329872537"/>
    <n v="476234.5226389803"/>
    <n v="535763.83796885284"/>
    <x v="6"/>
  </r>
  <r>
    <x v="1"/>
    <n v="81617863"/>
    <x v="3"/>
    <s v="Postdok 2017: Tematisk satsingsområde: Havrom. Postdok. Sepideh Jafarzadeh"/>
    <n v="642005"/>
    <s v="Ja"/>
    <m/>
    <x v="7"/>
    <n v="1701"/>
    <n v="89276.117771254561"/>
    <n v="714208.94217003649"/>
    <n v="803485.05994129111"/>
    <x v="248"/>
  </r>
  <r>
    <x v="1"/>
    <n v="81617864"/>
    <x v="2"/>
    <s v="Postdok 2017: Onsager Fellowship Dennis Meier, egenfinansiert postdok: Donald Evans"/>
    <n v="663505"/>
    <m/>
    <m/>
    <x v="7"/>
    <n v="1701"/>
    <n v="89276.117771254561"/>
    <n v="714208.94217003649"/>
    <n v="803485.05994129111"/>
    <x v="203"/>
  </r>
  <r>
    <x v="1"/>
    <n v="81617865"/>
    <x v="1"/>
    <s v="Postdok 2017: Yuexun Wang"/>
    <n v="631505"/>
    <m/>
    <s v="M"/>
    <x v="7"/>
    <n v="1608"/>
    <n v="52083.687107749902"/>
    <n v="416669.49686199921"/>
    <n v="468753.18396974914"/>
    <x v="249"/>
  </r>
  <r>
    <x v="1"/>
    <n v="81617866"/>
    <x v="7"/>
    <s v="Postdok 2017:"/>
    <m/>
    <m/>
    <m/>
    <x v="7"/>
    <m/>
    <n v="59529.315329872537"/>
    <n v="476234.5226389803"/>
    <n v="535763.83796885284"/>
    <x v="7"/>
  </r>
  <r>
    <x v="1"/>
    <n v="81617867"/>
    <x v="6"/>
    <s v="Postdok 2017:"/>
    <m/>
    <m/>
    <m/>
    <x v="7"/>
    <m/>
    <n v="63768.655550896117"/>
    <n v="714208.94217003649"/>
    <n v="777977.59772093256"/>
    <x v="7"/>
  </r>
  <r>
    <x v="1"/>
    <n v="81617868"/>
    <x v="6"/>
    <s v="Postdok 2017:"/>
    <m/>
    <m/>
    <m/>
    <x v="7"/>
    <m/>
    <n v="63768.655550896117"/>
    <n v="714208.94217003649"/>
    <n v="777977.59772093256"/>
    <x v="7"/>
  </r>
  <r>
    <x v="1"/>
    <n v="81617869"/>
    <x v="1"/>
    <s v="Postdok 2017: Ole Fredrik Brevig"/>
    <n v="631505"/>
    <m/>
    <s v="M"/>
    <x v="7"/>
    <n v="1707"/>
    <n v="89276.117771254561"/>
    <n v="714208.94217003649"/>
    <n v="803485.05994129111"/>
    <x v="250"/>
  </r>
  <r>
    <x v="1"/>
    <n v="81617870"/>
    <x v="1"/>
    <s v="Postdok 2017:"/>
    <m/>
    <m/>
    <m/>
    <x v="7"/>
    <m/>
    <n v="59529.315329872537"/>
    <n v="476234.5226389803"/>
    <n v="535763.83796885284"/>
    <x v="7"/>
  </r>
  <r>
    <x v="1"/>
    <n v="81617871"/>
    <x v="3"/>
    <s v="Postdok 2017: Nina H. Sandberg"/>
    <n v="642505"/>
    <m/>
    <m/>
    <x v="7"/>
    <n v="1703"/>
    <n v="89276.117771254561"/>
    <n v="714208.94217003649"/>
    <n v="803485.05994129111"/>
    <x v="251"/>
  </r>
  <r>
    <x v="1"/>
    <n v="81617872"/>
    <x v="3"/>
    <s v="Postdok 2017: Marilia A. Ramos"/>
    <n v="642005"/>
    <m/>
    <s v="K"/>
    <x v="7"/>
    <n v="1704"/>
    <n v="89276.117771254561"/>
    <n v="714208.94217003649"/>
    <n v="803485.05994129111"/>
    <x v="252"/>
  </r>
  <r>
    <x v="1"/>
    <n v="81617873"/>
    <x v="3"/>
    <s v="Postdok 2017: Hamidreza Jamshidnia"/>
    <n v="642505"/>
    <m/>
    <s v="M"/>
    <x v="7"/>
    <n v="1708"/>
    <n v="89276.117771254561"/>
    <n v="714208.94217003649"/>
    <n v="803485.05994129111"/>
    <x v="253"/>
  </r>
  <r>
    <x v="1"/>
    <n v="81617874"/>
    <x v="3"/>
    <s v="Postdok 2017: Ersegun Gedikli"/>
    <n v="649105"/>
    <m/>
    <s v="M"/>
    <x v="7"/>
    <n v="1709"/>
    <n v="89276.117771254561"/>
    <n v="714208.94217003649"/>
    <n v="803485.05994129111"/>
    <x v="171"/>
  </r>
  <r>
    <x v="1"/>
    <n v="81617875"/>
    <x v="3"/>
    <s v="Postdok 2017: Faezeh Pousaneh"/>
    <n v="649205"/>
    <m/>
    <s v="K"/>
    <x v="7"/>
    <n v="1709"/>
    <n v="89276.117771254561"/>
    <n v="714208.94217003649"/>
    <n v="803485.05994129111"/>
    <x v="254"/>
  </r>
  <r>
    <x v="1"/>
    <n v="81617876"/>
    <x v="0"/>
    <s v="Postdok 2017:"/>
    <m/>
    <m/>
    <m/>
    <x v="7"/>
    <m/>
    <n v="127537.31110179223"/>
    <n v="714208.94217003649"/>
    <n v="841746.25327182875"/>
    <x v="7"/>
  </r>
  <r>
    <x v="1"/>
    <n v="81617877"/>
    <x v="0"/>
    <s v="Postdok 2017:"/>
    <m/>
    <m/>
    <m/>
    <x v="7"/>
    <m/>
    <n v="127537.31110179223"/>
    <n v="714208.94217003649"/>
    <n v="841746.25327182875"/>
    <x v="7"/>
  </r>
  <r>
    <x v="1"/>
    <n v="81617878"/>
    <x v="0"/>
    <s v="Postdok 2017:"/>
    <m/>
    <m/>
    <m/>
    <x v="7"/>
    <m/>
    <n v="127537.31110179223"/>
    <n v="714208.94217003649"/>
    <n v="841746.25327182875"/>
    <x v="7"/>
  </r>
  <r>
    <x v="1"/>
    <n v="81617879"/>
    <x v="2"/>
    <s v="Postdok 2017: Marat Gazizov  "/>
    <n v="662005"/>
    <m/>
    <m/>
    <x v="7"/>
    <n v="1710"/>
    <n v="89276.117771254561"/>
    <n v="714208.94217003649"/>
    <n v="803485.05994129111"/>
    <x v="255"/>
  </r>
  <r>
    <x v="1"/>
    <n v="81617880"/>
    <x v="2"/>
    <s v="Postdok 2017: Janikke Solsvik og Julia Glaum. Egenfinansiering av 2 stk. BOA-post.doker. 14/9-2017: Nytt k-sted skal være 663005 f.o.m. 01.10.2017. Fra 01.06.2018 skal finansieringen overføres ksted 663505, jf. e-post fra Rolf Dising av 14.09.2017. Jorun Sundsetvik har fått beskjed på e-post."/>
    <s v="663005, 663505"/>
    <m/>
    <m/>
    <x v="7"/>
    <n v="1706"/>
    <n v="89276.117771254561"/>
    <n v="714208.94217003649"/>
    <n v="803485.05994129111"/>
    <x v="205"/>
  </r>
  <r>
    <x v="1"/>
    <n v="81617881"/>
    <x v="5"/>
    <s v="Postdok 2017:"/>
    <m/>
    <m/>
    <m/>
    <x v="7"/>
    <m/>
    <n v="63768.655550896117"/>
    <n v="714208.94217003649"/>
    <n v="777977.59772093256"/>
    <x v="7"/>
  </r>
  <r>
    <x v="1"/>
    <n v="81617882"/>
    <x v="5"/>
    <s v="Postdok 2017:"/>
    <m/>
    <m/>
    <m/>
    <x v="7"/>
    <m/>
    <n v="63768.655550896117"/>
    <n v="714208.94217003649"/>
    <n v="777977.59772093256"/>
    <x v="7"/>
  </r>
  <r>
    <x v="1"/>
    <n v="81617883"/>
    <x v="5"/>
    <s v="Postdok 2017:"/>
    <m/>
    <m/>
    <m/>
    <x v="7"/>
    <m/>
    <n v="63768.655550896117"/>
    <n v="714208.94217003649"/>
    <n v="777977.59772093256"/>
    <x v="7"/>
  </r>
  <r>
    <x v="1"/>
    <n v="81617884"/>
    <x v="8"/>
    <s v="Postdok 2017: Tyson Weaver."/>
    <n v="600105"/>
    <m/>
    <m/>
    <x v="7"/>
    <n v="1609"/>
    <n v="89276.117771254561"/>
    <n v="714208.94217003649"/>
    <n v="803485.05994129111"/>
    <x v="256"/>
  </r>
  <r>
    <x v="1"/>
    <n v="81617885"/>
    <x v="4"/>
    <s v="Øremerket postdok 2017: Tematisk satsingsområde: Energi"/>
    <m/>
    <s v="Ja"/>
    <m/>
    <x v="7"/>
    <m/>
    <n v="59529.315329872537"/>
    <n v="476234.5226389803"/>
    <n v="535763.83796885284"/>
    <x v="6"/>
  </r>
  <r>
    <x v="1"/>
    <n v="81617886"/>
    <x v="4"/>
    <s v="Øremerket postdok 2017: Tematisk satsingsområde: Helse."/>
    <m/>
    <s v="Ja"/>
    <m/>
    <x v="7"/>
    <m/>
    <n v="59529.315329872537"/>
    <n v="476234.5226389803"/>
    <n v="535763.83796885284"/>
    <x v="6"/>
  </r>
  <r>
    <x v="1"/>
    <n v="81617887"/>
    <x v="4"/>
    <s v="Øremerket postdok 2017: Tematisk satsingsområde: Bærekraft."/>
    <m/>
    <s v="Ja"/>
    <m/>
    <x v="7"/>
    <m/>
    <n v="59529.315329872537"/>
    <n v="476234.5226389803"/>
    <n v="535763.83796885284"/>
    <x v="6"/>
  </r>
  <r>
    <x v="1"/>
    <n v="81617888"/>
    <x v="7"/>
    <s v="Øremerket postdok 2017: Toppforskningsinitiativer: FME - ZEN"/>
    <m/>
    <s v="Ja"/>
    <m/>
    <x v="7"/>
    <m/>
    <n v="59529.315329872537"/>
    <n v="476234.5226389803"/>
    <n v="535763.83796885284"/>
    <x v="7"/>
  </r>
  <r>
    <x v="1"/>
    <n v="81617889"/>
    <x v="3"/>
    <s v="Øremerket postdok 2017: Toppforskningsinitiativer: FME - Hydrocen"/>
    <m/>
    <s v="Ja"/>
    <m/>
    <x v="7"/>
    <m/>
    <n v="59529.315329872537"/>
    <n v="476234.5226389803"/>
    <n v="535763.83796885284"/>
    <x v="7"/>
  </r>
  <r>
    <x v="1"/>
    <n v="81617890"/>
    <x v="4"/>
    <s v="Øremerket postdok 2017:"/>
    <m/>
    <s v="Ja"/>
    <m/>
    <x v="7"/>
    <m/>
    <n v="59529.315329872537"/>
    <n v="476234.5226389803"/>
    <n v="535763.83796885284"/>
    <x v="6"/>
  </r>
  <r>
    <x v="1"/>
    <n v="81617891"/>
    <x v="4"/>
    <s v="Øremerket postdok 2017:"/>
    <m/>
    <s v="Ja"/>
    <m/>
    <x v="7"/>
    <m/>
    <n v="59529.315329872537"/>
    <n v="476234.5226389803"/>
    <n v="535763.83796885284"/>
    <x v="6"/>
  </r>
  <r>
    <x v="1"/>
    <n v="81617892"/>
    <x v="4"/>
    <s v="Øremerket postdok 2017:"/>
    <m/>
    <s v="Ja"/>
    <m/>
    <x v="7"/>
    <m/>
    <n v="59529.315329872537"/>
    <n v="476234.5226389803"/>
    <n v="535763.83796885284"/>
    <x v="6"/>
  </r>
  <r>
    <x v="1"/>
    <n v="81617893"/>
    <x v="8"/>
    <s v="Postdok 2015: Are Oust. Tildelt HHiT"/>
    <n v="601005"/>
    <m/>
    <m/>
    <x v="4"/>
    <m/>
    <n v="89276.117771254561"/>
    <n v="714208.94217003649"/>
    <n v="803485.05994129111"/>
    <x v="257"/>
  </r>
  <r>
    <x v="1"/>
    <n v="81617894"/>
    <x v="8"/>
    <s v="Omgjort fra stipendiat 2015. Overført til ØK fra tidl. SVT. Fordeles mellom ØK og SU. Postdok Christian Skar"/>
    <n v="600105"/>
    <m/>
    <m/>
    <x v="4"/>
    <m/>
    <n v="31884.327775448051"/>
    <n v="357104.47108501819"/>
    <n v="388988.79886046622"/>
    <x v="258"/>
  </r>
  <r>
    <x v="1"/>
    <n v="81617895"/>
    <x v="5"/>
    <s v="Postdok 2016: Øremerket lærerutdanning. Omgjort fra stipendiat 81770967. Postdok Alexander Page"/>
    <n v="670105"/>
    <m/>
    <m/>
    <x v="5"/>
    <n v="1702"/>
    <n v="63768.655550896117"/>
    <n v="714208.94217003649"/>
    <n v="777977.59772093256"/>
    <x v="169"/>
  </r>
  <r>
    <x v="1"/>
    <n v="81617896"/>
    <x v="5"/>
    <s v="Postdok 2016: Øremerket lærerutdanning. Omgjort fra stipendiat 81770968. Postdok Arne Stormo"/>
    <n v="670105"/>
    <m/>
    <m/>
    <x v="5"/>
    <n v="1708"/>
    <n v="63768.655550896117"/>
    <n v="714208.94217003649"/>
    <n v="777977.59772093256"/>
    <x v="170"/>
  </r>
  <r>
    <x v="1"/>
    <n v="81617897"/>
    <x v="4"/>
    <s v="Øremerket postdok 2017: Tematisk satsingsområde: Havrom. Opprettet ved å gjøre om 81771107 og 81771108 til 3-årige stillinger"/>
    <m/>
    <m/>
    <m/>
    <x v="7"/>
    <m/>
    <n v="59529.315329872537"/>
    <n v="476234.5226389803"/>
    <n v="535763.83796885284"/>
    <x v="6"/>
  </r>
  <r>
    <x v="1"/>
    <n v="81617898"/>
    <x v="8"/>
    <s v="Postdok 2017: Opprettet ved at de syv stip.stillingene 81771096--81771102 ble omgjort til 3-årige stillinger. Og at stip.stilling 81770908 ble omgjort til 3-årig stilling."/>
    <m/>
    <m/>
    <m/>
    <x v="7"/>
    <m/>
    <n v="59529.315329872537"/>
    <n v="476234.5226389803"/>
    <n v="535763.83796885284"/>
    <x v="7"/>
  </r>
  <r>
    <x v="1"/>
    <n v="81617899"/>
    <x v="2"/>
    <s v="Øremerket postdok 2017: SFF-finalist v/ Mari-Ann Einarsrud. Ferroic Materials Research Centre – Next generation ferroic materials and novel device concepts. Omgjort fra stip 81771138."/>
    <n v="663505"/>
    <s v="Ja"/>
    <m/>
    <x v="7"/>
    <m/>
    <n v="59529.315329872537"/>
    <n v="476234.5226389803"/>
    <n v="535763.83796885284"/>
    <x v="7"/>
  </r>
  <r>
    <x v="1"/>
    <n v="81617900"/>
    <x v="2"/>
    <s v="Postdok 2018:"/>
    <m/>
    <m/>
    <m/>
    <x v="8"/>
    <m/>
    <n v="59529.315329872537"/>
    <n v="476234.5226389803"/>
    <n v="535763.83796885284"/>
    <x v="7"/>
  </r>
  <r>
    <x v="1"/>
    <n v="81617901"/>
    <x v="5"/>
    <s v="Postdok 2016: Øremerket lærerutdanning. Opprettet som følge av midler til gode etter at 2 stk. stip.stillinger ble omgjort til 2 stk. postdocstillinger. Jf. 81770967, 81770968, 81617895 og 81617896."/>
    <m/>
    <m/>
    <m/>
    <x v="5"/>
    <m/>
    <n v="42520.939521337525"/>
    <n v="476234.5226389803"/>
    <n v="518755.46216031781"/>
    <x v="7"/>
  </r>
  <r>
    <x v="1"/>
    <n v="81617902"/>
    <x v="2"/>
    <s v="Postdok 2018:"/>
    <m/>
    <m/>
    <m/>
    <x v="8"/>
    <m/>
    <n v="59529.315329872537"/>
    <n v="476234.5226389803"/>
    <n v="535763.83796885284"/>
    <x v="7"/>
  </r>
  <r>
    <x v="1"/>
    <n v="81617903"/>
    <x v="3"/>
    <s v="Postdok 2018: Lars E. Dæhli"/>
    <n v="644505"/>
    <m/>
    <m/>
    <x v="8"/>
    <n v="1710"/>
    <n v="89276.117771254561"/>
    <n v="714208.94217003649"/>
    <n v="803485.05994129111"/>
    <x v="259"/>
  </r>
  <r>
    <x v="1"/>
    <n v="81617904"/>
    <x v="2"/>
    <s v="Postdok 2018:"/>
    <m/>
    <m/>
    <m/>
    <x v="8"/>
    <m/>
    <n v="59529.315329872537"/>
    <n v="476234.5226389803"/>
    <n v="535763.83796885284"/>
    <x v="7"/>
  </r>
  <r>
    <x v="1"/>
    <n v="81617905"/>
    <x v="7"/>
    <s v="Postdok 2018:"/>
    <m/>
    <m/>
    <m/>
    <x v="8"/>
    <m/>
    <n v="29746.802441382013"/>
    <n v="237974.4195310561"/>
    <n v="267721.2219724381"/>
    <x v="7"/>
  </r>
  <r>
    <x v="1"/>
    <n v="81617906"/>
    <x v="6"/>
    <s v="Postdok 2018:"/>
    <m/>
    <m/>
    <m/>
    <x v="8"/>
    <m/>
    <n v="21247.716029558582"/>
    <n v="237974.4195310561"/>
    <n v="259222.1355606147"/>
    <x v="7"/>
  </r>
  <r>
    <x v="1"/>
    <n v="81617907"/>
    <x v="6"/>
    <s v="Postdok 2018:"/>
    <m/>
    <m/>
    <m/>
    <x v="8"/>
    <m/>
    <n v="21247.716029558582"/>
    <n v="237974.4195310561"/>
    <n v="259222.1355606147"/>
    <x v="7"/>
  </r>
  <r>
    <x v="1"/>
    <n v="81617908"/>
    <x v="1"/>
    <s v="Postdok 2018:"/>
    <m/>
    <m/>
    <m/>
    <x v="8"/>
    <m/>
    <n v="29746.802441382013"/>
    <n v="237974.4195310561"/>
    <n v="267721.2219724381"/>
    <x v="7"/>
  </r>
  <r>
    <x v="1"/>
    <n v="81617909"/>
    <x v="1"/>
    <s v="Postdok 2018:"/>
    <m/>
    <m/>
    <m/>
    <x v="8"/>
    <m/>
    <n v="29746.802441382013"/>
    <n v="237974.4195310561"/>
    <n v="267721.2219724381"/>
    <x v="7"/>
  </r>
  <r>
    <x v="1"/>
    <n v="81617910"/>
    <x v="1"/>
    <s v="Postdok 2018:"/>
    <m/>
    <m/>
    <m/>
    <x v="8"/>
    <m/>
    <n v="29746.802441382013"/>
    <n v="237974.4195310561"/>
    <n v="267721.2219724381"/>
    <x v="7"/>
  </r>
  <r>
    <x v="1"/>
    <n v="81617911"/>
    <x v="3"/>
    <s v="Postdok 2018:"/>
    <m/>
    <m/>
    <m/>
    <x v="8"/>
    <m/>
    <n v="29746.802441382013"/>
    <n v="237974.4195310561"/>
    <n v="267721.2219724381"/>
    <x v="7"/>
  </r>
  <r>
    <x v="1"/>
    <n v="81617912"/>
    <x v="3"/>
    <s v="Postdok 2018:"/>
    <m/>
    <m/>
    <m/>
    <x v="8"/>
    <m/>
    <n v="29746.802441382013"/>
    <n v="237974.4195310561"/>
    <n v="267721.2219724381"/>
    <x v="7"/>
  </r>
  <r>
    <x v="1"/>
    <n v="81617913"/>
    <x v="3"/>
    <s v="Postdok 2018:"/>
    <m/>
    <m/>
    <m/>
    <x v="8"/>
    <m/>
    <n v="29746.802441382013"/>
    <n v="237974.4195310561"/>
    <n v="267721.2219724381"/>
    <x v="7"/>
  </r>
  <r>
    <x v="1"/>
    <n v="81617914"/>
    <x v="3"/>
    <s v="Postdok 2018:"/>
    <m/>
    <m/>
    <m/>
    <x v="8"/>
    <m/>
    <n v="29746.802441382013"/>
    <n v="237974.4195310561"/>
    <n v="267721.2219724381"/>
    <x v="7"/>
  </r>
  <r>
    <x v="1"/>
    <n v="81617915"/>
    <x v="0"/>
    <s v="Postdok 2018:"/>
    <m/>
    <m/>
    <m/>
    <x v="8"/>
    <m/>
    <n v="42495.432059117164"/>
    <n v="237974.4195310561"/>
    <n v="280469.85159017326"/>
    <x v="7"/>
  </r>
  <r>
    <x v="1"/>
    <n v="81617916"/>
    <x v="0"/>
    <s v="Postdok 2018:"/>
    <m/>
    <m/>
    <m/>
    <x v="8"/>
    <m/>
    <n v="42495.432059117164"/>
    <n v="237974.4195310561"/>
    <n v="280469.85159017326"/>
    <x v="7"/>
  </r>
  <r>
    <x v="1"/>
    <n v="81617917"/>
    <x v="0"/>
    <s v="Postdok 2018:"/>
    <m/>
    <m/>
    <m/>
    <x v="8"/>
    <m/>
    <n v="42495.432059117164"/>
    <n v="237974.4195310561"/>
    <n v="280469.85159017326"/>
    <x v="7"/>
  </r>
  <r>
    <x v="1"/>
    <n v="81617918"/>
    <x v="5"/>
    <s v="Postdok 2018:"/>
    <m/>
    <m/>
    <m/>
    <x v="8"/>
    <m/>
    <n v="21247.716029558582"/>
    <n v="237974.4195310561"/>
    <n v="259222.1355606147"/>
    <x v="7"/>
  </r>
  <r>
    <x v="1"/>
    <n v="81617919"/>
    <x v="5"/>
    <s v="Postdok 2018:"/>
    <m/>
    <m/>
    <m/>
    <x v="8"/>
    <m/>
    <n v="21247.716029558582"/>
    <n v="237974.4195310561"/>
    <n v="259222.1355606147"/>
    <x v="7"/>
  </r>
  <r>
    <x v="1"/>
    <n v="81617920"/>
    <x v="5"/>
    <s v="Postdok 2018:"/>
    <m/>
    <m/>
    <m/>
    <x v="8"/>
    <m/>
    <n v="21247.716029558582"/>
    <n v="237974.4195310561"/>
    <n v="259222.1355606147"/>
    <x v="7"/>
  </r>
  <r>
    <x v="1"/>
    <n v="81617921"/>
    <x v="8"/>
    <s v="Postdok 2018:"/>
    <m/>
    <m/>
    <m/>
    <x v="8"/>
    <m/>
    <n v="29746.802441382013"/>
    <n v="237974.4195310561"/>
    <n v="267721.2219724381"/>
    <x v="7"/>
  </r>
  <r>
    <x v="1"/>
    <n v="81617922"/>
    <x v="4"/>
    <s v="Øremerket postdok 2018: Tematisk satsingsområde: Energi"/>
    <m/>
    <s v="Ja"/>
    <m/>
    <x v="8"/>
    <m/>
    <n v="29746.802441382013"/>
    <n v="237974.4195310561"/>
    <n v="267721.2219724381"/>
    <x v="6"/>
  </r>
  <r>
    <x v="1"/>
    <n v="81617923"/>
    <x v="4"/>
    <s v="Øremerket postdok 2018: Tematisk satsingsområde: Havrom"/>
    <m/>
    <s v="Ja"/>
    <m/>
    <x v="8"/>
    <m/>
    <n v="29746.802441382013"/>
    <n v="237974.4195310561"/>
    <n v="267721.2219724381"/>
    <x v="6"/>
  </r>
  <r>
    <x v="1"/>
    <n v="81617924"/>
    <x v="4"/>
    <s v="Øremerket postdok 2018: Tematisk satsingsområde: Helse"/>
    <m/>
    <s v="Ja"/>
    <m/>
    <x v="8"/>
    <m/>
    <n v="29746.802441382013"/>
    <n v="237974.4195310561"/>
    <n v="267721.2219724381"/>
    <x v="6"/>
  </r>
  <r>
    <x v="1"/>
    <n v="81617925"/>
    <x v="4"/>
    <s v="Øremerket postdok 2018: Tematisk satsingsområde: Bærekraft"/>
    <m/>
    <s v="Ja"/>
    <m/>
    <x v="8"/>
    <m/>
    <n v="29746.802441382013"/>
    <n v="237974.4195310561"/>
    <n v="267721.2219724381"/>
    <x v="6"/>
  </r>
  <r>
    <x v="1"/>
    <n v="81617930"/>
    <x v="4"/>
    <s v="Øremerket postdok 2018: SFF IV. Porous Media Laboratory (NV)"/>
    <m/>
    <s v="Ja"/>
    <m/>
    <x v="8"/>
    <m/>
    <n v="29746.802441382013"/>
    <n v="237974.4195310561"/>
    <n v="267721.2219724381"/>
    <x v="6"/>
  </r>
  <r>
    <x v="1"/>
    <n v="81617931"/>
    <x v="4"/>
    <s v="Øremerket postdok 2018: SFF IV. QuSpin (NV)"/>
    <m/>
    <s v="Ja"/>
    <m/>
    <x v="8"/>
    <m/>
    <n v="29746.802441382013"/>
    <n v="237974.4195310561"/>
    <n v="267721.2219724381"/>
    <x v="6"/>
  </r>
  <r>
    <x v="1"/>
    <n v="81617932"/>
    <x v="4"/>
    <s v="Øremerket postdok 2018: Fordeles senere"/>
    <m/>
    <s v="Ja"/>
    <m/>
    <x v="8"/>
    <m/>
    <n v="29746.802441382013"/>
    <n v="237974.4195310561"/>
    <n v="267721.2219724381"/>
    <x v="6"/>
  </r>
  <r>
    <x v="1"/>
    <n v="81617933"/>
    <x v="4"/>
    <s v="Øremerket postdok 2018: Fordeles senere"/>
    <m/>
    <s v="Ja"/>
    <m/>
    <x v="8"/>
    <m/>
    <n v="29746.802441382013"/>
    <n v="237974.4195310561"/>
    <n v="267721.2219724381"/>
    <x v="6"/>
  </r>
  <r>
    <x v="2"/>
    <n v="80950300"/>
    <x v="0"/>
    <s v="molekylærbiologi"/>
    <m/>
    <m/>
    <m/>
    <x v="6"/>
    <m/>
    <n v="291933.17759352672"/>
    <n v="681177.41438489559"/>
    <n v="973110.59197842225"/>
    <x v="221"/>
  </r>
  <r>
    <x v="2"/>
    <n v="80950600"/>
    <x v="0"/>
    <s v="funksjonell genomforskning"/>
    <m/>
    <m/>
    <m/>
    <x v="6"/>
    <m/>
    <n v="291933.17759352672"/>
    <n v="681177.41438489559"/>
    <n v="973110.59197842225"/>
    <x v="221"/>
  </r>
  <r>
    <x v="2"/>
    <n v="80950800"/>
    <x v="1"/>
    <s v="Akustrisk fjernmåling (teleteknikk)"/>
    <m/>
    <m/>
    <m/>
    <x v="6"/>
    <m/>
    <n v="291933.17759352672"/>
    <n v="681177.41438489559"/>
    <n v="973110.59197842225"/>
    <x v="221"/>
  </r>
  <r>
    <x v="2"/>
    <n v="80950900"/>
    <x v="1"/>
    <s v="Store programsystemer (IDI)"/>
    <m/>
    <m/>
    <m/>
    <x v="6"/>
    <m/>
    <n v="291933.17759352672"/>
    <n v="681177.41438489559"/>
    <n v="973110.59197842225"/>
    <x v="221"/>
  </r>
  <r>
    <x v="2"/>
    <n v="80950500"/>
    <x v="8"/>
    <s v="Prod.teknikk, sikkerhet og pålitelighet"/>
    <m/>
    <m/>
    <m/>
    <x v="6"/>
    <m/>
    <n v="291933.17759352672"/>
    <n v="681177.41438489559"/>
    <n v="973110.59197842225"/>
    <x v="221"/>
  </r>
  <r>
    <x v="2"/>
    <n v="80950700"/>
    <x v="3"/>
    <s v="Logistikk, material- og produktutvikling "/>
    <m/>
    <m/>
    <m/>
    <x v="6"/>
    <m/>
    <n v="291933.17759352672"/>
    <n v="681177.41438489559"/>
    <n v="973110.59197842225"/>
    <x v="2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13" applyNumberFormats="0" applyBorderFormats="0" applyFontFormats="0" applyPatternFormats="0" applyAlignmentFormats="0" applyWidthHeightFormats="1" dataCaption="Verdier" updatedVersion="5" minRefreshableVersion="3" useAutoFormatting="1" itemPrintTitles="1" createdVersion="4" indent="0" outline="1" outlineData="1" multipleFieldFilters="0">
  <location ref="A4:D10" firstHeaderRow="0" firstDataRow="1" firstDataCol="1" rowPageCount="2" colPageCount="1"/>
  <pivotFields count="13">
    <pivotField axis="axisRow" showAll="0">
      <items count="4">
        <item x="0"/>
        <item x="1"/>
        <item x="2"/>
        <item t="default"/>
      </items>
    </pivotField>
    <pivotField showAll="0"/>
    <pivotField axis="axisRow" multipleItemSelectionAllowed="1" showAll="0" defaultSubtotal="0">
      <items count="10">
        <item x="6"/>
        <item x="4"/>
        <item x="9"/>
        <item x="7"/>
        <item x="0"/>
        <item x="5"/>
        <item x="1"/>
        <item x="3"/>
        <item x="2"/>
        <item x="8"/>
      </items>
    </pivotField>
    <pivotField showAll="0"/>
    <pivotField showAll="0" defaultSubtotal="0"/>
    <pivotField multipleItemSelectionAllowed="1" showAll="0" defaultSubtotal="0"/>
    <pivotField showAll="0"/>
    <pivotField axis="axisPage" showAll="0">
      <items count="10">
        <item x="1"/>
        <item x="0"/>
        <item x="3"/>
        <item x="2"/>
        <item x="4"/>
        <item x="5"/>
        <item x="6"/>
        <item x="7"/>
        <item x="8"/>
        <item t="default"/>
      </items>
    </pivotField>
    <pivotField showAll="0"/>
    <pivotField dataField="1" showAll="0"/>
    <pivotField dataField="1" showAll="0"/>
    <pivotField dataField="1" showAll="0" defaultSubtotal="0"/>
    <pivotField axis="axisPage" multipleItemSelectionAllowed="1" showAll="0" defaultSubtotal="0">
      <items count="260">
        <item h="1" x="49"/>
        <item h="1" x="7"/>
        <item h="1" x="58"/>
        <item h="1" x="54"/>
        <item h="1" x="4"/>
        <item h="1" x="28"/>
        <item h="1" x="42"/>
        <item h="1" x="63"/>
        <item h="1" x="72"/>
        <item h="1" x="11"/>
        <item h="1" x="13"/>
        <item h="1" x="2"/>
        <item h="1" x="24"/>
        <item h="1" x="8"/>
        <item h="1" x="25"/>
        <item h="1" x="73"/>
        <item h="1" x="74"/>
        <item h="1" x="40"/>
        <item h="1" x="10"/>
        <item h="1" x="20"/>
        <item h="1" x="64"/>
        <item h="1" x="21"/>
        <item h="1" x="26"/>
        <item h="1" x="65"/>
        <item h="1" x="76"/>
        <item h="1" x="29"/>
        <item h="1" x="231"/>
        <item h="1" x="30"/>
        <item h="1" x="75"/>
        <item h="1" x="59"/>
        <item h="1" x="14"/>
        <item h="1" x="60"/>
        <item h="1" x="66"/>
        <item h="1" x="16"/>
        <item h="1" x="61"/>
        <item h="1" x="38"/>
        <item h="1" x="80"/>
        <item h="1" x="70"/>
        <item h="1" x="45"/>
        <item h="1" x="1"/>
        <item h="1" x="0"/>
        <item h="1" x="27"/>
        <item h="1" x="56"/>
        <item h="1" x="55"/>
        <item h="1" x="77"/>
        <item h="1" x="62"/>
        <item h="1" x="3"/>
        <item h="1" x="67"/>
        <item h="1" x="32"/>
        <item h="1" x="9"/>
        <item h="1" x="22"/>
        <item h="1" x="19"/>
        <item h="1" x="43"/>
        <item h="1" x="68"/>
        <item h="1" x="23"/>
        <item h="1" x="78"/>
        <item h="1" x="50"/>
        <item x="6"/>
        <item h="1" x="221"/>
        <item h="1" x="5"/>
        <item h="1" x="12"/>
        <item h="1" x="15"/>
        <item h="1" x="17"/>
        <item h="1" x="18"/>
        <item h="1" x="31"/>
        <item h="1" x="33"/>
        <item h="1" x="34"/>
        <item h="1" x="36"/>
        <item h="1" x="37"/>
        <item h="1" x="46"/>
        <item h="1" x="48"/>
        <item h="1" x="52"/>
        <item h="1" x="53"/>
        <item h="1" x="57"/>
        <item h="1" x="69"/>
        <item h="1" x="71"/>
        <item h="1" x="79"/>
        <item h="1" x="81"/>
        <item h="1" x="82"/>
        <item h="1" x="83"/>
        <item h="1" x="84"/>
        <item h="1" x="91"/>
        <item h="1" x="92"/>
        <item h="1" x="93"/>
        <item h="1" x="97"/>
        <item h="1" x="98"/>
        <item h="1" x="100"/>
        <item h="1" x="101"/>
        <item h="1" x="102"/>
        <item h="1" x="109"/>
        <item h="1" x="110"/>
        <item h="1" x="111"/>
        <item h="1" x="112"/>
        <item h="1" x="113"/>
        <item h="1" x="114"/>
        <item h="1" x="115"/>
        <item h="1" x="116"/>
        <item h="1" x="117"/>
        <item h="1" x="118"/>
        <item h="1" x="119"/>
        <item h="1" x="120"/>
        <item h="1" x="121"/>
        <item h="1" x="122"/>
        <item h="1" x="123"/>
        <item h="1" x="125"/>
        <item h="1" x="126"/>
        <item h="1" x="127"/>
        <item h="1" x="128"/>
        <item h="1" x="230"/>
        <item h="1" x="35"/>
        <item h="1" x="39"/>
        <item h="1" x="41"/>
        <item h="1" x="44"/>
        <item h="1" x="51"/>
        <item h="1" x="85"/>
        <item h="1" x="86"/>
        <item h="1" x="88"/>
        <item h="1" x="89"/>
        <item h="1" x="90"/>
        <item h="1" x="94"/>
        <item h="1" x="95"/>
        <item h="1" x="99"/>
        <item h="1" x="103"/>
        <item h="1" x="104"/>
        <item h="1" x="106"/>
        <item h="1" x="124"/>
        <item h="1" x="129"/>
        <item h="1" x="130"/>
        <item h="1" x="131"/>
        <item h="1" x="132"/>
        <item h="1" x="138"/>
        <item h="1" x="139"/>
        <item h="1" x="140"/>
        <item h="1" x="141"/>
        <item h="1" x="142"/>
        <item h="1" x="143"/>
        <item h="1" x="145"/>
        <item h="1" x="148"/>
        <item h="1" x="151"/>
        <item h="1" x="152"/>
        <item h="1" x="153"/>
        <item h="1" x="154"/>
        <item h="1" x="156"/>
        <item h="1" x="157"/>
        <item h="1" x="158"/>
        <item h="1" x="163"/>
        <item h="1" x="164"/>
        <item h="1" x="165"/>
        <item h="1" x="166"/>
        <item h="1" x="167"/>
        <item h="1" x="174"/>
        <item h="1" x="176"/>
        <item h="1" x="177"/>
        <item h="1" x="179"/>
        <item h="1" x="180"/>
        <item h="1" x="233"/>
        <item h="1" x="235"/>
        <item h="1" x="237"/>
        <item h="1" x="238"/>
        <item h="1" x="239"/>
        <item h="1" x="240"/>
        <item h="1" x="241"/>
        <item h="1" x="242"/>
        <item h="1" x="243"/>
        <item h="1" x="247"/>
        <item h="1" x="249"/>
        <item h="1" x="234"/>
        <item h="1" x="236"/>
        <item h="1" x="219"/>
        <item h="1" x="245"/>
        <item h="1" x="257"/>
        <item h="1" x="220"/>
        <item h="1" x="258"/>
        <item h="1" x="47"/>
        <item h="1" x="87"/>
        <item h="1" x="96"/>
        <item h="1" x="105"/>
        <item h="1" x="107"/>
        <item h="1" x="108"/>
        <item h="1" x="133"/>
        <item h="1" x="134"/>
        <item h="1" x="135"/>
        <item h="1" x="136"/>
        <item h="1" x="137"/>
        <item h="1" x="144"/>
        <item h="1" x="146"/>
        <item h="1" x="147"/>
        <item h="1" x="149"/>
        <item h="1" x="150"/>
        <item h="1" x="155"/>
        <item h="1" x="159"/>
        <item h="1" x="160"/>
        <item h="1" x="161"/>
        <item h="1" x="162"/>
        <item h="1" x="168"/>
        <item h="1" x="169"/>
        <item h="1" x="170"/>
        <item h="1" x="171"/>
        <item h="1" x="172"/>
        <item h="1" x="173"/>
        <item h="1" x="175"/>
        <item h="1" x="178"/>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22"/>
        <item h="1" x="223"/>
        <item h="1" x="224"/>
        <item h="1" x="225"/>
        <item h="1" x="226"/>
        <item h="1" x="227"/>
        <item h="1" x="228"/>
        <item h="1" x="229"/>
        <item h="1" x="232"/>
        <item h="1" x="244"/>
        <item h="1" x="246"/>
        <item h="1" x="248"/>
        <item h="1" x="250"/>
        <item h="1" x="251"/>
        <item h="1" x="252"/>
        <item h="1" x="253"/>
        <item h="1" x="254"/>
        <item h="1" x="255"/>
        <item h="1" x="256"/>
        <item h="1" x="259"/>
      </items>
    </pivotField>
  </pivotFields>
  <rowFields count="2">
    <field x="0"/>
    <field x="2"/>
  </rowFields>
  <rowItems count="6">
    <i>
      <x/>
    </i>
    <i r="1">
      <x v="1"/>
    </i>
    <i r="1">
      <x v="8"/>
    </i>
    <i>
      <x v="1"/>
    </i>
    <i r="1">
      <x v="1"/>
    </i>
    <i t="grand">
      <x/>
    </i>
  </rowItems>
  <colFields count="1">
    <field x="-2"/>
  </colFields>
  <colItems count="3">
    <i>
      <x/>
    </i>
    <i i="1">
      <x v="1"/>
    </i>
    <i i="2">
      <x v="2"/>
    </i>
  </colItems>
  <pageFields count="2">
    <pageField fld="7" hier="-1"/>
    <pageField fld="12" hier="-1"/>
  </pageFields>
  <dataFields count="3">
    <dataField name="Summer av Drift " fld="9" baseField="0" baseItem="0"/>
    <dataField name="Summer av Lønn" fld="10" baseField="0" baseItem="0"/>
    <dataField name="Summer av Bevilgning 2018 (kr)" fld="11"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baseColWidth="10" defaultColWidth="11.44140625" defaultRowHeight="13.2"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G32"/>
  <sheetViews>
    <sheetView workbookViewId="0">
      <selection activeCell="H9" sqref="H9"/>
    </sheetView>
  </sheetViews>
  <sheetFormatPr baseColWidth="10" defaultColWidth="11.44140625" defaultRowHeight="13.2" x14ac:dyDescent="0.25"/>
  <cols>
    <col min="2" max="2" width="16.44140625" bestFit="1" customWidth="1"/>
    <col min="3" max="3" width="16.6640625" bestFit="1" customWidth="1"/>
    <col min="4" max="6" width="30.109375" bestFit="1" customWidth="1"/>
  </cols>
  <sheetData>
    <row r="2" spans="1:7" x14ac:dyDescent="0.25">
      <c r="A2" s="434" t="s">
        <v>1420</v>
      </c>
      <c r="B2" s="434" t="s">
        <v>1423</v>
      </c>
      <c r="C2" s="434" t="s">
        <v>1422</v>
      </c>
      <c r="D2" s="453" t="s">
        <v>2801</v>
      </c>
      <c r="E2" s="431" t="s">
        <v>1834</v>
      </c>
      <c r="F2" s="428" t="s">
        <v>1835</v>
      </c>
    </row>
    <row r="3" spans="1:7" x14ac:dyDescent="0.25">
      <c r="A3" s="435" t="s">
        <v>986</v>
      </c>
      <c r="B3" s="436">
        <v>58218351.656818591</v>
      </c>
      <c r="C3" s="436">
        <v>389388218.95675731</v>
      </c>
      <c r="D3" s="436">
        <v>447606570.61357582</v>
      </c>
      <c r="E3" s="432">
        <f>SUM(E4:E13)</f>
        <v>26398754.168247126</v>
      </c>
      <c r="F3" s="430">
        <f>D3-E3</f>
        <v>421207816.44532871</v>
      </c>
    </row>
    <row r="4" spans="1:7" x14ac:dyDescent="0.25">
      <c r="A4" s="397" t="s">
        <v>810</v>
      </c>
      <c r="B4" s="398">
        <v>2885455.1412913916</v>
      </c>
      <c r="C4" s="398">
        <v>27123278.328139052</v>
      </c>
      <c r="D4" s="398">
        <v>30008733.469430439</v>
      </c>
      <c r="E4" s="418">
        <v>0</v>
      </c>
      <c r="F4" s="419">
        <v>30008733.469430439</v>
      </c>
    </row>
    <row r="5" spans="1:7" x14ac:dyDescent="0.25">
      <c r="A5" s="397" t="s">
        <v>557</v>
      </c>
      <c r="B5" s="398">
        <v>3362567.1206307421</v>
      </c>
      <c r="C5" s="398">
        <v>22577236.381377913</v>
      </c>
      <c r="D5" s="398">
        <v>25939803.502008609</v>
      </c>
      <c r="E5" s="418">
        <v>25939803.502008662</v>
      </c>
      <c r="F5" s="419">
        <v>0</v>
      </c>
    </row>
    <row r="6" spans="1:7" x14ac:dyDescent="0.25">
      <c r="A6" s="397" t="s">
        <v>829</v>
      </c>
      <c r="B6" s="398">
        <v>446380.58885627281</v>
      </c>
      <c r="C6" s="398">
        <v>2997126.8108921177</v>
      </c>
      <c r="D6" s="398">
        <v>3443507.3997483901</v>
      </c>
      <c r="E6" s="418">
        <v>0</v>
      </c>
      <c r="F6" s="419">
        <v>3443507.3997483901</v>
      </c>
    </row>
    <row r="7" spans="1:7" x14ac:dyDescent="0.25">
      <c r="A7" s="397" t="s">
        <v>2223</v>
      </c>
      <c r="B7" s="398">
        <v>1644189.3333814188</v>
      </c>
      <c r="C7" s="398">
        <v>11039556.952703811</v>
      </c>
      <c r="D7" s="398">
        <v>12683746.286085224</v>
      </c>
      <c r="E7" s="418">
        <v>0</v>
      </c>
      <c r="F7" s="419">
        <v>12683746.286085224</v>
      </c>
    </row>
    <row r="8" spans="1:7" x14ac:dyDescent="0.25">
      <c r="A8" s="397" t="s">
        <v>2226</v>
      </c>
      <c r="B8" s="398">
        <v>12086292.650736434</v>
      </c>
      <c r="C8" s="398">
        <v>57636843.086910903</v>
      </c>
      <c r="D8" s="398">
        <v>69723135.737647444</v>
      </c>
      <c r="E8" s="418">
        <v>0</v>
      </c>
      <c r="F8" s="419">
        <v>69723135.737647444</v>
      </c>
    </row>
    <row r="9" spans="1:7" x14ac:dyDescent="0.25">
      <c r="A9" s="397" t="s">
        <v>2228</v>
      </c>
      <c r="B9" s="398">
        <v>4878340.410836882</v>
      </c>
      <c r="C9" s="398">
        <v>45856399.861866623</v>
      </c>
      <c r="D9" s="398">
        <v>50734740.272703588</v>
      </c>
      <c r="E9" s="418">
        <v>0</v>
      </c>
      <c r="F9" s="419">
        <v>50734740.272703588</v>
      </c>
    </row>
    <row r="10" spans="1:7" x14ac:dyDescent="0.25">
      <c r="A10" s="397" t="s">
        <v>2224</v>
      </c>
      <c r="B10" s="398">
        <v>8845825.925635213</v>
      </c>
      <c r="C10" s="398">
        <v>59779865.358421169</v>
      </c>
      <c r="D10" s="398">
        <v>68625691.28405647</v>
      </c>
      <c r="E10" s="418">
        <v>0</v>
      </c>
      <c r="F10" s="419">
        <v>68625691.28405647</v>
      </c>
    </row>
    <row r="11" spans="1:7" x14ac:dyDescent="0.25">
      <c r="A11" s="397" t="s">
        <v>2225</v>
      </c>
      <c r="B11" s="398">
        <v>11523930.906537335</v>
      </c>
      <c r="C11" s="398">
        <v>77414821.698279783</v>
      </c>
      <c r="D11" s="398">
        <v>88938752.604816943</v>
      </c>
      <c r="E11" s="418">
        <v>0</v>
      </c>
      <c r="F11" s="419">
        <v>88938752.604816943</v>
      </c>
    </row>
    <row r="12" spans="1:7" x14ac:dyDescent="0.25">
      <c r="A12" s="397" t="s">
        <v>2227</v>
      </c>
      <c r="B12" s="398">
        <v>9909622.2897739448</v>
      </c>
      <c r="C12" s="398">
        <v>66560944.031407177</v>
      </c>
      <c r="D12" s="398">
        <v>76470566.321181059</v>
      </c>
      <c r="E12" s="418">
        <v>458950.6662384654</v>
      </c>
      <c r="F12" s="419">
        <v>76011615.654942587</v>
      </c>
    </row>
    <row r="13" spans="1:7" x14ac:dyDescent="0.25">
      <c r="A13" s="397" t="s">
        <v>2229</v>
      </c>
      <c r="B13" s="398">
        <v>2635747.2891389662</v>
      </c>
      <c r="C13" s="398">
        <v>18402146.446758743</v>
      </c>
      <c r="D13" s="398">
        <v>21037893.73589769</v>
      </c>
      <c r="E13" s="418">
        <v>0</v>
      </c>
      <c r="F13" s="419">
        <v>21037893.73589769</v>
      </c>
    </row>
    <row r="14" spans="1:7" x14ac:dyDescent="0.25">
      <c r="A14" s="435" t="s">
        <v>1419</v>
      </c>
      <c r="B14" s="436">
        <v>7017792.833673669</v>
      </c>
      <c r="C14" s="436">
        <v>56541993.587457925</v>
      </c>
      <c r="D14" s="436">
        <v>63559786.421131596</v>
      </c>
      <c r="E14" s="432">
        <f>SUM(E15:E24)</f>
        <v>7499408.1554680299</v>
      </c>
      <c r="F14" s="430">
        <f t="shared" ref="F14:F25" si="0">D14-E14</f>
        <v>56060378.265663564</v>
      </c>
      <c r="G14" s="398"/>
    </row>
    <row r="15" spans="1:7" x14ac:dyDescent="0.25">
      <c r="A15" s="397" t="s">
        <v>810</v>
      </c>
      <c r="B15" s="398">
        <v>286946.19624792231</v>
      </c>
      <c r="C15" s="398">
        <v>3213797.39797673</v>
      </c>
      <c r="D15" s="398">
        <v>3500743.5942246518</v>
      </c>
      <c r="E15" s="418">
        <v>0</v>
      </c>
      <c r="F15" s="419">
        <v>3500743.5942246518</v>
      </c>
      <c r="G15" s="398"/>
    </row>
    <row r="16" spans="1:7" x14ac:dyDescent="0.25">
      <c r="A16" s="397" t="s">
        <v>557</v>
      </c>
      <c r="B16" s="398">
        <v>833267.5728297811</v>
      </c>
      <c r="C16" s="398">
        <v>6666140.5826382488</v>
      </c>
      <c r="D16" s="398">
        <v>7499408.1554680355</v>
      </c>
      <c r="E16" s="418">
        <v>7499408.1554680299</v>
      </c>
      <c r="F16" s="419">
        <v>0</v>
      </c>
      <c r="G16" s="398"/>
    </row>
    <row r="17" spans="1:7" x14ac:dyDescent="0.25">
      <c r="A17" s="397" t="s">
        <v>829</v>
      </c>
      <c r="B17" s="398">
        <v>89276.117771254561</v>
      </c>
      <c r="C17" s="398">
        <v>714208.94217003649</v>
      </c>
      <c r="D17" s="398">
        <v>803485.05994129111</v>
      </c>
      <c r="E17" s="418">
        <v>0</v>
      </c>
      <c r="F17" s="419">
        <v>803485.05994129111</v>
      </c>
      <c r="G17" s="398"/>
    </row>
    <row r="18" spans="1:7" x14ac:dyDescent="0.25">
      <c r="A18" s="397" t="s">
        <v>2223</v>
      </c>
      <c r="B18" s="398">
        <v>334803.29686575884</v>
      </c>
      <c r="C18" s="398">
        <v>2678426.3749260707</v>
      </c>
      <c r="D18" s="398">
        <v>3013229.6717918292</v>
      </c>
      <c r="E18" s="418">
        <v>0</v>
      </c>
      <c r="F18" s="419">
        <v>3013229.6717918292</v>
      </c>
      <c r="G18" s="398"/>
    </row>
    <row r="19" spans="1:7" x14ac:dyDescent="0.25">
      <c r="A19" s="397" t="s">
        <v>2226</v>
      </c>
      <c r="B19" s="398">
        <v>1137199.1881702405</v>
      </c>
      <c r="C19" s="398">
        <v>6368315.4537533456</v>
      </c>
      <c r="D19" s="398">
        <v>7505514.6419235859</v>
      </c>
      <c r="E19" s="418">
        <v>0</v>
      </c>
      <c r="F19" s="419">
        <v>7505514.6419235859</v>
      </c>
      <c r="G19" s="398"/>
    </row>
    <row r="20" spans="1:7" x14ac:dyDescent="0.25">
      <c r="A20" s="397" t="s">
        <v>2228</v>
      </c>
      <c r="B20" s="398">
        <v>616438.83947940252</v>
      </c>
      <c r="C20" s="398">
        <v>6904115.0021693083</v>
      </c>
      <c r="D20" s="398">
        <v>7520553.8416487118</v>
      </c>
      <c r="E20" s="418">
        <v>0</v>
      </c>
      <c r="F20" s="419">
        <v>7520553.8416487118</v>
      </c>
      <c r="G20" s="398"/>
    </row>
    <row r="21" spans="1:7" x14ac:dyDescent="0.25">
      <c r="A21" s="397" t="s">
        <v>2224</v>
      </c>
      <c r="B21" s="398">
        <v>639806.2256194728</v>
      </c>
      <c r="C21" s="398">
        <v>5118449.8049557824</v>
      </c>
      <c r="D21" s="398">
        <v>5758256.0305752577</v>
      </c>
      <c r="E21" s="418">
        <v>0</v>
      </c>
      <c r="F21" s="419">
        <v>5758256.0305752577</v>
      </c>
      <c r="G21" s="398"/>
    </row>
    <row r="22" spans="1:7" x14ac:dyDescent="0.25">
      <c r="A22" s="397" t="s">
        <v>2225</v>
      </c>
      <c r="B22" s="398">
        <v>1495357.1174449602</v>
      </c>
      <c r="C22" s="398">
        <v>11962856.939559681</v>
      </c>
      <c r="D22" s="398">
        <v>13458214.057004638</v>
      </c>
      <c r="E22" s="418">
        <v>0</v>
      </c>
      <c r="F22" s="419">
        <v>13458214.057004638</v>
      </c>
      <c r="G22" s="398"/>
    </row>
    <row r="23" spans="1:7" x14ac:dyDescent="0.25">
      <c r="A23" s="397" t="s">
        <v>2227</v>
      </c>
      <c r="B23" s="398">
        <v>1242464.6586343271</v>
      </c>
      <c r="C23" s="398">
        <v>9939717.269074617</v>
      </c>
      <c r="D23" s="398">
        <v>11182181.927708939</v>
      </c>
      <c r="E23" s="418">
        <v>0</v>
      </c>
      <c r="F23" s="419">
        <v>11182181.927708939</v>
      </c>
      <c r="G23" s="398"/>
    </row>
    <row r="24" spans="1:7" x14ac:dyDescent="0.25">
      <c r="A24" s="397" t="s">
        <v>2229</v>
      </c>
      <c r="B24" s="398">
        <v>342233.62061054923</v>
      </c>
      <c r="C24" s="398">
        <v>2975965.8202341078</v>
      </c>
      <c r="D24" s="398">
        <v>3318199.4408446569</v>
      </c>
      <c r="E24" s="418">
        <v>0</v>
      </c>
      <c r="F24" s="419">
        <v>3318199.4408446569</v>
      </c>
      <c r="G24" s="398"/>
    </row>
    <row r="25" spans="1:7" x14ac:dyDescent="0.25">
      <c r="A25" s="435" t="s">
        <v>2032</v>
      </c>
      <c r="B25" s="436">
        <v>1751599.0655611602</v>
      </c>
      <c r="C25" s="436">
        <v>4087064.4863093733</v>
      </c>
      <c r="D25" s="436">
        <v>5838663.5518705333</v>
      </c>
      <c r="E25" s="432">
        <f>SUM(E26:E28)</f>
        <v>0</v>
      </c>
      <c r="F25" s="430">
        <f t="shared" si="0"/>
        <v>5838663.5518705333</v>
      </c>
      <c r="G25" s="398"/>
    </row>
    <row r="26" spans="1:7" x14ac:dyDescent="0.25">
      <c r="A26" s="397" t="s">
        <v>2226</v>
      </c>
      <c r="B26" s="398">
        <v>583866.35518705344</v>
      </c>
      <c r="C26" s="398">
        <v>1362354.8287697912</v>
      </c>
      <c r="D26" s="398">
        <v>1946221.1839568445</v>
      </c>
      <c r="E26" s="418">
        <v>0</v>
      </c>
      <c r="F26" s="419">
        <v>1946221.1839568445</v>
      </c>
    </row>
    <row r="27" spans="1:7" x14ac:dyDescent="0.25">
      <c r="A27" s="397" t="s">
        <v>2224</v>
      </c>
      <c r="B27" s="398">
        <v>583866.35518705344</v>
      </c>
      <c r="C27" s="398">
        <v>1362354.8287697912</v>
      </c>
      <c r="D27" s="398">
        <v>1946221.1839568445</v>
      </c>
      <c r="E27" s="418">
        <v>0</v>
      </c>
      <c r="F27" s="419">
        <v>1946221.1839568445</v>
      </c>
    </row>
    <row r="28" spans="1:7" x14ac:dyDescent="0.25">
      <c r="A28" s="397" t="s">
        <v>2225</v>
      </c>
      <c r="B28" s="398">
        <v>291933.17759352672</v>
      </c>
      <c r="C28" s="398">
        <v>681177.41438489559</v>
      </c>
      <c r="D28" s="398">
        <v>973110.59197842225</v>
      </c>
      <c r="E28" s="418">
        <v>0</v>
      </c>
      <c r="F28" s="419">
        <v>973110.59197842225</v>
      </c>
    </row>
    <row r="29" spans="1:7" x14ac:dyDescent="0.25">
      <c r="A29" s="397" t="s">
        <v>2229</v>
      </c>
      <c r="B29" s="398">
        <v>291933.17759352672</v>
      </c>
      <c r="C29" s="398">
        <v>681177.41438489559</v>
      </c>
      <c r="D29" s="398">
        <v>973110.59197842225</v>
      </c>
      <c r="E29" s="418">
        <v>0</v>
      </c>
      <c r="F29" s="419">
        <v>973110.59197842225</v>
      </c>
    </row>
    <row r="30" spans="1:7" x14ac:dyDescent="0.25">
      <c r="A30" s="437" t="s">
        <v>1421</v>
      </c>
      <c r="B30" s="438">
        <v>66987743.556053422</v>
      </c>
      <c r="C30" s="438">
        <v>450017277.03052473</v>
      </c>
      <c r="D30" s="438">
        <v>517005020.58657801</v>
      </c>
      <c r="E30" s="433">
        <f>E3+E14+E25</f>
        <v>33898162.323715158</v>
      </c>
      <c r="F30" s="429">
        <f>F3+F14+F25</f>
        <v>483106858.2628628</v>
      </c>
    </row>
    <row r="31" spans="1:7" x14ac:dyDescent="0.25">
      <c r="B31" s="398"/>
      <c r="C31" s="398"/>
      <c r="D31" s="398"/>
      <c r="E31" s="398"/>
      <c r="F31" s="398"/>
    </row>
    <row r="32" spans="1:7" x14ac:dyDescent="0.25">
      <c r="E32" s="398"/>
      <c r="F32" s="39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DG2088"/>
  <sheetViews>
    <sheetView showGridLines="0" tabSelected="1" zoomScale="75" zoomScaleNormal="75" workbookViewId="0">
      <pane ySplit="7" topLeftCell="A8" activePane="bottomLeft" state="frozen"/>
      <selection pane="bottomLeft" activeCell="D1761" sqref="D1761"/>
    </sheetView>
  </sheetViews>
  <sheetFormatPr baseColWidth="10" defaultColWidth="11.44140625" defaultRowHeight="13.2" outlineLevelCol="1" x14ac:dyDescent="0.25"/>
  <cols>
    <col min="1" max="1" width="11.109375" customWidth="1"/>
    <col min="2" max="3" width="7.44140625" customWidth="1"/>
    <col min="4" max="4" width="71.109375" customWidth="1"/>
    <col min="5" max="5" width="10.33203125" bestFit="1" customWidth="1"/>
    <col min="6" max="6" width="11.109375" customWidth="1"/>
    <col min="7" max="7" width="7.6640625" customWidth="1"/>
    <col min="8" max="8" width="8" customWidth="1"/>
    <col min="9" max="9" width="8.88671875" customWidth="1"/>
    <col min="10" max="10" width="8.109375" style="1" hidden="1" customWidth="1"/>
    <col min="11" max="11" width="13.44140625" style="1" customWidth="1"/>
    <col min="12" max="12" width="14.5546875" style="1" customWidth="1"/>
    <col min="13" max="13" width="15.6640625" style="2" customWidth="1"/>
    <col min="14" max="14" width="36" style="3" customWidth="1"/>
    <col min="15" max="15" width="9.88671875" style="4" hidden="1" customWidth="1" outlineLevel="1"/>
    <col min="16" max="16" width="10.33203125" style="4" hidden="1" customWidth="1" outlineLevel="1"/>
    <col min="17" max="17" width="10.109375" style="4" hidden="1" customWidth="1" outlineLevel="1"/>
    <col min="18" max="18" width="9.88671875" style="4" hidden="1" customWidth="1" outlineLevel="1"/>
    <col min="19" max="19" width="10.5546875" hidden="1" customWidth="1" outlineLevel="1"/>
    <col min="20" max="20" width="3" hidden="1" customWidth="1" outlineLevel="1"/>
    <col min="21" max="21" width="4.109375" hidden="1" customWidth="1" outlineLevel="1"/>
    <col min="22" max="22" width="6.6640625" hidden="1" customWidth="1" collapsed="1"/>
    <col min="23" max="23" width="7" hidden="1" customWidth="1"/>
    <col min="24" max="24" width="8.6640625" hidden="1" customWidth="1"/>
    <col min="25" max="25" width="12.109375" hidden="1" customWidth="1"/>
    <col min="26" max="26" width="12" customWidth="1"/>
    <col min="27" max="27" width="9.6640625" customWidth="1"/>
  </cols>
  <sheetData>
    <row r="1" spans="1:54" x14ac:dyDescent="0.25">
      <c r="B1" s="5"/>
      <c r="C1" s="5"/>
      <c r="D1" s="5"/>
      <c r="E1" s="5"/>
      <c r="F1" s="5"/>
      <c r="G1" s="5"/>
      <c r="H1" s="5"/>
      <c r="I1" s="5"/>
      <c r="J1" s="6"/>
      <c r="K1" s="6"/>
      <c r="L1" s="6"/>
      <c r="M1" s="5"/>
      <c r="N1" s="5" t="s">
        <v>1007</v>
      </c>
      <c r="O1" s="133"/>
      <c r="P1" s="133"/>
      <c r="Q1" s="133"/>
      <c r="R1" s="133"/>
      <c r="S1" s="134"/>
      <c r="T1" s="9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x14ac:dyDescent="0.25">
      <c r="A2" s="7" t="s">
        <v>2578</v>
      </c>
      <c r="B2" s="7"/>
      <c r="C2" s="7"/>
      <c r="D2" s="7"/>
      <c r="E2" s="7"/>
      <c r="F2" s="7"/>
      <c r="G2" s="7"/>
      <c r="H2" s="7"/>
      <c r="I2" s="7"/>
      <c r="J2" s="91"/>
      <c r="K2" s="91"/>
      <c r="L2" s="91"/>
      <c r="M2" s="7"/>
      <c r="N2" s="153"/>
      <c r="O2" s="150"/>
      <c r="P2" s="150"/>
      <c r="Q2" s="150"/>
      <c r="R2" s="150"/>
      <c r="S2" s="101"/>
      <c r="T2" s="97"/>
      <c r="U2" s="9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x14ac:dyDescent="0.25">
      <c r="A3" s="9" t="s">
        <v>83</v>
      </c>
      <c r="B3" s="71"/>
      <c r="C3" s="71"/>
      <c r="D3" s="7"/>
      <c r="E3" s="7"/>
      <c r="F3" s="7"/>
      <c r="G3" s="7"/>
      <c r="H3" s="7"/>
      <c r="O3" s="152"/>
      <c r="P3" s="152"/>
      <c r="S3" s="231">
        <v>2012</v>
      </c>
      <c r="T3" s="312">
        <v>2013</v>
      </c>
      <c r="U3" s="231">
        <v>2012</v>
      </c>
      <c r="V3" s="235">
        <v>2011</v>
      </c>
      <c r="W3" s="205">
        <v>2010</v>
      </c>
      <c r="X3" s="202" t="s">
        <v>142</v>
      </c>
      <c r="Y3" s="203">
        <v>2008</v>
      </c>
      <c r="Z3" s="204">
        <v>2007</v>
      </c>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s="2" customFormat="1" x14ac:dyDescent="0.25">
      <c r="A4" s="7" t="s">
        <v>84</v>
      </c>
      <c r="D4" s="7"/>
      <c r="E4" s="7"/>
      <c r="F4" s="7"/>
      <c r="G4" s="7"/>
      <c r="H4" s="7"/>
      <c r="I4" s="7"/>
      <c r="J4" s="91"/>
      <c r="K4" s="91"/>
      <c r="L4" s="91"/>
      <c r="M4" s="7"/>
      <c r="N4" s="147"/>
      <c r="O4" s="133"/>
      <c r="P4" s="133"/>
      <c r="R4" s="133"/>
      <c r="S4" s="134"/>
      <c r="T4" s="299" t="s">
        <v>1084</v>
      </c>
      <c r="U4" s="298"/>
      <c r="V4" s="298"/>
      <c r="W4" s="298"/>
      <c r="X4" s="298"/>
      <c r="Y4" s="298"/>
      <c r="Z4" s="298"/>
      <c r="AA4" s="298"/>
      <c r="AB4" s="298"/>
      <c r="AC4" s="298"/>
      <c r="AD4" s="298"/>
      <c r="AE4" s="298"/>
      <c r="AF4" s="5"/>
      <c r="AG4" s="5"/>
      <c r="AH4" s="5"/>
      <c r="AI4" s="5"/>
      <c r="AJ4" s="5"/>
      <c r="AK4" s="5"/>
      <c r="AL4" s="5"/>
      <c r="AM4" s="5"/>
      <c r="AN4" s="5"/>
      <c r="AO4" s="5"/>
      <c r="AP4" s="5"/>
      <c r="AQ4" s="5"/>
      <c r="AR4" s="5"/>
      <c r="AS4" s="5"/>
      <c r="AT4" s="5"/>
      <c r="AU4" s="5"/>
      <c r="AV4" s="5"/>
      <c r="AW4" s="5"/>
      <c r="AX4" s="5"/>
      <c r="AY4" s="5"/>
      <c r="AZ4" s="5"/>
      <c r="BA4" s="5"/>
      <c r="BB4" s="5"/>
    </row>
    <row r="5" spans="1:54" s="2" customFormat="1" x14ac:dyDescent="0.25">
      <c r="A5" s="350" t="s">
        <v>2802</v>
      </c>
      <c r="B5" s="103"/>
      <c r="C5" s="103"/>
      <c r="D5" s="42"/>
      <c r="E5" s="42"/>
      <c r="F5" s="42"/>
      <c r="G5" s="42"/>
      <c r="H5" s="42"/>
      <c r="I5" s="42"/>
      <c r="J5" s="104"/>
      <c r="K5" s="104"/>
      <c r="L5" s="104"/>
      <c r="M5" s="42"/>
      <c r="N5" s="154"/>
      <c r="O5" s="133"/>
      <c r="P5" s="133"/>
      <c r="Q5" s="133"/>
      <c r="R5" s="133"/>
      <c r="S5" s="238" t="s">
        <v>242</v>
      </c>
      <c r="T5" s="134"/>
      <c r="U5" s="102"/>
      <c r="V5" s="102"/>
      <c r="W5" s="102"/>
      <c r="X5" s="102"/>
      <c r="Y5" s="102"/>
      <c r="Z5" s="102"/>
      <c r="AA5" s="102"/>
      <c r="AB5" s="102"/>
      <c r="AC5" s="102"/>
      <c r="AD5" s="102"/>
      <c r="AE5" s="102"/>
      <c r="AF5" s="5"/>
      <c r="AG5" s="5"/>
      <c r="AH5" s="5"/>
      <c r="AI5" s="5"/>
      <c r="AJ5" s="5"/>
      <c r="AK5" s="5"/>
      <c r="AL5" s="5"/>
      <c r="AM5" s="5"/>
      <c r="AN5" s="5"/>
      <c r="AO5" s="5"/>
      <c r="AP5" s="5"/>
      <c r="AQ5" s="5"/>
      <c r="AR5" s="5"/>
      <c r="AS5" s="5"/>
      <c r="AT5" s="5"/>
      <c r="AU5" s="5"/>
      <c r="AV5" s="5"/>
      <c r="AW5" s="5"/>
      <c r="AX5" s="5"/>
      <c r="AY5" s="5"/>
      <c r="AZ5" s="5"/>
      <c r="BA5" s="5"/>
      <c r="BB5" s="5"/>
    </row>
    <row r="6" spans="1:54" s="2" customFormat="1" x14ac:dyDescent="0.25">
      <c r="A6" s="99"/>
      <c r="B6" s="42"/>
      <c r="C6" s="42"/>
      <c r="D6" s="7"/>
      <c r="E6" s="7"/>
      <c r="F6" s="7"/>
      <c r="G6" s="7"/>
      <c r="H6" s="7"/>
      <c r="I6" s="7"/>
      <c r="J6" s="91"/>
      <c r="K6" s="91"/>
      <c r="L6" s="91"/>
      <c r="M6" s="7"/>
      <c r="O6" s="137"/>
      <c r="P6" s="10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s="12" customFormat="1" ht="52.5" customHeight="1" x14ac:dyDescent="0.25">
      <c r="A7" s="13" t="s">
        <v>787</v>
      </c>
      <c r="B7" s="415" t="s">
        <v>2273</v>
      </c>
      <c r="C7" s="415" t="s">
        <v>788</v>
      </c>
      <c r="D7" s="13" t="s">
        <v>789</v>
      </c>
      <c r="E7" s="415" t="s">
        <v>2150</v>
      </c>
      <c r="F7" s="415" t="s">
        <v>1811</v>
      </c>
      <c r="G7" s="13" t="s">
        <v>510</v>
      </c>
      <c r="H7" s="13" t="s">
        <v>512</v>
      </c>
      <c r="I7" s="13" t="s">
        <v>240</v>
      </c>
      <c r="J7" s="14" t="s">
        <v>790</v>
      </c>
      <c r="K7" s="14" t="s">
        <v>793</v>
      </c>
      <c r="L7" s="14" t="s">
        <v>794</v>
      </c>
      <c r="M7" s="390" t="s">
        <v>2800</v>
      </c>
      <c r="N7" s="15" t="s">
        <v>795</v>
      </c>
      <c r="O7" s="15" t="s">
        <v>796</v>
      </c>
      <c r="P7" s="15" t="s">
        <v>797</v>
      </c>
      <c r="Q7" s="15" t="s">
        <v>798</v>
      </c>
      <c r="R7" s="16" t="s">
        <v>800</v>
      </c>
      <c r="S7" s="17" t="s">
        <v>801</v>
      </c>
      <c r="T7" s="15" t="s">
        <v>802</v>
      </c>
      <c r="U7" s="16" t="s">
        <v>803</v>
      </c>
      <c r="V7" s="15" t="s">
        <v>3</v>
      </c>
      <c r="W7" s="16" t="s">
        <v>4</v>
      </c>
      <c r="X7" s="16" t="s">
        <v>5</v>
      </c>
      <c r="Y7" s="16" t="s">
        <v>110</v>
      </c>
      <c r="Z7" s="16" t="s">
        <v>327</v>
      </c>
      <c r="AA7" s="16" t="s">
        <v>571</v>
      </c>
      <c r="AB7" s="16" t="s">
        <v>408</v>
      </c>
      <c r="AC7" s="16" t="s">
        <v>1828</v>
      </c>
      <c r="AD7" s="16" t="s">
        <v>1829</v>
      </c>
      <c r="AE7" s="469" t="s">
        <v>2890</v>
      </c>
      <c r="AF7" s="469" t="s">
        <v>2891</v>
      </c>
      <c r="AG7" s="469" t="s">
        <v>2900</v>
      </c>
      <c r="AH7" s="469" t="s">
        <v>2905</v>
      </c>
      <c r="AI7" s="18"/>
      <c r="AJ7" s="18"/>
      <c r="AK7" s="18"/>
      <c r="AL7" s="18"/>
      <c r="AM7" s="18"/>
      <c r="AN7" s="18"/>
      <c r="AO7" s="18"/>
      <c r="AP7" s="18"/>
      <c r="AQ7" s="18"/>
      <c r="AR7" s="18"/>
      <c r="AS7" s="18"/>
      <c r="AT7" s="18"/>
      <c r="AU7" s="18"/>
      <c r="AV7" s="18"/>
      <c r="AW7" s="18"/>
      <c r="AX7" s="18"/>
      <c r="AY7" s="18"/>
      <c r="AZ7" s="18"/>
      <c r="BA7" s="18"/>
      <c r="BB7" s="18"/>
    </row>
    <row r="8" spans="1:54" ht="14.25" customHeight="1" x14ac:dyDescent="0.25">
      <c r="A8" s="111">
        <v>81738700</v>
      </c>
      <c r="B8" s="197" t="s">
        <v>809</v>
      </c>
      <c r="C8" s="197" t="str">
        <f>VLOOKUP(B8,Satser!$I$133:$J$160,2,FALSE)</f>
        <v>MH</v>
      </c>
      <c r="D8" s="220" t="s">
        <v>1316</v>
      </c>
      <c r="E8" s="220"/>
      <c r="F8" s="220" t="s">
        <v>1813</v>
      </c>
      <c r="G8" s="220"/>
      <c r="H8" s="215">
        <v>2012</v>
      </c>
      <c r="I8" s="215">
        <v>1209</v>
      </c>
      <c r="J8" s="195"/>
      <c r="K8" s="379">
        <f>IF(B8="",0,VLOOKUP(B8,Satser!$D$167:$F$194,2,FALSE)*IF(AA8="",0,VLOOKUP(AA8,Satser!$H$2:$J$14,2,FALSE)))</f>
        <v>0</v>
      </c>
      <c r="L8" s="379">
        <f>IF(B8="",0,VLOOKUP(B8,Satser!$I$167:$L$194,3,FALSE)*IF(AA8="",0,VLOOKUP(AA8,Satser!$H$2:$J$14,3,FALSE)))</f>
        <v>0</v>
      </c>
      <c r="M8" s="380">
        <f>SUM(K8+L8)</f>
        <v>0</v>
      </c>
      <c r="N8" s="339" t="s">
        <v>1366</v>
      </c>
      <c r="O8" s="75"/>
      <c r="P8" s="75"/>
      <c r="Q8" s="75"/>
      <c r="R8" s="75"/>
      <c r="S8" s="75"/>
      <c r="T8" s="75"/>
      <c r="U8" s="75">
        <v>4</v>
      </c>
      <c r="V8" s="75">
        <v>12</v>
      </c>
      <c r="W8" s="75">
        <v>12</v>
      </c>
      <c r="X8" s="170">
        <v>12</v>
      </c>
      <c r="Y8" s="75">
        <v>8</v>
      </c>
      <c r="Z8" s="73"/>
      <c r="AA8" s="73"/>
      <c r="AB8" s="73"/>
      <c r="AC8" s="73"/>
      <c r="AD8" s="73"/>
      <c r="AE8" s="168"/>
      <c r="AF8" s="73"/>
      <c r="AG8" s="73"/>
      <c r="AH8" s="73"/>
      <c r="AI8" s="7"/>
      <c r="AJ8" s="7"/>
      <c r="AK8" s="7"/>
      <c r="AL8" s="7"/>
      <c r="AM8" s="7"/>
      <c r="AN8" s="7"/>
      <c r="AO8" s="7"/>
      <c r="AP8" s="7"/>
      <c r="AQ8" s="7"/>
      <c r="AR8" s="7"/>
      <c r="AS8" s="7"/>
      <c r="AT8" s="7"/>
      <c r="AU8" s="7"/>
      <c r="AV8" s="7"/>
      <c r="AW8" s="7"/>
      <c r="AX8" s="7"/>
      <c r="AY8" s="7"/>
      <c r="AZ8" s="7"/>
      <c r="BA8" s="7"/>
      <c r="BB8" s="7"/>
    </row>
    <row r="9" spans="1:54" ht="14.25" customHeight="1" x14ac:dyDescent="0.25">
      <c r="A9" s="111">
        <v>81738800</v>
      </c>
      <c r="B9" s="197" t="s">
        <v>809</v>
      </c>
      <c r="C9" s="197" t="str">
        <f>VLOOKUP(B9,Satser!$I$133:$J$160,2,FALSE)</f>
        <v>MH</v>
      </c>
      <c r="D9" s="220" t="s">
        <v>1312</v>
      </c>
      <c r="E9" s="220"/>
      <c r="F9" s="220" t="s">
        <v>1813</v>
      </c>
      <c r="G9" s="75"/>
      <c r="H9" s="275">
        <v>2012</v>
      </c>
      <c r="I9" s="75">
        <v>1209</v>
      </c>
      <c r="J9" s="195"/>
      <c r="K9" s="379">
        <f>IF(B9="",0,VLOOKUP(B9,Satser!$D$167:$F$194,2,FALSE)*IF(AA9="",0,VLOOKUP(AA9,Satser!$H$2:$J$14,2,FALSE)))</f>
        <v>0</v>
      </c>
      <c r="L9" s="379">
        <f>IF(B9="",0,VLOOKUP(B9,Satser!$I$167:$L$194,3,FALSE)*IF(AA9="",0,VLOOKUP(AA9,Satser!$H$2:$J$14,3,FALSE)))</f>
        <v>0</v>
      </c>
      <c r="M9" s="380">
        <f t="shared" ref="M9:M72" si="0">SUM(K9+L9)</f>
        <v>0</v>
      </c>
      <c r="N9" s="354" t="s">
        <v>1367</v>
      </c>
      <c r="O9" s="75"/>
      <c r="P9" s="75"/>
      <c r="Q9" s="75"/>
      <c r="R9" s="75"/>
      <c r="S9" s="75"/>
      <c r="T9" s="75"/>
      <c r="U9" s="75">
        <v>4</v>
      </c>
      <c r="V9" s="75">
        <v>12</v>
      </c>
      <c r="W9" s="75">
        <v>12</v>
      </c>
      <c r="X9" s="170">
        <v>12</v>
      </c>
      <c r="Y9" s="75">
        <v>8</v>
      </c>
      <c r="Z9" s="73"/>
      <c r="AA9" s="73"/>
      <c r="AB9" s="73"/>
      <c r="AC9" s="73"/>
      <c r="AD9" s="73"/>
      <c r="AE9" s="168"/>
      <c r="AF9" s="73"/>
      <c r="AG9" s="73"/>
      <c r="AH9" s="73"/>
      <c r="AI9" s="7"/>
      <c r="AJ9" s="7"/>
      <c r="AK9" s="7"/>
      <c r="AL9" s="7"/>
      <c r="AM9" s="7"/>
      <c r="AN9" s="7"/>
      <c r="AO9" s="7"/>
      <c r="AP9" s="7"/>
      <c r="AQ9" s="7"/>
      <c r="AR9" s="7"/>
      <c r="AS9" s="7"/>
      <c r="AT9" s="7"/>
      <c r="AU9" s="7"/>
      <c r="AV9" s="7"/>
      <c r="AW9" s="7"/>
      <c r="AX9" s="7"/>
      <c r="AY9" s="7"/>
      <c r="AZ9" s="7"/>
      <c r="BA9" s="7"/>
      <c r="BB9" s="7"/>
    </row>
    <row r="10" spans="1:54" ht="14.25" customHeight="1" x14ac:dyDescent="0.25">
      <c r="A10" s="111">
        <v>81741400</v>
      </c>
      <c r="B10" s="197" t="s">
        <v>809</v>
      </c>
      <c r="C10" s="197" t="str">
        <f>VLOOKUP(B10,Satser!$I$133:$J$160,2,FALSE)</f>
        <v>MH</v>
      </c>
      <c r="D10" s="220" t="s">
        <v>1315</v>
      </c>
      <c r="E10" s="440" t="s">
        <v>2162</v>
      </c>
      <c r="F10" s="220" t="s">
        <v>1813</v>
      </c>
      <c r="G10" s="75"/>
      <c r="H10" s="275">
        <v>2012</v>
      </c>
      <c r="I10" s="75">
        <v>1209</v>
      </c>
      <c r="J10" s="195"/>
      <c r="K10" s="379">
        <f>IF(B10="",0,VLOOKUP(B10,Satser!$D$167:$F$194,2,FALSE)*IF(AA10="",0,VLOOKUP(AA10,Satser!$H$2:$J$14,2,FALSE)))</f>
        <v>0</v>
      </c>
      <c r="L10" s="379">
        <f>IF(B10="",0,VLOOKUP(B10,Satser!$I$167:$L$194,3,FALSE)*IF(AA10="",0,VLOOKUP(AA10,Satser!$H$2:$J$14,3,FALSE)))</f>
        <v>0</v>
      </c>
      <c r="M10" s="380">
        <f t="shared" si="0"/>
        <v>0</v>
      </c>
      <c r="N10" s="354" t="s">
        <v>1368</v>
      </c>
      <c r="O10" s="75"/>
      <c r="P10" s="75"/>
      <c r="Q10" s="75"/>
      <c r="R10" s="75"/>
      <c r="S10" s="75"/>
      <c r="T10" s="75"/>
      <c r="U10" s="75">
        <v>4</v>
      </c>
      <c r="V10" s="75">
        <v>12</v>
      </c>
      <c r="W10" s="75">
        <v>12</v>
      </c>
      <c r="X10" s="170">
        <v>12</v>
      </c>
      <c r="Y10" s="75">
        <v>8</v>
      </c>
      <c r="Z10" s="73"/>
      <c r="AA10" s="73"/>
      <c r="AB10" s="73"/>
      <c r="AC10" s="73"/>
      <c r="AD10" s="73"/>
      <c r="AE10" s="168"/>
      <c r="AF10" s="73"/>
      <c r="AG10" s="73"/>
      <c r="AH10" s="73"/>
      <c r="AI10" s="7"/>
      <c r="AJ10" s="7"/>
      <c r="AK10" s="7"/>
      <c r="AL10" s="7"/>
      <c r="AM10" s="7"/>
      <c r="AN10" s="7"/>
      <c r="AO10" s="7"/>
      <c r="AP10" s="7"/>
      <c r="AQ10" s="7"/>
      <c r="AR10" s="7"/>
      <c r="AS10" s="7"/>
      <c r="AT10" s="7"/>
      <c r="AU10" s="7"/>
      <c r="AV10" s="7"/>
      <c r="AW10" s="7"/>
      <c r="AX10" s="7"/>
      <c r="AY10" s="7"/>
      <c r="AZ10" s="7"/>
      <c r="BA10" s="7"/>
      <c r="BB10" s="7"/>
    </row>
    <row r="11" spans="1:54" ht="14.25" customHeight="1" x14ac:dyDescent="0.25">
      <c r="A11" s="111">
        <v>81742100</v>
      </c>
      <c r="B11" s="75" t="s">
        <v>809</v>
      </c>
      <c r="C11" s="197" t="str">
        <f>VLOOKUP(B11,Satser!$I$133:$J$160,2,FALSE)</f>
        <v>MH</v>
      </c>
      <c r="D11" s="220" t="s">
        <v>1313</v>
      </c>
      <c r="E11" s="440"/>
      <c r="F11" s="220" t="s">
        <v>1813</v>
      </c>
      <c r="G11" s="75"/>
      <c r="H11" s="275">
        <v>2012</v>
      </c>
      <c r="I11" s="75">
        <v>1209</v>
      </c>
      <c r="J11" s="195"/>
      <c r="K11" s="379">
        <f>IF(B11="",0,VLOOKUP(B11,Satser!$D$167:$F$194,2,FALSE)*IF(AA11="",0,VLOOKUP(AA11,Satser!$H$2:$J$14,2,FALSE)))</f>
        <v>0</v>
      </c>
      <c r="L11" s="379">
        <f>IF(B11="",0,VLOOKUP(B11,Satser!$I$167:$L$194,3,FALSE)*IF(AA11="",0,VLOOKUP(AA11,Satser!$H$2:$J$14,3,FALSE)))</f>
        <v>0</v>
      </c>
      <c r="M11" s="380">
        <f t="shared" si="0"/>
        <v>0</v>
      </c>
      <c r="N11" s="354" t="s">
        <v>1369</v>
      </c>
      <c r="O11" s="75"/>
      <c r="P11" s="75"/>
      <c r="Q11" s="75"/>
      <c r="R11" s="75"/>
      <c r="S11" s="75"/>
      <c r="T11" s="75"/>
      <c r="U11" s="75">
        <v>4</v>
      </c>
      <c r="V11" s="75">
        <v>12</v>
      </c>
      <c r="W11" s="75">
        <v>12</v>
      </c>
      <c r="X11" s="170">
        <v>12</v>
      </c>
      <c r="Y11" s="75">
        <v>8</v>
      </c>
      <c r="Z11" s="76"/>
      <c r="AA11" s="76"/>
      <c r="AB11" s="76"/>
      <c r="AC11" s="76"/>
      <c r="AD11" s="76"/>
      <c r="AE11" s="169"/>
      <c r="AF11" s="73"/>
      <c r="AG11" s="73"/>
      <c r="AH11" s="73"/>
      <c r="AI11" s="7"/>
      <c r="AJ11" s="7"/>
      <c r="AK11" s="7"/>
      <c r="AL11" s="7"/>
      <c r="AM11" s="7"/>
      <c r="AN11" s="7"/>
      <c r="AO11" s="7"/>
      <c r="AP11" s="7"/>
      <c r="AQ11" s="7"/>
      <c r="AR11" s="7"/>
      <c r="AS11" s="7"/>
      <c r="AT11" s="7"/>
      <c r="AU11" s="7"/>
      <c r="AV11" s="7"/>
      <c r="AW11" s="7"/>
      <c r="AX11" s="7"/>
      <c r="AY11" s="7"/>
      <c r="AZ11" s="7"/>
      <c r="BA11" s="7"/>
      <c r="BB11" s="7"/>
    </row>
    <row r="12" spans="1:54" ht="14.25" customHeight="1" x14ac:dyDescent="0.25">
      <c r="A12" s="111">
        <v>81739400</v>
      </c>
      <c r="B12" s="197" t="s">
        <v>810</v>
      </c>
      <c r="C12" s="197" t="str">
        <f>VLOOKUP(B12,Satser!$I$133:$J$160,2,FALSE)</f>
        <v>HF</v>
      </c>
      <c r="D12" s="220" t="s">
        <v>1328</v>
      </c>
      <c r="E12" s="440" t="s">
        <v>2163</v>
      </c>
      <c r="F12" s="220" t="s">
        <v>1813</v>
      </c>
      <c r="G12" s="75"/>
      <c r="H12" s="275">
        <v>2012</v>
      </c>
      <c r="I12" s="75">
        <v>1209</v>
      </c>
      <c r="J12" s="195"/>
      <c r="K12" s="379">
        <f>IF(B12="",0,VLOOKUP(B12,Satser!$D$167:$F$194,2,FALSE)*IF(AA12="",0,VLOOKUP(AA12,Satser!$H$2:$J$14,2,FALSE)))</f>
        <v>0</v>
      </c>
      <c r="L12" s="379">
        <f>IF(B12="",0,VLOOKUP(B12,Satser!$I$167:$L$194,3,FALSE)*IF(AA12="",0,VLOOKUP(AA12,Satser!$H$2:$J$14,3,FALSE)))</f>
        <v>0</v>
      </c>
      <c r="M12" s="380">
        <f t="shared" si="0"/>
        <v>0</v>
      </c>
      <c r="N12" s="354" t="s">
        <v>1370</v>
      </c>
      <c r="O12" s="75"/>
      <c r="P12" s="75"/>
      <c r="Q12" s="75"/>
      <c r="R12" s="75"/>
      <c r="S12" s="75"/>
      <c r="T12" s="75"/>
      <c r="U12" s="75">
        <v>4</v>
      </c>
      <c r="V12" s="75">
        <v>12</v>
      </c>
      <c r="W12" s="75">
        <v>12</v>
      </c>
      <c r="X12" s="170">
        <v>12</v>
      </c>
      <c r="Y12" s="75">
        <v>8</v>
      </c>
      <c r="Z12" s="76"/>
      <c r="AA12" s="76"/>
      <c r="AB12" s="76"/>
      <c r="AC12" s="76"/>
      <c r="AD12" s="76"/>
      <c r="AE12" s="169"/>
      <c r="AF12" s="73"/>
      <c r="AG12" s="73"/>
      <c r="AH12" s="73"/>
      <c r="AI12" s="7"/>
      <c r="AJ12" s="7"/>
      <c r="AK12" s="7"/>
      <c r="AL12" s="7"/>
      <c r="AM12" s="7"/>
      <c r="AN12" s="7"/>
      <c r="AO12" s="7"/>
      <c r="AP12" s="7"/>
      <c r="AQ12" s="7"/>
      <c r="AR12" s="7"/>
      <c r="AS12" s="7"/>
      <c r="AT12" s="7"/>
      <c r="AU12" s="7"/>
      <c r="AV12" s="7"/>
      <c r="AW12" s="7"/>
      <c r="AX12" s="7"/>
      <c r="AY12" s="7"/>
      <c r="AZ12" s="7"/>
      <c r="BA12" s="7"/>
      <c r="BB12" s="7"/>
    </row>
    <row r="13" spans="1:54" ht="14.25" customHeight="1" x14ac:dyDescent="0.25">
      <c r="A13" s="111">
        <v>81130500</v>
      </c>
      <c r="B13" s="355" t="s">
        <v>812</v>
      </c>
      <c r="C13" s="197" t="str">
        <f>VLOOKUP(B13,Satser!$I$133:$J$160,2,FALSE)</f>
        <v>IE</v>
      </c>
      <c r="D13" s="355" t="s">
        <v>1319</v>
      </c>
      <c r="E13" s="440"/>
      <c r="F13" s="220" t="s">
        <v>1813</v>
      </c>
      <c r="G13" s="113"/>
      <c r="H13" s="223">
        <v>2011</v>
      </c>
      <c r="I13" s="75">
        <v>1208</v>
      </c>
      <c r="J13" s="138" t="s">
        <v>1016</v>
      </c>
      <c r="K13" s="379">
        <f>IF(B13="",0,VLOOKUP(B13,Satser!$D$167:$F$194,2,FALSE)*IF(AA13="",0,VLOOKUP(AA13,Satser!$H$2:$J$14,2,FALSE)))</f>
        <v>0</v>
      </c>
      <c r="L13" s="379">
        <f>IF(B13="",0,VLOOKUP(B13,Satser!$I$167:$L$194,3,FALSE)*IF(AA13="",0,VLOOKUP(AA13,Satser!$H$2:$J$14,3,FALSE)))</f>
        <v>0</v>
      </c>
      <c r="M13" s="380">
        <f t="shared" si="0"/>
        <v>0</v>
      </c>
      <c r="N13" s="356"/>
      <c r="O13" s="76"/>
      <c r="P13" s="114"/>
      <c r="Q13" s="79">
        <v>0</v>
      </c>
      <c r="R13" s="73"/>
      <c r="S13" s="73">
        <v>0</v>
      </c>
      <c r="T13" s="73"/>
      <c r="U13" s="73">
        <v>5</v>
      </c>
      <c r="V13" s="73">
        <v>12</v>
      </c>
      <c r="W13" s="73">
        <v>12</v>
      </c>
      <c r="X13" s="169">
        <v>12</v>
      </c>
      <c r="Y13" s="76">
        <v>7</v>
      </c>
      <c r="Z13" s="76"/>
      <c r="AA13" s="76"/>
      <c r="AB13" s="76"/>
      <c r="AC13" s="76"/>
      <c r="AD13" s="76"/>
      <c r="AE13" s="169"/>
      <c r="AF13" s="73"/>
      <c r="AG13" s="73"/>
      <c r="AH13" s="73"/>
      <c r="AI13" s="7"/>
      <c r="AJ13" s="7"/>
      <c r="AK13" s="7"/>
      <c r="AL13" s="7"/>
      <c r="AM13" s="7"/>
      <c r="AN13" s="7"/>
      <c r="AO13" s="7"/>
      <c r="AP13" s="7"/>
      <c r="AQ13" s="7"/>
      <c r="AR13" s="7"/>
      <c r="AS13" s="7"/>
      <c r="AT13" s="7"/>
      <c r="AU13" s="7"/>
      <c r="AV13" s="7"/>
      <c r="AW13" s="7"/>
      <c r="AX13" s="7"/>
      <c r="AY13" s="7"/>
      <c r="AZ13" s="7"/>
      <c r="BA13" s="7"/>
      <c r="BB13" s="7"/>
    </row>
    <row r="14" spans="1:54" ht="14.25" customHeight="1" x14ac:dyDescent="0.25">
      <c r="A14" s="111">
        <v>81710000</v>
      </c>
      <c r="B14" s="113" t="s">
        <v>812</v>
      </c>
      <c r="C14" s="197" t="str">
        <f>VLOOKUP(B14,Satser!$I$133:$J$160,2,FALSE)</f>
        <v>IE</v>
      </c>
      <c r="D14" s="355" t="s">
        <v>1314</v>
      </c>
      <c r="E14" s="440"/>
      <c r="F14" s="220" t="s">
        <v>1813</v>
      </c>
      <c r="G14" s="113"/>
      <c r="H14" s="223">
        <v>2009</v>
      </c>
      <c r="I14" s="130">
        <v>1208</v>
      </c>
      <c r="J14" s="160" t="s">
        <v>224</v>
      </c>
      <c r="K14" s="379">
        <f>IF(B14="",0,VLOOKUP(B14,Satser!$D$167:$F$194,2,FALSE)*IF(AA14="",0,VLOOKUP(AA14,Satser!$H$2:$J$14,2,FALSE)))</f>
        <v>0</v>
      </c>
      <c r="L14" s="379">
        <f>IF(B14="",0,VLOOKUP(B14,Satser!$I$167:$L$194,3,FALSE)*IF(AA14="",0,VLOOKUP(AA14,Satser!$H$2:$J$14,3,FALSE)))</f>
        <v>0</v>
      </c>
      <c r="M14" s="380">
        <f t="shared" si="0"/>
        <v>0</v>
      </c>
      <c r="N14" s="345" t="s">
        <v>1341</v>
      </c>
      <c r="O14" s="73"/>
      <c r="P14" s="73"/>
      <c r="Q14" s="79"/>
      <c r="R14" s="73"/>
      <c r="S14" s="75"/>
      <c r="T14" s="76"/>
      <c r="U14" s="76">
        <v>5</v>
      </c>
      <c r="V14" s="76">
        <v>12</v>
      </c>
      <c r="W14" s="76">
        <v>12</v>
      </c>
      <c r="X14" s="169">
        <v>12</v>
      </c>
      <c r="Y14" s="73">
        <v>7</v>
      </c>
      <c r="Z14" s="76"/>
      <c r="AA14" s="76"/>
      <c r="AB14" s="76"/>
      <c r="AC14" s="76"/>
      <c r="AD14" s="76"/>
      <c r="AE14" s="169"/>
      <c r="AF14" s="73"/>
      <c r="AG14" s="73"/>
      <c r="AH14" s="73"/>
      <c r="AI14" s="7"/>
      <c r="AJ14" s="7"/>
      <c r="AK14" s="7"/>
      <c r="AL14" s="7"/>
      <c r="AM14" s="7"/>
      <c r="AN14" s="7"/>
      <c r="AO14" s="7"/>
      <c r="AP14" s="7"/>
      <c r="AQ14" s="7"/>
      <c r="AR14" s="7"/>
      <c r="AS14" s="7"/>
      <c r="AT14" s="7"/>
      <c r="AU14" s="7"/>
      <c r="AV14" s="7"/>
      <c r="AW14" s="7"/>
      <c r="AX14" s="7"/>
      <c r="AY14" s="7"/>
      <c r="AZ14" s="7"/>
      <c r="BA14" s="7"/>
      <c r="BB14" s="7"/>
    </row>
    <row r="15" spans="1:54" ht="14.25" customHeight="1" x14ac:dyDescent="0.25">
      <c r="A15" s="111">
        <v>82510800</v>
      </c>
      <c r="B15" s="110" t="s">
        <v>812</v>
      </c>
      <c r="C15" s="197" t="str">
        <f>VLOOKUP(B15,Satser!$I$133:$J$160,2,FALSE)</f>
        <v>IE</v>
      </c>
      <c r="D15" s="219" t="s">
        <v>1318</v>
      </c>
      <c r="E15" s="440"/>
      <c r="F15" s="220" t="s">
        <v>1813</v>
      </c>
      <c r="G15" s="242" t="s">
        <v>527</v>
      </c>
      <c r="H15" s="312">
        <v>2013</v>
      </c>
      <c r="I15" s="130">
        <v>1209</v>
      </c>
      <c r="J15" s="195"/>
      <c r="K15" s="379">
        <f>IF(B15="",0,VLOOKUP(B15,Satser!$D$167:$F$194,2,FALSE)*IF(AA15="",0,VLOOKUP(AA15,Satser!$H$2:$J$14,2,FALSE)))</f>
        <v>0</v>
      </c>
      <c r="L15" s="379">
        <f>IF(B15="",0,VLOOKUP(B15,Satser!$I$167:$L$194,3,FALSE)*IF(AA15="",0,VLOOKUP(AA15,Satser!$H$2:$J$14,3,FALSE)))</f>
        <v>0</v>
      </c>
      <c r="M15" s="380">
        <f t="shared" si="0"/>
        <v>0</v>
      </c>
      <c r="N15" s="339" t="s">
        <v>1465</v>
      </c>
      <c r="O15" s="75"/>
      <c r="P15" s="75"/>
      <c r="Q15" s="75"/>
      <c r="R15" s="75"/>
      <c r="S15" s="75"/>
      <c r="T15" s="75"/>
      <c r="U15" s="75"/>
      <c r="V15" s="75">
        <v>12</v>
      </c>
      <c r="W15" s="75">
        <v>12</v>
      </c>
      <c r="X15" s="170">
        <v>12</v>
      </c>
      <c r="Y15" s="170">
        <v>12</v>
      </c>
      <c r="Z15" s="75"/>
      <c r="AA15" s="75"/>
      <c r="AB15" s="75"/>
      <c r="AC15" s="75"/>
      <c r="AD15" s="75"/>
      <c r="AE15" s="170"/>
      <c r="AF15" s="73"/>
      <c r="AG15" s="73"/>
      <c r="AH15" s="73"/>
      <c r="AI15" s="7"/>
      <c r="AJ15" s="7"/>
      <c r="AK15" s="7"/>
      <c r="AL15" s="7"/>
      <c r="AM15" s="7"/>
      <c r="AN15" s="7"/>
      <c r="AO15" s="7"/>
      <c r="AP15" s="7"/>
      <c r="AQ15" s="7"/>
      <c r="AR15" s="7"/>
      <c r="AS15" s="7"/>
      <c r="AT15" s="7"/>
      <c r="AU15" s="7"/>
      <c r="AV15" s="7"/>
      <c r="AW15" s="7"/>
      <c r="AX15" s="7"/>
      <c r="AY15" s="7"/>
      <c r="AZ15" s="7"/>
      <c r="BA15" s="7"/>
      <c r="BB15" s="7"/>
    </row>
    <row r="16" spans="1:54" ht="14.25" customHeight="1" x14ac:dyDescent="0.25">
      <c r="A16" s="96">
        <v>81729300</v>
      </c>
      <c r="B16" s="130" t="s">
        <v>813</v>
      </c>
      <c r="C16" s="197" t="str">
        <f>VLOOKUP(B16,Satser!$I$133:$J$160,2,FALSE)</f>
        <v>IV</v>
      </c>
      <c r="D16" s="215" t="s">
        <v>1317</v>
      </c>
      <c r="E16" s="440"/>
      <c r="F16" s="220" t="s">
        <v>1813</v>
      </c>
      <c r="G16" s="130"/>
      <c r="H16" s="130">
        <v>2011</v>
      </c>
      <c r="I16" s="189">
        <v>1209</v>
      </c>
      <c r="J16" s="160"/>
      <c r="K16" s="379">
        <f>IF(B16="",0,VLOOKUP(B16,Satser!$D$167:$F$194,2,FALSE)*IF(AA16="",0,VLOOKUP(AA16,Satser!$H$2:$J$14,2,FALSE)))</f>
        <v>0</v>
      </c>
      <c r="L16" s="379">
        <f>IF(B16="",0,VLOOKUP(B16,Satser!$I$167:$L$194,3,FALSE)*IF(AA16="",0,VLOOKUP(AA16,Satser!$H$2:$J$14,3,FALSE)))</f>
        <v>0</v>
      </c>
      <c r="M16" s="380">
        <f t="shared" si="0"/>
        <v>0</v>
      </c>
      <c r="N16" s="345" t="s">
        <v>1367</v>
      </c>
      <c r="O16" s="73"/>
      <c r="P16" s="73"/>
      <c r="Q16" s="79"/>
      <c r="R16" s="73"/>
      <c r="S16" s="73"/>
      <c r="T16" s="73"/>
      <c r="U16" s="73">
        <v>4</v>
      </c>
      <c r="V16" s="73">
        <v>12</v>
      </c>
      <c r="W16" s="73">
        <v>12</v>
      </c>
      <c r="X16" s="168">
        <v>12</v>
      </c>
      <c r="Y16" s="76">
        <v>8</v>
      </c>
      <c r="Z16" s="73"/>
      <c r="AA16" s="73"/>
      <c r="AB16" s="73"/>
      <c r="AC16" s="73"/>
      <c r="AD16" s="73"/>
      <c r="AE16" s="168"/>
      <c r="AF16" s="73"/>
      <c r="AG16" s="73"/>
      <c r="AH16" s="73"/>
      <c r="AI16" s="7"/>
      <c r="AJ16" s="7"/>
      <c r="AK16" s="7"/>
      <c r="AL16" s="7"/>
      <c r="AM16" s="7"/>
      <c r="AN16" s="7"/>
      <c r="AO16" s="7"/>
      <c r="AP16" s="7"/>
      <c r="AQ16" s="7"/>
      <c r="AR16" s="7"/>
      <c r="AS16" s="7"/>
      <c r="AT16" s="7"/>
      <c r="AU16" s="7"/>
      <c r="AV16" s="7"/>
      <c r="AW16" s="7"/>
      <c r="AX16" s="7"/>
      <c r="AY16" s="7"/>
      <c r="AZ16" s="7"/>
      <c r="BA16" s="7"/>
      <c r="BB16" s="7"/>
    </row>
    <row r="17" spans="1:55" ht="14.25" customHeight="1" x14ac:dyDescent="0.25">
      <c r="A17" s="96">
        <v>81733300</v>
      </c>
      <c r="B17" s="130" t="s">
        <v>813</v>
      </c>
      <c r="C17" s="197" t="str">
        <f>VLOOKUP(B17,Satser!$I$133:$J$160,2,FALSE)</f>
        <v>IV</v>
      </c>
      <c r="D17" s="130" t="s">
        <v>1327</v>
      </c>
      <c r="E17" s="440">
        <v>642005</v>
      </c>
      <c r="F17" s="220" t="s">
        <v>1813</v>
      </c>
      <c r="G17" s="130" t="s">
        <v>527</v>
      </c>
      <c r="H17" s="215">
        <v>2012</v>
      </c>
      <c r="I17" s="353">
        <v>1208</v>
      </c>
      <c r="J17" s="160"/>
      <c r="K17" s="379">
        <f>IF(B17="",0,VLOOKUP(B17,Satser!$D$167:$F$194,2,FALSE)*IF(AA17="",0,VLOOKUP(AA17,Satser!$H$2:$J$14,2,FALSE)))</f>
        <v>0</v>
      </c>
      <c r="L17" s="379">
        <f>IF(B17="",0,VLOOKUP(B17,Satser!$I$167:$L$194,3,FALSE)*IF(AA17="",0,VLOOKUP(AA17,Satser!$H$2:$J$14,3,FALSE)))</f>
        <v>0</v>
      </c>
      <c r="M17" s="380">
        <f t="shared" si="0"/>
        <v>0</v>
      </c>
      <c r="N17" s="345" t="s">
        <v>1342</v>
      </c>
      <c r="O17" s="73"/>
      <c r="P17" s="73"/>
      <c r="Q17" s="79"/>
      <c r="R17" s="73"/>
      <c r="S17" s="73"/>
      <c r="T17" s="129"/>
      <c r="U17" s="73">
        <v>5</v>
      </c>
      <c r="V17" s="73">
        <v>12</v>
      </c>
      <c r="W17" s="73">
        <v>12</v>
      </c>
      <c r="X17" s="168">
        <v>12</v>
      </c>
      <c r="Y17" s="76">
        <v>7</v>
      </c>
      <c r="Z17" s="73"/>
      <c r="AA17" s="73"/>
      <c r="AB17" s="73"/>
      <c r="AC17" s="73"/>
      <c r="AD17" s="73"/>
      <c r="AE17" s="168"/>
      <c r="AF17" s="76"/>
      <c r="AG17" s="76"/>
      <c r="AH17" s="76"/>
      <c r="AI17" s="97"/>
      <c r="AJ17" s="97"/>
      <c r="AK17" s="97"/>
      <c r="AL17" s="97"/>
      <c r="AM17" s="97"/>
      <c r="AN17" s="97"/>
      <c r="AO17" s="97"/>
      <c r="AP17" s="97"/>
      <c r="AQ17" s="97"/>
      <c r="AR17" s="97"/>
      <c r="AS17" s="97"/>
      <c r="AT17" s="97"/>
      <c r="AU17" s="97"/>
      <c r="AV17" s="97"/>
      <c r="AW17" s="97"/>
      <c r="AX17" s="97"/>
      <c r="AY17" s="97"/>
      <c r="AZ17" s="97"/>
      <c r="BA17" s="97"/>
      <c r="BB17" s="97"/>
      <c r="BC17" s="97"/>
    </row>
    <row r="18" spans="1:55" ht="14.25" customHeight="1" x14ac:dyDescent="0.25">
      <c r="A18" s="96">
        <v>81730100</v>
      </c>
      <c r="B18" s="145" t="s">
        <v>817</v>
      </c>
      <c r="C18" s="197" t="str">
        <f>VLOOKUP(B18,Satser!$I$133:$J$160,2,FALSE)</f>
        <v>NV</v>
      </c>
      <c r="D18" s="242" t="s">
        <v>1333</v>
      </c>
      <c r="E18" s="440" t="s">
        <v>2164</v>
      </c>
      <c r="F18" s="220" t="s">
        <v>1813</v>
      </c>
      <c r="G18" s="130"/>
      <c r="H18" s="130">
        <v>2011</v>
      </c>
      <c r="I18" s="353">
        <v>1207</v>
      </c>
      <c r="J18" s="160"/>
      <c r="K18" s="379">
        <f>IF(B18="",0,VLOOKUP(B18,Satser!$D$167:$F$194,2,FALSE)*IF(AA18="",0,VLOOKUP(AA18,Satser!$H$2:$J$14,2,FALSE)))</f>
        <v>0</v>
      </c>
      <c r="L18" s="379">
        <f>IF(B18="",0,VLOOKUP(B18,Satser!$I$167:$L$194,3,FALSE)*IF(AA18="",0,VLOOKUP(AA18,Satser!$H$2:$J$14,3,FALSE)))</f>
        <v>0</v>
      </c>
      <c r="M18" s="380">
        <f t="shared" si="0"/>
        <v>0</v>
      </c>
      <c r="N18" s="345" t="s">
        <v>1371</v>
      </c>
      <c r="O18" s="73"/>
      <c r="P18" s="73"/>
      <c r="Q18" s="79"/>
      <c r="R18" s="73"/>
      <c r="S18" s="73"/>
      <c r="T18" s="73"/>
      <c r="U18" s="73">
        <v>6</v>
      </c>
      <c r="V18" s="73">
        <v>12</v>
      </c>
      <c r="W18" s="73">
        <v>12</v>
      </c>
      <c r="X18" s="168">
        <v>12</v>
      </c>
      <c r="Y18" s="73">
        <v>6</v>
      </c>
      <c r="Z18" s="73"/>
      <c r="AA18" s="73"/>
      <c r="AB18" s="73"/>
      <c r="AC18" s="73"/>
      <c r="AD18" s="73"/>
      <c r="AE18" s="168"/>
      <c r="AF18" s="76"/>
      <c r="AG18" s="76"/>
      <c r="AH18" s="76"/>
      <c r="AI18" s="97"/>
      <c r="AJ18" s="97"/>
      <c r="AK18" s="97"/>
      <c r="AL18" s="97"/>
      <c r="AM18" s="97"/>
      <c r="AN18" s="97"/>
      <c r="AO18" s="97"/>
      <c r="AP18" s="97"/>
      <c r="AQ18" s="97"/>
      <c r="AR18" s="97"/>
      <c r="AS18" s="97"/>
      <c r="AT18" s="97"/>
      <c r="AU18" s="97"/>
      <c r="AV18" s="97"/>
      <c r="AW18" s="97"/>
      <c r="AX18" s="97"/>
      <c r="AY18" s="97"/>
      <c r="AZ18" s="97"/>
      <c r="BA18" s="97"/>
      <c r="BB18" s="97"/>
      <c r="BC18" s="97"/>
    </row>
    <row r="19" spans="1:55" s="98" customFormat="1" ht="14.25" customHeight="1" x14ac:dyDescent="0.25">
      <c r="A19" s="96">
        <v>81733400</v>
      </c>
      <c r="B19" s="130" t="s">
        <v>817</v>
      </c>
      <c r="C19" s="197" t="str">
        <f>VLOOKUP(B19,Satser!$I$133:$J$160,2,FALSE)</f>
        <v>NV</v>
      </c>
      <c r="D19" s="130" t="s">
        <v>1334</v>
      </c>
      <c r="E19" s="440" t="s">
        <v>2165</v>
      </c>
      <c r="F19" s="220" t="s">
        <v>1813</v>
      </c>
      <c r="G19" s="130"/>
      <c r="H19" s="295">
        <v>2012</v>
      </c>
      <c r="I19" s="353">
        <v>1207</v>
      </c>
      <c r="J19" s="160"/>
      <c r="K19" s="379">
        <f>IF(B19="",0,VLOOKUP(B19,Satser!$D$167:$F$194,2,FALSE)*IF(AA19="",0,VLOOKUP(AA19,Satser!$H$2:$J$14,2,FALSE)))</f>
        <v>0</v>
      </c>
      <c r="L19" s="379">
        <f>IF(B19="",0,VLOOKUP(B19,Satser!$I$167:$L$194,3,FALSE)*IF(AA19="",0,VLOOKUP(AA19,Satser!$H$2:$J$14,3,FALSE)))</f>
        <v>0</v>
      </c>
      <c r="M19" s="380">
        <f t="shared" si="0"/>
        <v>0</v>
      </c>
      <c r="N19" s="345" t="s">
        <v>1372</v>
      </c>
      <c r="O19" s="73"/>
      <c r="P19" s="73"/>
      <c r="Q19" s="79"/>
      <c r="R19" s="73"/>
      <c r="S19" s="9"/>
      <c r="T19" s="129"/>
      <c r="U19" s="73">
        <v>4</v>
      </c>
      <c r="V19" s="73">
        <v>12</v>
      </c>
      <c r="W19" s="73">
        <v>12</v>
      </c>
      <c r="X19" s="73">
        <v>12</v>
      </c>
      <c r="Y19" s="169">
        <v>8</v>
      </c>
      <c r="Z19" s="73"/>
      <c r="AA19" s="73"/>
      <c r="AB19" s="73"/>
      <c r="AC19" s="73"/>
      <c r="AD19" s="73"/>
      <c r="AE19" s="168"/>
      <c r="AF19" s="76"/>
      <c r="AG19" s="76"/>
      <c r="AH19" s="76"/>
      <c r="AI19" s="97"/>
      <c r="AJ19" s="97"/>
      <c r="AK19" s="97"/>
      <c r="AL19" s="97"/>
      <c r="AM19" s="97"/>
      <c r="AN19" s="97"/>
      <c r="AO19" s="97"/>
      <c r="AP19" s="97"/>
      <c r="AQ19" s="97"/>
      <c r="AR19" s="97"/>
      <c r="AS19" s="97"/>
      <c r="AT19" s="97"/>
      <c r="AU19" s="97"/>
      <c r="AV19" s="97"/>
      <c r="AW19" s="97"/>
      <c r="AX19" s="97"/>
      <c r="AY19" s="97"/>
      <c r="AZ19" s="97"/>
      <c r="BA19" s="97"/>
      <c r="BB19" s="97"/>
    </row>
    <row r="20" spans="1:55" s="98" customFormat="1" ht="14.25" customHeight="1" x14ac:dyDescent="0.25">
      <c r="A20" s="111">
        <v>81736200</v>
      </c>
      <c r="B20" s="219" t="s">
        <v>817</v>
      </c>
      <c r="C20" s="197" t="str">
        <f>VLOOKUP(B20,Satser!$I$133:$J$160,2,FALSE)</f>
        <v>NV</v>
      </c>
      <c r="D20" s="130" t="s">
        <v>1335</v>
      </c>
      <c r="E20" s="440" t="s">
        <v>2166</v>
      </c>
      <c r="F20" s="220" t="s">
        <v>1813</v>
      </c>
      <c r="G20" s="75"/>
      <c r="H20" s="295">
        <v>2012</v>
      </c>
      <c r="I20" s="212">
        <v>1205</v>
      </c>
      <c r="J20" s="195"/>
      <c r="K20" s="379">
        <f>IF(B20="",0,VLOOKUP(B20,Satser!$D$167:$F$194,2,FALSE)*IF(AA20="",0,VLOOKUP(AA20,Satser!$H$2:$J$14,2,FALSE)))</f>
        <v>0</v>
      </c>
      <c r="L20" s="379">
        <f>IF(B20="",0,VLOOKUP(B20,Satser!$I$167:$L$194,3,FALSE)*IF(AA20="",0,VLOOKUP(AA20,Satser!$H$2:$J$14,3,FALSE)))</f>
        <v>0</v>
      </c>
      <c r="M20" s="380">
        <f t="shared" si="0"/>
        <v>0</v>
      </c>
      <c r="N20" s="352" t="s">
        <v>1371</v>
      </c>
      <c r="O20" s="75"/>
      <c r="P20" s="75"/>
      <c r="Q20" s="75"/>
      <c r="R20" s="75"/>
      <c r="S20" s="90"/>
      <c r="T20" s="75"/>
      <c r="U20" s="73">
        <v>8</v>
      </c>
      <c r="V20" s="73">
        <v>12</v>
      </c>
      <c r="W20" s="73">
        <v>12</v>
      </c>
      <c r="X20" s="73">
        <v>12</v>
      </c>
      <c r="Y20" s="169">
        <v>4</v>
      </c>
      <c r="Z20" s="73"/>
      <c r="AA20" s="73"/>
      <c r="AB20" s="73"/>
      <c r="AC20" s="73"/>
      <c r="AD20" s="73"/>
      <c r="AE20" s="168"/>
      <c r="AF20" s="76"/>
      <c r="AG20" s="76"/>
      <c r="AH20" s="76"/>
      <c r="AI20" s="97"/>
      <c r="AJ20" s="97"/>
      <c r="AK20" s="97"/>
      <c r="AL20" s="97"/>
      <c r="AM20" s="97"/>
      <c r="AN20" s="97"/>
      <c r="AO20" s="97"/>
      <c r="AP20" s="97"/>
      <c r="AQ20" s="97"/>
      <c r="AR20" s="97"/>
      <c r="AS20" s="97"/>
      <c r="AT20" s="97"/>
      <c r="AU20" s="97"/>
      <c r="AV20" s="97"/>
      <c r="AW20" s="97"/>
      <c r="AX20" s="97"/>
      <c r="AY20" s="97"/>
      <c r="AZ20" s="97"/>
      <c r="BA20" s="97"/>
      <c r="BB20" s="97"/>
    </row>
    <row r="21" spans="1:55" ht="14.25" customHeight="1" x14ac:dyDescent="0.25">
      <c r="A21" s="111">
        <v>81739600</v>
      </c>
      <c r="B21" s="197" t="s">
        <v>817</v>
      </c>
      <c r="C21" s="197" t="str">
        <f>VLOOKUP(B21,Satser!$I$133:$J$160,2,FALSE)</f>
        <v>NV</v>
      </c>
      <c r="D21" s="220" t="s">
        <v>1336</v>
      </c>
      <c r="E21" s="440" t="s">
        <v>2166</v>
      </c>
      <c r="F21" s="220" t="s">
        <v>1813</v>
      </c>
      <c r="G21" s="75"/>
      <c r="H21" s="275">
        <v>2012</v>
      </c>
      <c r="I21" s="75">
        <v>1208</v>
      </c>
      <c r="J21" s="195"/>
      <c r="K21" s="379">
        <f>IF(B21="",0,VLOOKUP(B21,Satser!$D$167:$F$194,2,FALSE)*IF(AA21="",0,VLOOKUP(AA21,Satser!$H$2:$J$14,2,FALSE)))</f>
        <v>0</v>
      </c>
      <c r="L21" s="379">
        <f>IF(B21="",0,VLOOKUP(B21,Satser!$I$167:$L$194,3,FALSE)*IF(AA21="",0,VLOOKUP(AA21,Satser!$H$2:$J$14,3,FALSE)))</f>
        <v>0</v>
      </c>
      <c r="M21" s="380">
        <f t="shared" si="0"/>
        <v>0</v>
      </c>
      <c r="N21" s="352" t="s">
        <v>1371</v>
      </c>
      <c r="O21" s="75"/>
      <c r="P21" s="75"/>
      <c r="Q21" s="75"/>
      <c r="R21" s="75"/>
      <c r="S21" s="90"/>
      <c r="T21" s="75"/>
      <c r="U21" s="75">
        <v>5</v>
      </c>
      <c r="V21" s="75">
        <v>12</v>
      </c>
      <c r="W21" s="75">
        <v>12</v>
      </c>
      <c r="X21" s="4">
        <v>12</v>
      </c>
      <c r="Y21" s="170">
        <f>7+3</f>
        <v>10</v>
      </c>
      <c r="Z21" s="73"/>
      <c r="AA21" s="73"/>
      <c r="AB21" s="73"/>
      <c r="AC21" s="73"/>
      <c r="AD21" s="73"/>
      <c r="AE21" s="168"/>
      <c r="AF21" s="73"/>
      <c r="AG21" s="73"/>
      <c r="AH21" s="73"/>
      <c r="AI21" s="7"/>
      <c r="AJ21" s="7"/>
      <c r="AK21" s="7"/>
      <c r="AL21" s="7"/>
      <c r="AM21" s="7"/>
      <c r="AN21" s="7"/>
      <c r="AO21" s="7"/>
      <c r="AP21" s="7"/>
      <c r="AQ21" s="7"/>
      <c r="AR21" s="7"/>
      <c r="AS21" s="7"/>
      <c r="AT21" s="7"/>
      <c r="AU21" s="7"/>
      <c r="AV21" s="7"/>
      <c r="AW21" s="7"/>
      <c r="AX21" s="7"/>
      <c r="AY21" s="7"/>
      <c r="AZ21" s="7"/>
      <c r="BA21" s="7"/>
      <c r="BB21" s="7"/>
    </row>
    <row r="22" spans="1:55" ht="14.25" customHeight="1" x14ac:dyDescent="0.25">
      <c r="A22" s="111">
        <v>81742000</v>
      </c>
      <c r="B22" s="75" t="s">
        <v>817</v>
      </c>
      <c r="C22" s="197" t="str">
        <f>VLOOKUP(B22,Satser!$I$133:$J$160,2,FALSE)</f>
        <v>NV</v>
      </c>
      <c r="D22" s="220" t="s">
        <v>1337</v>
      </c>
      <c r="E22" s="440" t="s">
        <v>2165</v>
      </c>
      <c r="F22" s="220" t="s">
        <v>1813</v>
      </c>
      <c r="G22" s="75"/>
      <c r="H22" s="275">
        <v>2012</v>
      </c>
      <c r="I22" s="75">
        <v>1208</v>
      </c>
      <c r="J22" s="195"/>
      <c r="K22" s="379">
        <f>IF(B22="",0,VLOOKUP(B22,Satser!$D$167:$F$194,2,FALSE)*IF(AA22="",0,VLOOKUP(AA22,Satser!$H$2:$J$14,2,FALSE)))</f>
        <v>0</v>
      </c>
      <c r="L22" s="379">
        <f>IF(B22="",0,VLOOKUP(B22,Satser!$I$167:$L$194,3,FALSE)*IF(AA22="",0,VLOOKUP(AA22,Satser!$H$2:$J$14,3,FALSE)))</f>
        <v>0</v>
      </c>
      <c r="M22" s="380">
        <f t="shared" si="0"/>
        <v>0</v>
      </c>
      <c r="N22" s="352" t="s">
        <v>1371</v>
      </c>
      <c r="O22" s="75"/>
      <c r="P22" s="75"/>
      <c r="Q22" s="75"/>
      <c r="R22" s="75"/>
      <c r="S22" s="90"/>
      <c r="T22" s="75"/>
      <c r="U22" s="75">
        <v>5</v>
      </c>
      <c r="V22" s="75">
        <v>12</v>
      </c>
      <c r="W22" s="75">
        <v>12</v>
      </c>
      <c r="X22" s="75">
        <v>12</v>
      </c>
      <c r="Y22" s="75">
        <v>7</v>
      </c>
      <c r="Z22" s="76"/>
      <c r="AA22" s="76"/>
      <c r="AB22" s="76"/>
      <c r="AC22" s="76"/>
      <c r="AD22" s="76"/>
      <c r="AE22" s="169"/>
      <c r="AF22" s="76"/>
      <c r="AG22" s="76"/>
      <c r="AH22" s="76"/>
      <c r="AI22" s="97"/>
      <c r="AJ22" s="97"/>
      <c r="AK22" s="97"/>
      <c r="AL22" s="97"/>
      <c r="AM22" s="97"/>
      <c r="AN22" s="97"/>
      <c r="AO22" s="97"/>
      <c r="AP22" s="97"/>
      <c r="AQ22" s="97"/>
      <c r="AR22" s="97"/>
      <c r="AS22" s="97"/>
      <c r="AT22" s="97"/>
      <c r="AU22" s="97"/>
      <c r="AV22" s="97"/>
      <c r="AW22" s="97"/>
      <c r="AX22" s="97"/>
      <c r="AY22" s="97"/>
      <c r="AZ22" s="97"/>
      <c r="BA22" s="97"/>
      <c r="BB22" s="97"/>
      <c r="BC22" s="97"/>
    </row>
    <row r="23" spans="1:55" ht="14.25" customHeight="1" x14ac:dyDescent="0.25">
      <c r="A23" s="96">
        <v>81720700</v>
      </c>
      <c r="B23" s="130" t="s">
        <v>818</v>
      </c>
      <c r="C23" s="197" t="str">
        <f>VLOOKUP(B23,Satser!$I$133:$J$160,2,FALSE)</f>
        <v>SU</v>
      </c>
      <c r="D23" s="130" t="s">
        <v>1309</v>
      </c>
      <c r="E23" s="440" t="s">
        <v>2167</v>
      </c>
      <c r="F23" s="220" t="s">
        <v>1813</v>
      </c>
      <c r="G23" s="130"/>
      <c r="H23" s="75">
        <v>2010</v>
      </c>
      <c r="I23" s="130">
        <v>1208</v>
      </c>
      <c r="J23" s="160"/>
      <c r="K23" s="379">
        <f>IF(B23="",0,VLOOKUP(B23,Satser!$D$167:$F$194,2,FALSE)*IF(AA23="",0,VLOOKUP(AA23,Satser!$H$2:$J$14,2,FALSE)))</f>
        <v>0</v>
      </c>
      <c r="L23" s="379">
        <f>IF(B23="",0,VLOOKUP(B23,Satser!$I$167:$L$194,3,FALSE)*IF(AA23="",0,VLOOKUP(AA23,Satser!$H$2:$J$14,3,FALSE)))</f>
        <v>0</v>
      </c>
      <c r="M23" s="380">
        <f t="shared" si="0"/>
        <v>0</v>
      </c>
      <c r="N23" s="345" t="s">
        <v>1343</v>
      </c>
      <c r="O23" s="73"/>
      <c r="P23" s="73"/>
      <c r="Q23" s="79"/>
      <c r="R23" s="73"/>
      <c r="S23" s="292"/>
      <c r="T23" s="73"/>
      <c r="U23" s="73">
        <v>5</v>
      </c>
      <c r="V23" s="73">
        <v>12</v>
      </c>
      <c r="W23" s="73">
        <v>12</v>
      </c>
      <c r="X23" s="73">
        <v>12</v>
      </c>
      <c r="Y23" s="73">
        <v>7</v>
      </c>
      <c r="Z23" s="76"/>
      <c r="AA23" s="76"/>
      <c r="AB23" s="76"/>
      <c r="AC23" s="76"/>
      <c r="AD23" s="76"/>
      <c r="AE23" s="169"/>
      <c r="AF23" s="76"/>
      <c r="AG23" s="76"/>
      <c r="AH23" s="76"/>
      <c r="AI23" s="97"/>
      <c r="AJ23" s="97"/>
      <c r="AK23" s="97"/>
      <c r="AL23" s="97"/>
      <c r="AM23" s="97"/>
      <c r="AN23" s="97"/>
      <c r="AO23" s="97"/>
      <c r="AP23" s="97"/>
      <c r="AQ23" s="97"/>
      <c r="AR23" s="97"/>
      <c r="AS23" s="97"/>
      <c r="AT23" s="97"/>
      <c r="AU23" s="97"/>
      <c r="AV23" s="97"/>
      <c r="AW23" s="97"/>
      <c r="AX23" s="97"/>
      <c r="AY23" s="97"/>
      <c r="AZ23" s="97"/>
      <c r="BA23" s="97"/>
      <c r="BB23" s="97"/>
      <c r="BC23" s="97"/>
    </row>
    <row r="24" spans="1:55" ht="14.25" customHeight="1" x14ac:dyDescent="0.25">
      <c r="A24" s="111">
        <v>81737200</v>
      </c>
      <c r="B24" s="130" t="s">
        <v>818</v>
      </c>
      <c r="C24" s="197" t="str">
        <f>VLOOKUP(B24,Satser!$I$133:$J$160,2,FALSE)</f>
        <v>SU</v>
      </c>
      <c r="D24" s="130" t="s">
        <v>1310</v>
      </c>
      <c r="E24" s="440"/>
      <c r="F24" s="220" t="s">
        <v>1813</v>
      </c>
      <c r="G24" s="130"/>
      <c r="H24" s="275">
        <v>2012</v>
      </c>
      <c r="I24" s="233">
        <v>1208</v>
      </c>
      <c r="J24" s="160"/>
      <c r="K24" s="379">
        <f>IF(B24="",0,VLOOKUP(B24,Satser!$D$167:$F$194,2,FALSE)*IF(AA24="",0,VLOOKUP(AA24,Satser!$H$2:$J$14,2,FALSE)))</f>
        <v>0</v>
      </c>
      <c r="L24" s="379">
        <f>IF(B24="",0,VLOOKUP(B24,Satser!$I$167:$L$194,3,FALSE)*IF(AA24="",0,VLOOKUP(AA24,Satser!$H$2:$J$14,3,FALSE)))</f>
        <v>0</v>
      </c>
      <c r="M24" s="380">
        <f t="shared" si="0"/>
        <v>0</v>
      </c>
      <c r="N24" s="345" t="s">
        <v>1343</v>
      </c>
      <c r="O24" s="73"/>
      <c r="P24" s="73"/>
      <c r="Q24" s="79"/>
      <c r="R24" s="73"/>
      <c r="S24" s="9"/>
      <c r="T24" s="73"/>
      <c r="U24" s="73">
        <v>5</v>
      </c>
      <c r="V24" s="73">
        <v>12</v>
      </c>
      <c r="W24" s="73">
        <v>12</v>
      </c>
      <c r="X24" s="73">
        <v>7</v>
      </c>
      <c r="Y24" s="76"/>
      <c r="Z24" s="76"/>
      <c r="AA24" s="76"/>
      <c r="AB24" s="76"/>
      <c r="AC24" s="76"/>
      <c r="AD24" s="76"/>
      <c r="AE24" s="169"/>
      <c r="AF24" s="76"/>
      <c r="AG24" s="76"/>
      <c r="AH24" s="76"/>
      <c r="AI24" s="97"/>
      <c r="AJ24" s="97"/>
      <c r="AK24" s="97"/>
      <c r="AL24" s="97"/>
      <c r="AM24" s="97"/>
      <c r="AN24" s="97"/>
      <c r="AO24" s="97"/>
      <c r="AP24" s="97"/>
      <c r="AQ24" s="97"/>
      <c r="AR24" s="97"/>
      <c r="AS24" s="97"/>
      <c r="AT24" s="97"/>
      <c r="AU24" s="97"/>
      <c r="AV24" s="97"/>
      <c r="AW24" s="97"/>
      <c r="AX24" s="97"/>
      <c r="AY24" s="97"/>
      <c r="AZ24" s="97"/>
      <c r="BA24" s="97"/>
      <c r="BB24" s="97"/>
      <c r="BC24" s="97"/>
    </row>
    <row r="25" spans="1:55" ht="14.25" customHeight="1" x14ac:dyDescent="0.25">
      <c r="A25" s="111">
        <v>81740700</v>
      </c>
      <c r="B25" s="197" t="s">
        <v>818</v>
      </c>
      <c r="C25" s="197" t="str">
        <f>VLOOKUP(B25,Satser!$I$133:$J$160,2,FALSE)</f>
        <v>SU</v>
      </c>
      <c r="D25" s="220" t="s">
        <v>1308</v>
      </c>
      <c r="E25" s="440" t="s">
        <v>2167</v>
      </c>
      <c r="F25" s="220" t="s">
        <v>1813</v>
      </c>
      <c r="G25" s="75"/>
      <c r="H25" s="275">
        <v>2012</v>
      </c>
      <c r="I25" s="75">
        <v>1208</v>
      </c>
      <c r="J25" s="195"/>
      <c r="K25" s="379">
        <f>IF(B25="",0,VLOOKUP(B25,Satser!$D$167:$F$194,2,FALSE)*IF(AA25="",0,VLOOKUP(AA25,Satser!$H$2:$J$14,2,FALSE)))</f>
        <v>0</v>
      </c>
      <c r="L25" s="379">
        <f>IF(B25="",0,VLOOKUP(B25,Satser!$I$167:$L$194,3,FALSE)*IF(AA25="",0,VLOOKUP(AA25,Satser!$H$2:$J$14,3,FALSE)))</f>
        <v>0</v>
      </c>
      <c r="M25" s="380">
        <f t="shared" si="0"/>
        <v>0</v>
      </c>
      <c r="N25" s="345" t="s">
        <v>1345</v>
      </c>
      <c r="O25" s="75"/>
      <c r="P25" s="75"/>
      <c r="Q25" s="75"/>
      <c r="R25" s="75"/>
      <c r="S25" s="90"/>
      <c r="T25" s="75"/>
      <c r="U25" s="75">
        <v>5</v>
      </c>
      <c r="V25" s="75">
        <v>12</v>
      </c>
      <c r="W25" s="75">
        <v>12</v>
      </c>
      <c r="X25" s="75">
        <v>12</v>
      </c>
      <c r="Y25" s="75">
        <v>7</v>
      </c>
      <c r="Z25" s="76"/>
      <c r="AA25" s="76"/>
      <c r="AB25" s="76"/>
      <c r="AC25" s="76"/>
      <c r="AD25" s="76"/>
      <c r="AE25" s="169"/>
      <c r="AF25" s="76"/>
      <c r="AG25" s="76"/>
      <c r="AH25" s="76"/>
      <c r="AI25" s="97"/>
      <c r="AJ25" s="97"/>
      <c r="AK25" s="97"/>
      <c r="AL25" s="97"/>
      <c r="AM25" s="97"/>
      <c r="AN25" s="97"/>
      <c r="AO25" s="97"/>
      <c r="AP25" s="97"/>
      <c r="AQ25" s="97"/>
      <c r="AR25" s="97"/>
      <c r="AS25" s="97"/>
      <c r="AT25" s="97"/>
      <c r="AU25" s="97"/>
      <c r="AV25" s="97"/>
      <c r="AW25" s="97"/>
      <c r="AX25" s="97"/>
      <c r="AY25" s="97"/>
      <c r="AZ25" s="97"/>
      <c r="BA25" s="97"/>
      <c r="BB25" s="97"/>
      <c r="BC25" s="97"/>
    </row>
    <row r="26" spans="1:55" ht="14.25" customHeight="1" x14ac:dyDescent="0.25">
      <c r="A26" s="111">
        <v>81740900</v>
      </c>
      <c r="B26" s="197" t="s">
        <v>818</v>
      </c>
      <c r="C26" s="197" t="str">
        <f>VLOOKUP(B26,Satser!$I$133:$J$160,2,FALSE)</f>
        <v>SU</v>
      </c>
      <c r="D26" s="220" t="s">
        <v>1311</v>
      </c>
      <c r="E26" s="440"/>
      <c r="F26" s="220" t="s">
        <v>1813</v>
      </c>
      <c r="G26" s="75"/>
      <c r="H26" s="275">
        <v>2012</v>
      </c>
      <c r="I26" s="75">
        <v>1208</v>
      </c>
      <c r="J26" s="195"/>
      <c r="K26" s="379">
        <f>IF(B26="",0,VLOOKUP(B26,Satser!$D$167:$F$194,2,FALSE)*IF(AA26="",0,VLOOKUP(AA26,Satser!$H$2:$J$14,2,FALSE)))</f>
        <v>0</v>
      </c>
      <c r="L26" s="379">
        <f>IF(B26="",0,VLOOKUP(B26,Satser!$I$167:$L$194,3,FALSE)*IF(AA26="",0,VLOOKUP(AA26,Satser!$H$2:$J$14,3,FALSE)))</f>
        <v>0</v>
      </c>
      <c r="M26" s="380">
        <f t="shared" si="0"/>
        <v>0</v>
      </c>
      <c r="N26" s="345" t="s">
        <v>1343</v>
      </c>
      <c r="O26" s="75"/>
      <c r="P26" s="75"/>
      <c r="Q26" s="75"/>
      <c r="R26" s="75"/>
      <c r="S26" s="90"/>
      <c r="T26" s="75"/>
      <c r="U26" s="75">
        <v>5</v>
      </c>
      <c r="V26" s="75">
        <v>12</v>
      </c>
      <c r="W26" s="75">
        <v>12</v>
      </c>
      <c r="X26" s="75">
        <v>12</v>
      </c>
      <c r="Y26" s="75">
        <v>7</v>
      </c>
      <c r="Z26" s="76"/>
      <c r="AA26" s="76"/>
      <c r="AB26" s="76"/>
      <c r="AC26" s="76"/>
      <c r="AD26" s="76"/>
      <c r="AE26" s="169"/>
      <c r="AF26" s="76"/>
      <c r="AG26" s="76"/>
      <c r="AH26" s="76"/>
      <c r="AI26" s="97"/>
      <c r="AJ26" s="97"/>
      <c r="AK26" s="97"/>
      <c r="AL26" s="97"/>
      <c r="AM26" s="97"/>
      <c r="AN26" s="97"/>
      <c r="AO26" s="97"/>
      <c r="AP26" s="97"/>
      <c r="AQ26" s="97"/>
      <c r="AR26" s="97"/>
      <c r="AS26" s="97"/>
      <c r="AT26" s="97"/>
      <c r="AU26" s="97"/>
      <c r="AV26" s="97"/>
      <c r="AW26" s="97"/>
      <c r="AX26" s="97"/>
      <c r="AY26" s="97"/>
      <c r="AZ26" s="97"/>
      <c r="BA26" s="97"/>
      <c r="BB26" s="97"/>
      <c r="BC26" s="97"/>
    </row>
    <row r="27" spans="1:55" ht="14.25" customHeight="1" x14ac:dyDescent="0.25">
      <c r="A27" s="111">
        <v>81741100</v>
      </c>
      <c r="B27" s="220" t="s">
        <v>2229</v>
      </c>
      <c r="C27" s="197" t="str">
        <f>VLOOKUP(B27,Satser!$I$133:$J$160,2,FALSE)</f>
        <v>ØK</v>
      </c>
      <c r="D27" s="220" t="s">
        <v>2447</v>
      </c>
      <c r="E27" s="440"/>
      <c r="F27" s="220" t="s">
        <v>1813</v>
      </c>
      <c r="G27" s="75"/>
      <c r="H27" s="275">
        <v>2012</v>
      </c>
      <c r="I27" s="75">
        <v>1209</v>
      </c>
      <c r="J27" s="195"/>
      <c r="K27" s="379">
        <f>IF(B27="",0,VLOOKUP(B27,Satser!$D$167:$F$194,2,FALSE)*IF(AA27="",0,VLOOKUP(AA27,Satser!$H$2:$J$14,2,FALSE)))</f>
        <v>0</v>
      </c>
      <c r="L27" s="379">
        <f>IF(B27="",0,VLOOKUP(B27,Satser!$I$167:$L$194,3,FALSE)*IF(AA27="",0,VLOOKUP(AA27,Satser!$H$2:$J$14,3,FALSE)))</f>
        <v>0</v>
      </c>
      <c r="M27" s="380">
        <f t="shared" si="0"/>
        <v>0</v>
      </c>
      <c r="N27" s="345" t="s">
        <v>1367</v>
      </c>
      <c r="O27" s="75"/>
      <c r="P27" s="75"/>
      <c r="Q27" s="75"/>
      <c r="R27" s="75"/>
      <c r="S27" s="75"/>
      <c r="T27" s="75"/>
      <c r="U27" s="75">
        <v>4</v>
      </c>
      <c r="V27" s="75">
        <v>12</v>
      </c>
      <c r="W27" s="75">
        <v>12</v>
      </c>
      <c r="X27" s="170">
        <v>12</v>
      </c>
      <c r="Y27" s="75">
        <v>8</v>
      </c>
      <c r="Z27" s="76"/>
      <c r="AA27" s="76"/>
      <c r="AB27" s="76"/>
      <c r="AC27" s="76"/>
      <c r="AD27" s="76"/>
      <c r="AE27" s="169"/>
      <c r="AF27" s="76"/>
      <c r="AG27" s="76"/>
      <c r="AH27" s="76"/>
      <c r="AI27" s="97"/>
      <c r="AJ27" s="97"/>
      <c r="AK27" s="97"/>
      <c r="AL27" s="97"/>
      <c r="AM27" s="97"/>
      <c r="AN27" s="97"/>
      <c r="AO27" s="97"/>
      <c r="AP27" s="97"/>
      <c r="AQ27" s="97"/>
      <c r="AR27" s="97"/>
      <c r="AS27" s="97"/>
      <c r="AT27" s="97"/>
      <c r="AU27" s="97"/>
      <c r="AV27" s="97"/>
      <c r="AW27" s="97"/>
      <c r="AX27" s="97"/>
      <c r="AY27" s="97"/>
      <c r="AZ27" s="97"/>
      <c r="BA27" s="97"/>
      <c r="BB27" s="97"/>
      <c r="BC27" s="97"/>
    </row>
    <row r="28" spans="1:55" ht="14.25" customHeight="1" x14ac:dyDescent="0.25">
      <c r="A28" s="111">
        <v>81745200</v>
      </c>
      <c r="B28" s="220" t="s">
        <v>812</v>
      </c>
      <c r="C28" s="197" t="str">
        <f>VLOOKUP(B28,Satser!$I$133:$J$160,2,FALSE)</f>
        <v>IE</v>
      </c>
      <c r="D28" s="220" t="s">
        <v>1307</v>
      </c>
      <c r="E28" s="440">
        <v>631005</v>
      </c>
      <c r="F28" s="220" t="s">
        <v>1813</v>
      </c>
      <c r="G28" s="220" t="s">
        <v>527</v>
      </c>
      <c r="H28" s="312">
        <v>2013</v>
      </c>
      <c r="I28" s="75">
        <v>1207</v>
      </c>
      <c r="J28" s="195"/>
      <c r="K28" s="379">
        <f>IF(B28="",0,VLOOKUP(B28,Satser!$D$167:$F$194,2,FALSE)*IF(AA28="",0,VLOOKUP(AA28,Satser!$H$2:$J$14,2,FALSE)))</f>
        <v>0</v>
      </c>
      <c r="L28" s="379">
        <f>IF(B28="",0,VLOOKUP(B28,Satser!$I$167:$L$194,3,FALSE)*IF(AA28="",0,VLOOKUP(AA28,Satser!$H$2:$J$14,3,FALSE)))</f>
        <v>0</v>
      </c>
      <c r="M28" s="380">
        <f t="shared" si="0"/>
        <v>0</v>
      </c>
      <c r="N28" s="302" t="s">
        <v>1466</v>
      </c>
      <c r="O28" s="75"/>
      <c r="P28" s="75"/>
      <c r="Q28" s="75"/>
      <c r="R28" s="75"/>
      <c r="S28" s="75"/>
      <c r="T28" s="75"/>
      <c r="U28" s="75"/>
      <c r="V28" s="75">
        <v>12</v>
      </c>
      <c r="W28" s="75">
        <v>12</v>
      </c>
      <c r="X28" s="170">
        <v>12</v>
      </c>
      <c r="Y28" s="170">
        <v>12</v>
      </c>
      <c r="Z28" s="76"/>
      <c r="AA28" s="76"/>
      <c r="AB28" s="76"/>
      <c r="AC28" s="76"/>
      <c r="AD28" s="76"/>
      <c r="AE28" s="169"/>
      <c r="AF28" s="76"/>
      <c r="AG28" s="76"/>
      <c r="AH28" s="76"/>
      <c r="AI28" s="97"/>
      <c r="AJ28" s="97"/>
      <c r="AK28" s="97"/>
      <c r="AL28" s="97"/>
      <c r="AM28" s="97"/>
      <c r="AN28" s="97"/>
      <c r="AO28" s="97"/>
      <c r="AP28" s="97"/>
      <c r="AQ28" s="97"/>
      <c r="AR28" s="97"/>
      <c r="AS28" s="97"/>
      <c r="AT28" s="97"/>
      <c r="AU28" s="97"/>
      <c r="AV28" s="97"/>
      <c r="AW28" s="97"/>
      <c r="AX28" s="97"/>
      <c r="AY28" s="97"/>
      <c r="AZ28" s="97"/>
      <c r="BA28" s="97"/>
      <c r="BB28" s="97"/>
      <c r="BC28" s="97"/>
    </row>
    <row r="29" spans="1:55" s="98" customFormat="1" ht="14.25" customHeight="1" x14ac:dyDescent="0.25">
      <c r="A29" s="111">
        <v>81745300</v>
      </c>
      <c r="B29" s="348" t="s">
        <v>812</v>
      </c>
      <c r="C29" s="197" t="str">
        <f>VLOOKUP(B29,Satser!$I$133:$J$160,2,FALSE)</f>
        <v>IE</v>
      </c>
      <c r="D29" s="220" t="s">
        <v>1326</v>
      </c>
      <c r="E29" s="440">
        <v>633005</v>
      </c>
      <c r="F29" s="220" t="s">
        <v>1813</v>
      </c>
      <c r="G29" s="177" t="s">
        <v>527</v>
      </c>
      <c r="H29" s="362">
        <v>2013</v>
      </c>
      <c r="I29" s="177">
        <v>1209</v>
      </c>
      <c r="J29" s="349"/>
      <c r="K29" s="379">
        <f>IF(B29="",0,VLOOKUP(B29,Satser!$D$167:$F$194,2,FALSE)*IF(AA29="",0,VLOOKUP(AA29,Satser!$H$2:$J$14,2,FALSE)))</f>
        <v>0</v>
      </c>
      <c r="L29" s="379">
        <f>IF(B29="",0,VLOOKUP(B29,Satser!$I$167:$L$194,3,FALSE)*IF(AA29="",0,VLOOKUP(AA29,Satser!$H$2:$J$14,3,FALSE)))</f>
        <v>0</v>
      </c>
      <c r="M29" s="380">
        <f t="shared" si="0"/>
        <v>0</v>
      </c>
      <c r="N29" s="371" t="s">
        <v>1467</v>
      </c>
      <c r="O29" s="177"/>
      <c r="P29" s="177"/>
      <c r="Q29" s="75"/>
      <c r="R29" s="177"/>
      <c r="S29" s="177"/>
      <c r="T29" s="177"/>
      <c r="U29" s="177"/>
      <c r="V29" s="177">
        <v>12</v>
      </c>
      <c r="W29" s="177">
        <v>12</v>
      </c>
      <c r="X29" s="377">
        <v>12</v>
      </c>
      <c r="Y29" s="377">
        <v>12</v>
      </c>
      <c r="Z29" s="194"/>
      <c r="AA29" s="194"/>
      <c r="AB29" s="194"/>
      <c r="AC29" s="194"/>
      <c r="AD29" s="194"/>
      <c r="AE29" s="230"/>
      <c r="AF29" s="76"/>
      <c r="AG29" s="76"/>
      <c r="AH29" s="76"/>
      <c r="AI29" s="97"/>
      <c r="AJ29" s="97"/>
      <c r="AK29" s="97"/>
      <c r="AL29" s="97"/>
      <c r="AM29" s="97"/>
      <c r="AN29" s="97"/>
      <c r="AO29" s="97"/>
      <c r="AP29" s="97"/>
      <c r="AQ29" s="97"/>
      <c r="AR29" s="97"/>
      <c r="AS29" s="97"/>
      <c r="AT29" s="97"/>
      <c r="AU29" s="97"/>
      <c r="AV29" s="97"/>
      <c r="AW29" s="97"/>
      <c r="AX29" s="97"/>
      <c r="AY29" s="97"/>
      <c r="AZ29" s="97"/>
      <c r="BA29" s="97"/>
      <c r="BB29" s="97"/>
    </row>
    <row r="30" spans="1:55" s="98" customFormat="1" ht="14.25" customHeight="1" x14ac:dyDescent="0.25">
      <c r="A30" s="111">
        <v>81745400</v>
      </c>
      <c r="B30" s="75" t="s">
        <v>809</v>
      </c>
      <c r="C30" s="197" t="str">
        <f>VLOOKUP(B30,Satser!$I$133:$J$160,2,FALSE)</f>
        <v>MH</v>
      </c>
      <c r="D30" s="4" t="s">
        <v>1330</v>
      </c>
      <c r="E30" s="440" t="s">
        <v>2168</v>
      </c>
      <c r="F30" s="220" t="s">
        <v>1813</v>
      </c>
      <c r="G30" s="75"/>
      <c r="H30" s="312">
        <v>2013</v>
      </c>
      <c r="I30" s="75">
        <v>1209</v>
      </c>
      <c r="J30" s="195"/>
      <c r="K30" s="379">
        <f>IF(B30="",0,VLOOKUP(B30,Satser!$D$167:$F$194,2,FALSE)*IF(AA30="",0,VLOOKUP(AA30,Satser!$H$2:$J$14,2,FALSE)))</f>
        <v>0</v>
      </c>
      <c r="L30" s="379">
        <f>IF(B30="",0,VLOOKUP(B30,Satser!$I$167:$L$194,3,FALSE)*IF(AA30="",0,VLOOKUP(AA30,Satser!$H$2:$J$14,3,FALSE)))</f>
        <v>0</v>
      </c>
      <c r="M30" s="380">
        <f t="shared" si="0"/>
        <v>0</v>
      </c>
      <c r="N30" s="372" t="s">
        <v>1504</v>
      </c>
      <c r="O30" s="177"/>
      <c r="P30" s="177"/>
      <c r="Q30" s="75"/>
      <c r="R30" s="177"/>
      <c r="S30" s="177"/>
      <c r="T30" s="177"/>
      <c r="U30" s="177"/>
      <c r="V30" s="177">
        <v>12</v>
      </c>
      <c r="W30" s="177">
        <v>12</v>
      </c>
      <c r="X30" s="377">
        <v>12</v>
      </c>
      <c r="Y30" s="75">
        <v>12</v>
      </c>
      <c r="Z30" s="76"/>
      <c r="AA30" s="76"/>
      <c r="AB30" s="76"/>
      <c r="AC30" s="76"/>
      <c r="AD30" s="76"/>
      <c r="AE30" s="169"/>
      <c r="AF30" s="76"/>
      <c r="AG30" s="76"/>
      <c r="AH30" s="76"/>
      <c r="AI30" s="97"/>
      <c r="AJ30" s="97"/>
      <c r="AK30" s="97"/>
      <c r="AL30" s="97"/>
      <c r="AM30" s="97"/>
      <c r="AN30" s="97"/>
      <c r="AO30" s="97"/>
      <c r="AP30" s="97"/>
      <c r="AQ30" s="97"/>
      <c r="AR30" s="97"/>
      <c r="AS30" s="97"/>
      <c r="AT30" s="97"/>
      <c r="AU30" s="97"/>
      <c r="AV30" s="97"/>
      <c r="AW30" s="97"/>
      <c r="AX30" s="97"/>
      <c r="AY30" s="97"/>
      <c r="AZ30" s="97"/>
      <c r="BA30" s="97"/>
      <c r="BB30" s="97"/>
    </row>
    <row r="31" spans="1:55" ht="14.25" customHeight="1" x14ac:dyDescent="0.25">
      <c r="A31" s="111">
        <v>81122900</v>
      </c>
      <c r="B31" s="112" t="s">
        <v>804</v>
      </c>
      <c r="C31" s="197" t="str">
        <f>VLOOKUP(B31,Satser!$I$133:$J$160,2,FALSE)</f>
        <v>AD</v>
      </c>
      <c r="D31" s="112" t="s">
        <v>457</v>
      </c>
      <c r="E31" s="440"/>
      <c r="F31" s="220" t="s">
        <v>1813</v>
      </c>
      <c r="G31" s="112"/>
      <c r="H31" s="223">
        <v>2007</v>
      </c>
      <c r="I31" s="112"/>
      <c r="J31" s="138" t="s">
        <v>1016</v>
      </c>
      <c r="K31" s="379">
        <f>IF(B31="",0,VLOOKUP(B31,Satser!$D$167:$F$194,2,FALSE)*IF(AA31="",0,VLOOKUP(AA31,Satser!$H$2:$J$14,2,FALSE)))</f>
        <v>0</v>
      </c>
      <c r="L31" s="379">
        <f>IF(B31="",0,VLOOKUP(B31,Satser!$I$167:$L$194,3,FALSE)*IF(AA31="",0,VLOOKUP(AA31,Satser!$H$2:$J$14,3,FALSE)))</f>
        <v>0</v>
      </c>
      <c r="M31" s="380">
        <f t="shared" si="0"/>
        <v>0</v>
      </c>
      <c r="N31" s="141" t="s">
        <v>28</v>
      </c>
      <c r="O31" s="76"/>
      <c r="P31" s="114"/>
      <c r="Q31" s="114">
        <v>12</v>
      </c>
      <c r="R31" s="76">
        <v>12</v>
      </c>
      <c r="S31" s="76">
        <v>12</v>
      </c>
      <c r="T31" s="76">
        <v>7</v>
      </c>
      <c r="U31" s="76"/>
      <c r="V31" s="76"/>
      <c r="W31" s="76"/>
      <c r="X31" s="169"/>
      <c r="Y31" s="73"/>
      <c r="Z31" s="76"/>
      <c r="AA31" s="76"/>
      <c r="AB31" s="76"/>
      <c r="AC31" s="76"/>
      <c r="AD31" s="76"/>
      <c r="AE31" s="169"/>
      <c r="AF31" s="76"/>
      <c r="AG31" s="76"/>
      <c r="AH31" s="76"/>
      <c r="AI31" s="97"/>
      <c r="AJ31" s="97"/>
      <c r="AK31" s="97"/>
      <c r="AL31" s="97"/>
      <c r="AM31" s="97"/>
      <c r="AN31" s="97"/>
      <c r="AO31" s="97"/>
      <c r="AP31" s="97"/>
      <c r="AQ31" s="97"/>
      <c r="AR31" s="97"/>
      <c r="AS31" s="97"/>
      <c r="AT31" s="97"/>
      <c r="AU31" s="97"/>
      <c r="AV31" s="97"/>
      <c r="AW31" s="97"/>
      <c r="AX31" s="97"/>
      <c r="AY31" s="97"/>
      <c r="AZ31" s="97"/>
      <c r="BA31" s="97"/>
      <c r="BB31" s="97"/>
      <c r="BC31" s="97"/>
    </row>
    <row r="32" spans="1:55" ht="14.25" customHeight="1" x14ac:dyDescent="0.25">
      <c r="A32" s="111">
        <v>81132700</v>
      </c>
      <c r="B32" s="112" t="s">
        <v>804</v>
      </c>
      <c r="C32" s="197" t="str">
        <f>VLOOKUP(B32,Satser!$I$133:$J$160,2,FALSE)</f>
        <v>AD</v>
      </c>
      <c r="D32" s="112" t="s">
        <v>593</v>
      </c>
      <c r="E32" s="440"/>
      <c r="F32" s="220" t="s">
        <v>1813</v>
      </c>
      <c r="G32" s="112" t="s">
        <v>527</v>
      </c>
      <c r="H32" s="130">
        <v>2009</v>
      </c>
      <c r="I32" s="189" t="s">
        <v>463</v>
      </c>
      <c r="J32" s="160" t="s">
        <v>244</v>
      </c>
      <c r="K32" s="379">
        <f>IF(B32="",0,VLOOKUP(B32,Satser!$D$167:$F$194,2,FALSE)*IF(AA32="",0,VLOOKUP(AA32,Satser!$H$2:$J$14,2,FALSE)))</f>
        <v>0</v>
      </c>
      <c r="L32" s="379">
        <f>IF(B32="",0,VLOOKUP(B32,Satser!$I$167:$L$194,3,FALSE)*IF(AA32="",0,VLOOKUP(AA32,Satser!$H$2:$J$14,3,FALSE)))</f>
        <v>0</v>
      </c>
      <c r="M32" s="380">
        <f t="shared" si="0"/>
        <v>0</v>
      </c>
      <c r="N32" s="141" t="s">
        <v>654</v>
      </c>
      <c r="O32" s="73"/>
      <c r="P32" s="73"/>
      <c r="Q32" s="114">
        <v>0</v>
      </c>
      <c r="R32" s="76"/>
      <c r="S32" s="76">
        <v>11</v>
      </c>
      <c r="T32" s="76">
        <v>12</v>
      </c>
      <c r="U32" s="76">
        <v>12</v>
      </c>
      <c r="V32" s="76">
        <v>12</v>
      </c>
      <c r="W32" s="73">
        <v>1</v>
      </c>
      <c r="X32" s="168"/>
      <c r="Y32" s="73"/>
      <c r="Z32" s="73"/>
      <c r="AA32" s="73"/>
      <c r="AB32" s="73"/>
      <c r="AC32" s="73"/>
      <c r="AD32" s="73"/>
      <c r="AE32" s="168"/>
      <c r="AF32" s="76"/>
      <c r="AG32" s="76"/>
      <c r="AH32" s="76"/>
      <c r="AI32" s="97"/>
      <c r="AJ32" s="97"/>
      <c r="AK32" s="97"/>
      <c r="AL32" s="97"/>
      <c r="AM32" s="97"/>
      <c r="AN32" s="97"/>
      <c r="AO32" s="97"/>
      <c r="AP32" s="97"/>
      <c r="AQ32" s="97"/>
      <c r="AR32" s="97"/>
      <c r="AS32" s="97"/>
      <c r="AT32" s="97"/>
      <c r="AU32" s="97"/>
      <c r="AV32" s="97"/>
      <c r="AW32" s="97"/>
      <c r="AX32" s="97"/>
      <c r="AY32" s="97"/>
      <c r="AZ32" s="97"/>
      <c r="BA32" s="97"/>
      <c r="BB32" s="97"/>
      <c r="BC32" s="97"/>
    </row>
    <row r="33" spans="1:54" ht="14.25" customHeight="1" x14ac:dyDescent="0.25">
      <c r="A33" s="111">
        <v>81132800</v>
      </c>
      <c r="B33" s="112" t="s">
        <v>804</v>
      </c>
      <c r="C33" s="197" t="str">
        <f>VLOOKUP(B33,Satser!$I$133:$J$160,2,FALSE)</f>
        <v>AD</v>
      </c>
      <c r="D33" s="112" t="s">
        <v>352</v>
      </c>
      <c r="E33" s="440"/>
      <c r="F33" s="220" t="s">
        <v>1813</v>
      </c>
      <c r="G33" s="112"/>
      <c r="H33" s="130">
        <v>2009</v>
      </c>
      <c r="I33" s="189" t="s">
        <v>345</v>
      </c>
      <c r="J33" s="160" t="s">
        <v>244</v>
      </c>
      <c r="K33" s="379">
        <f>IF(B33="",0,VLOOKUP(B33,Satser!$D$167:$F$194,2,FALSE)*IF(AA33="",0,VLOOKUP(AA33,Satser!$H$2:$J$14,2,FALSE)))</f>
        <v>0</v>
      </c>
      <c r="L33" s="379">
        <f>IF(B33="",0,VLOOKUP(B33,Satser!$I$167:$L$194,3,FALSE)*IF(AA33="",0,VLOOKUP(AA33,Satser!$H$2:$J$14,3,FALSE)))</f>
        <v>0</v>
      </c>
      <c r="M33" s="380">
        <f t="shared" si="0"/>
        <v>0</v>
      </c>
      <c r="N33" s="141" t="s">
        <v>353</v>
      </c>
      <c r="O33" s="73"/>
      <c r="P33" s="73"/>
      <c r="Q33" s="114">
        <v>0</v>
      </c>
      <c r="R33" s="76">
        <v>8</v>
      </c>
      <c r="S33" s="76">
        <v>12</v>
      </c>
      <c r="T33" s="76">
        <v>12</v>
      </c>
      <c r="U33" s="76">
        <v>12</v>
      </c>
      <c r="V33" s="76">
        <v>4</v>
      </c>
      <c r="W33" s="73"/>
      <c r="X33" s="168"/>
      <c r="Y33" s="73"/>
      <c r="Z33" s="73"/>
      <c r="AA33" s="73"/>
      <c r="AB33" s="73"/>
      <c r="AC33" s="73"/>
      <c r="AD33" s="73"/>
      <c r="AE33" s="168"/>
      <c r="AF33" s="73"/>
      <c r="AG33" s="73"/>
      <c r="AH33" s="73"/>
      <c r="AI33" s="7"/>
      <c r="AJ33" s="7"/>
      <c r="AK33" s="7"/>
      <c r="AL33" s="7"/>
      <c r="AM33" s="7"/>
      <c r="AN33" s="7"/>
      <c r="AO33" s="7"/>
      <c r="AP33" s="7"/>
      <c r="AQ33" s="7"/>
      <c r="AR33" s="7"/>
      <c r="AS33" s="7"/>
      <c r="AT33" s="7"/>
      <c r="AU33" s="7"/>
      <c r="AV33" s="7"/>
      <c r="AW33" s="7"/>
      <c r="AX33" s="7"/>
      <c r="AY33" s="7"/>
      <c r="AZ33" s="7"/>
      <c r="BA33" s="7"/>
      <c r="BB33" s="7"/>
    </row>
    <row r="34" spans="1:54" ht="14.25" customHeight="1" x14ac:dyDescent="0.25">
      <c r="A34" s="111">
        <v>81132900</v>
      </c>
      <c r="B34" s="112" t="s">
        <v>804</v>
      </c>
      <c r="C34" s="197" t="str">
        <f>VLOOKUP(B34,Satser!$I$133:$J$160,2,FALSE)</f>
        <v>AD</v>
      </c>
      <c r="D34" s="112" t="s">
        <v>209</v>
      </c>
      <c r="E34" s="440"/>
      <c r="F34" s="220" t="s">
        <v>1813</v>
      </c>
      <c r="G34" s="112"/>
      <c r="H34" s="223">
        <v>2008</v>
      </c>
      <c r="I34" s="188" t="s">
        <v>259</v>
      </c>
      <c r="J34" s="138" t="s">
        <v>50</v>
      </c>
      <c r="K34" s="379">
        <f>IF(B34="",0,VLOOKUP(B34,Satser!$D$167:$F$194,2,FALSE)*IF(AA34="",0,VLOOKUP(AA34,Satser!$H$2:$J$14,2,FALSE)))</f>
        <v>0</v>
      </c>
      <c r="L34" s="379">
        <f>IF(B34="",0,VLOOKUP(B34,Satser!$I$167:$L$194,3,FALSE)*IF(AA34="",0,VLOOKUP(AA34,Satser!$H$2:$J$14,3,FALSE)))</f>
        <v>0</v>
      </c>
      <c r="M34" s="380">
        <f t="shared" si="0"/>
        <v>0</v>
      </c>
      <c r="N34" s="141" t="s">
        <v>211</v>
      </c>
      <c r="O34" s="76"/>
      <c r="P34" s="114"/>
      <c r="Q34" s="114">
        <v>2</v>
      </c>
      <c r="R34" s="76">
        <v>12</v>
      </c>
      <c r="S34" s="76">
        <v>12</v>
      </c>
      <c r="T34" s="76">
        <v>12</v>
      </c>
      <c r="U34" s="76">
        <v>10</v>
      </c>
      <c r="V34" s="76"/>
      <c r="W34" s="76"/>
      <c r="X34" s="169"/>
      <c r="Y34" s="76"/>
      <c r="Z34" s="73"/>
      <c r="AA34" s="73"/>
      <c r="AB34" s="73"/>
      <c r="AC34" s="73"/>
      <c r="AD34" s="73"/>
      <c r="AE34" s="168"/>
      <c r="AF34" s="73"/>
      <c r="AG34" s="73"/>
      <c r="AH34" s="73"/>
      <c r="AI34" s="7"/>
      <c r="AJ34" s="7"/>
      <c r="AK34" s="7"/>
      <c r="AL34" s="7"/>
      <c r="AM34" s="7"/>
      <c r="AN34" s="7"/>
      <c r="AO34" s="7"/>
      <c r="AP34" s="7"/>
      <c r="AQ34" s="7"/>
      <c r="AR34" s="7"/>
      <c r="AS34" s="7"/>
      <c r="AT34" s="7"/>
      <c r="AU34" s="7"/>
      <c r="AV34" s="7"/>
      <c r="AW34" s="7"/>
      <c r="AX34" s="7"/>
      <c r="AY34" s="7"/>
      <c r="AZ34" s="7"/>
      <c r="BA34" s="7"/>
      <c r="BB34" s="7"/>
    </row>
    <row r="35" spans="1:54" ht="14.25" customHeight="1" x14ac:dyDescent="0.25">
      <c r="A35" s="111">
        <v>81133000</v>
      </c>
      <c r="B35" s="112" t="s">
        <v>804</v>
      </c>
      <c r="C35" s="197" t="str">
        <f>VLOOKUP(B35,Satser!$I$133:$J$160,2,FALSE)</f>
        <v>AD</v>
      </c>
      <c r="D35" s="112" t="s">
        <v>208</v>
      </c>
      <c r="E35" s="440"/>
      <c r="F35" s="220" t="s">
        <v>1813</v>
      </c>
      <c r="G35" s="112"/>
      <c r="H35" s="223">
        <v>2008</v>
      </c>
      <c r="I35" s="188" t="s">
        <v>260</v>
      </c>
      <c r="J35" s="138" t="s">
        <v>50</v>
      </c>
      <c r="K35" s="379">
        <f>IF(B35="",0,VLOOKUP(B35,Satser!$D$167:$F$194,2,FALSE)*IF(AA35="",0,VLOOKUP(AA35,Satser!$H$2:$J$14,2,FALSE)))</f>
        <v>0</v>
      </c>
      <c r="L35" s="379">
        <f>IF(B35="",0,VLOOKUP(B35,Satser!$I$167:$L$194,3,FALSE)*IF(AA35="",0,VLOOKUP(AA35,Satser!$H$2:$J$14,3,FALSE)))</f>
        <v>0</v>
      </c>
      <c r="M35" s="380">
        <f t="shared" si="0"/>
        <v>0</v>
      </c>
      <c r="N35" s="141" t="s">
        <v>211</v>
      </c>
      <c r="O35" s="76"/>
      <c r="P35" s="114"/>
      <c r="Q35" s="114">
        <v>4</v>
      </c>
      <c r="R35" s="76">
        <v>12</v>
      </c>
      <c r="S35" s="76">
        <v>12</v>
      </c>
      <c r="T35" s="76">
        <v>12</v>
      </c>
      <c r="U35" s="76">
        <v>8</v>
      </c>
      <c r="V35" s="76"/>
      <c r="W35" s="76"/>
      <c r="X35" s="169"/>
      <c r="Y35" s="76"/>
      <c r="Z35" s="73"/>
      <c r="AA35" s="73"/>
      <c r="AB35" s="73"/>
      <c r="AC35" s="73"/>
      <c r="AD35" s="73"/>
      <c r="AE35" s="168"/>
      <c r="AF35" s="73"/>
      <c r="AG35" s="73"/>
      <c r="AH35" s="73"/>
      <c r="AI35" s="7"/>
      <c r="AJ35" s="7"/>
      <c r="AK35" s="7"/>
      <c r="AL35" s="7"/>
      <c r="AM35" s="7"/>
      <c r="AN35" s="7"/>
      <c r="AO35" s="7"/>
      <c r="AP35" s="7"/>
      <c r="AQ35" s="7"/>
      <c r="AR35" s="7"/>
      <c r="AS35" s="7"/>
      <c r="AT35" s="7"/>
      <c r="AU35" s="7"/>
      <c r="AV35" s="7"/>
      <c r="AW35" s="7"/>
      <c r="AX35" s="7"/>
      <c r="AY35" s="7"/>
      <c r="AZ35" s="7"/>
      <c r="BA35" s="7"/>
      <c r="BB35" s="7"/>
    </row>
    <row r="36" spans="1:54" ht="14.25" customHeight="1" x14ac:dyDescent="0.25">
      <c r="A36" s="111">
        <v>81142200</v>
      </c>
      <c r="B36" s="113" t="s">
        <v>804</v>
      </c>
      <c r="C36" s="197" t="str">
        <f>VLOOKUP(B36,Satser!$I$133:$J$160,2,FALSE)</f>
        <v>AD</v>
      </c>
      <c r="D36" s="113" t="s">
        <v>191</v>
      </c>
      <c r="E36" s="440"/>
      <c r="F36" s="220" t="s">
        <v>1813</v>
      </c>
      <c r="G36" s="113"/>
      <c r="H36" s="223">
        <v>2008</v>
      </c>
      <c r="I36" s="188" t="s">
        <v>260</v>
      </c>
      <c r="J36" s="138" t="s">
        <v>50</v>
      </c>
      <c r="K36" s="379">
        <f>IF(B36="",0,VLOOKUP(B36,Satser!$D$167:$F$194,2,FALSE)*IF(AA36="",0,VLOOKUP(AA36,Satser!$H$2:$J$14,2,FALSE)))</f>
        <v>0</v>
      </c>
      <c r="L36" s="379">
        <f>IF(B36="",0,VLOOKUP(B36,Satser!$I$167:$L$194,3,FALSE)*IF(AA36="",0,VLOOKUP(AA36,Satser!$H$2:$J$14,3,FALSE)))</f>
        <v>0</v>
      </c>
      <c r="M36" s="380">
        <f t="shared" si="0"/>
        <v>0</v>
      </c>
      <c r="N36" s="141" t="s">
        <v>211</v>
      </c>
      <c r="O36" s="75"/>
      <c r="P36" s="75"/>
      <c r="Q36" s="114">
        <v>4</v>
      </c>
      <c r="R36" s="75">
        <v>12</v>
      </c>
      <c r="S36" s="75">
        <v>12</v>
      </c>
      <c r="T36" s="75">
        <v>12</v>
      </c>
      <c r="U36" s="76">
        <v>8</v>
      </c>
      <c r="V36" s="76"/>
      <c r="W36" s="76"/>
      <c r="X36" s="169"/>
      <c r="Y36" s="76"/>
      <c r="Z36" s="73"/>
      <c r="AA36" s="73"/>
      <c r="AB36" s="73"/>
      <c r="AC36" s="73"/>
      <c r="AD36" s="73"/>
      <c r="AE36" s="168"/>
      <c r="AF36" s="73"/>
      <c r="AG36" s="73"/>
      <c r="AH36" s="73"/>
      <c r="AI36" s="7"/>
      <c r="AJ36" s="7"/>
      <c r="AK36" s="7"/>
      <c r="AL36" s="7"/>
      <c r="AM36" s="7"/>
      <c r="AN36" s="7"/>
      <c r="AO36" s="7"/>
      <c r="AP36" s="7"/>
      <c r="AQ36" s="7"/>
      <c r="AR36" s="7"/>
      <c r="AS36" s="7"/>
      <c r="AT36" s="7"/>
      <c r="AU36" s="7"/>
      <c r="AV36" s="7"/>
      <c r="AW36" s="7"/>
      <c r="AX36" s="7"/>
      <c r="AY36" s="7"/>
      <c r="AZ36" s="7"/>
      <c r="BA36" s="7"/>
      <c r="BB36" s="7"/>
    </row>
    <row r="37" spans="1:54" ht="14.25" customHeight="1" x14ac:dyDescent="0.25">
      <c r="A37" s="111">
        <v>81145000</v>
      </c>
      <c r="B37" s="113" t="s">
        <v>804</v>
      </c>
      <c r="C37" s="197" t="str">
        <f>VLOOKUP(B37,Satser!$I$133:$J$160,2,FALSE)</f>
        <v>AD</v>
      </c>
      <c r="D37" s="113" t="s">
        <v>206</v>
      </c>
      <c r="E37" s="440"/>
      <c r="F37" s="220" t="s">
        <v>1813</v>
      </c>
      <c r="G37" s="113"/>
      <c r="H37" s="223">
        <v>2008</v>
      </c>
      <c r="I37" s="188" t="s">
        <v>253</v>
      </c>
      <c r="J37" s="138" t="s">
        <v>50</v>
      </c>
      <c r="K37" s="379">
        <f>IF(B37="",0,VLOOKUP(B37,Satser!$D$167:$F$194,2,FALSE)*IF(AA37="",0,VLOOKUP(AA37,Satser!$H$2:$J$14,2,FALSE)))</f>
        <v>0</v>
      </c>
      <c r="L37" s="379">
        <f>IF(B37="",0,VLOOKUP(B37,Satser!$I$167:$L$194,3,FALSE)*IF(AA37="",0,VLOOKUP(AA37,Satser!$H$2:$J$14,3,FALSE)))</f>
        <v>0</v>
      </c>
      <c r="M37" s="380">
        <f t="shared" si="0"/>
        <v>0</v>
      </c>
      <c r="N37" s="141" t="s">
        <v>465</v>
      </c>
      <c r="O37" s="75"/>
      <c r="P37" s="75"/>
      <c r="Q37" s="79">
        <v>0</v>
      </c>
      <c r="R37" s="73">
        <v>12</v>
      </c>
      <c r="S37" s="73">
        <v>12</v>
      </c>
      <c r="T37" s="73">
        <v>12</v>
      </c>
      <c r="U37" s="73">
        <v>12</v>
      </c>
      <c r="V37" s="73"/>
      <c r="W37" s="76"/>
      <c r="X37" s="169"/>
      <c r="Y37" s="76"/>
      <c r="Z37" s="73"/>
      <c r="AA37" s="73"/>
      <c r="AB37" s="73"/>
      <c r="AC37" s="73"/>
      <c r="AD37" s="73"/>
      <c r="AE37" s="168"/>
      <c r="AF37" s="73"/>
      <c r="AG37" s="73"/>
      <c r="AH37" s="73"/>
      <c r="AI37" s="7"/>
      <c r="AJ37" s="7"/>
      <c r="AK37" s="7"/>
      <c r="AL37" s="7"/>
      <c r="AM37" s="7"/>
      <c r="AN37" s="7"/>
      <c r="AO37" s="7"/>
      <c r="AP37" s="7"/>
      <c r="AQ37" s="7"/>
      <c r="AR37" s="7"/>
      <c r="AS37" s="7"/>
      <c r="AT37" s="7"/>
      <c r="AU37" s="7"/>
      <c r="AV37" s="7"/>
      <c r="AW37" s="7"/>
      <c r="AX37" s="7"/>
      <c r="AY37" s="7"/>
      <c r="AZ37" s="7"/>
      <c r="BA37" s="7"/>
      <c r="BB37" s="7"/>
    </row>
    <row r="38" spans="1:54" ht="14.25" customHeight="1" x14ac:dyDescent="0.25">
      <c r="A38" s="96">
        <v>81179000</v>
      </c>
      <c r="B38" s="78" t="s">
        <v>804</v>
      </c>
      <c r="C38" s="197" t="str">
        <f>VLOOKUP(B38,Satser!$I$133:$J$160,2,FALSE)</f>
        <v>AD</v>
      </c>
      <c r="D38" s="145" t="s">
        <v>207</v>
      </c>
      <c r="E38" s="440"/>
      <c r="F38" s="220" t="s">
        <v>1813</v>
      </c>
      <c r="G38" s="145"/>
      <c r="H38" s="130">
        <v>2008</v>
      </c>
      <c r="I38" s="189" t="s">
        <v>259</v>
      </c>
      <c r="J38" s="128" t="s">
        <v>48</v>
      </c>
      <c r="K38" s="379">
        <f>IF(B38="",0,VLOOKUP(B38,Satser!$D$167:$F$194,2,FALSE)*IF(AA38="",0,VLOOKUP(AA38,Satser!$H$2:$J$14,2,FALSE)))</f>
        <v>0</v>
      </c>
      <c r="L38" s="379">
        <f>IF(B38="",0,VLOOKUP(B38,Satser!$I$167:$L$194,3,FALSE)*IF(AA38="",0,VLOOKUP(AA38,Satser!$H$2:$J$14,3,FALSE)))</f>
        <v>0</v>
      </c>
      <c r="M38" s="380">
        <f t="shared" si="0"/>
        <v>0</v>
      </c>
      <c r="N38" s="173" t="s">
        <v>214</v>
      </c>
      <c r="O38" s="73"/>
      <c r="P38" s="73"/>
      <c r="Q38" s="79">
        <v>2</v>
      </c>
      <c r="R38" s="75">
        <v>12</v>
      </c>
      <c r="S38" s="75">
        <v>12</v>
      </c>
      <c r="T38" s="75">
        <v>12</v>
      </c>
      <c r="U38" s="75">
        <v>10</v>
      </c>
      <c r="V38" s="75"/>
      <c r="W38" s="75"/>
      <c r="X38" s="170"/>
      <c r="Y38" s="75"/>
      <c r="Z38" s="73"/>
      <c r="AA38" s="73"/>
      <c r="AB38" s="73"/>
      <c r="AC38" s="73"/>
      <c r="AD38" s="73"/>
      <c r="AE38" s="168"/>
      <c r="AF38" s="73"/>
      <c r="AG38" s="73"/>
      <c r="AH38" s="73"/>
      <c r="AI38" s="7"/>
      <c r="AJ38" s="7"/>
      <c r="AK38" s="7"/>
      <c r="AL38" s="7"/>
      <c r="AM38" s="7"/>
      <c r="AN38" s="7"/>
      <c r="AO38" s="7"/>
      <c r="AP38" s="7"/>
      <c r="AQ38" s="7"/>
      <c r="AR38" s="7"/>
      <c r="AS38" s="7"/>
      <c r="AT38" s="7"/>
      <c r="AU38" s="7"/>
      <c r="AV38" s="7"/>
      <c r="AW38" s="7"/>
      <c r="AX38" s="7"/>
      <c r="AY38" s="7"/>
      <c r="AZ38" s="7"/>
      <c r="BA38" s="7"/>
      <c r="BB38" s="7"/>
    </row>
    <row r="39" spans="1:54" ht="14.25" customHeight="1" x14ac:dyDescent="0.25">
      <c r="A39" s="111">
        <v>81707400</v>
      </c>
      <c r="B39" s="113" t="s">
        <v>804</v>
      </c>
      <c r="C39" s="197" t="str">
        <f>VLOOKUP(B39,Satser!$I$133:$J$160,2,FALSE)</f>
        <v>AD</v>
      </c>
      <c r="D39" s="113" t="s">
        <v>503</v>
      </c>
      <c r="E39" s="440"/>
      <c r="F39" s="220" t="s">
        <v>1813</v>
      </c>
      <c r="G39" s="113" t="s">
        <v>527</v>
      </c>
      <c r="H39" s="130">
        <v>2009</v>
      </c>
      <c r="I39" s="218" t="s">
        <v>224</v>
      </c>
      <c r="J39" s="160" t="s">
        <v>224</v>
      </c>
      <c r="K39" s="379">
        <f>IF(B39="",0,VLOOKUP(B39,Satser!$D$167:$F$194,2,FALSE)*IF(AA39="",0,VLOOKUP(AA39,Satser!$H$2:$J$14,2,FALSE)))</f>
        <v>0</v>
      </c>
      <c r="L39" s="379">
        <f>IF(B39="",0,VLOOKUP(B39,Satser!$I$167:$L$194,3,FALSE)*IF(AA39="",0,VLOOKUP(AA39,Satser!$H$2:$J$14,3,FALSE)))</f>
        <v>0</v>
      </c>
      <c r="M39" s="380">
        <f t="shared" si="0"/>
        <v>0</v>
      </c>
      <c r="N39" s="141" t="s">
        <v>513</v>
      </c>
      <c r="O39" s="73"/>
      <c r="P39" s="73"/>
      <c r="Q39" s="114">
        <v>0</v>
      </c>
      <c r="R39" s="76">
        <v>4</v>
      </c>
      <c r="S39" s="76">
        <v>12</v>
      </c>
      <c r="T39" s="76">
        <v>12</v>
      </c>
      <c r="U39" s="76">
        <v>12</v>
      </c>
      <c r="V39" s="76">
        <v>8</v>
      </c>
      <c r="W39" s="73"/>
      <c r="X39" s="168"/>
      <c r="Y39" s="73"/>
      <c r="Z39" s="73"/>
      <c r="AA39" s="73"/>
      <c r="AB39" s="73"/>
      <c r="AC39" s="73"/>
      <c r="AD39" s="73"/>
      <c r="AE39" s="168"/>
      <c r="AF39" s="73"/>
      <c r="AG39" s="73"/>
      <c r="AH39" s="73"/>
      <c r="AI39" s="7"/>
      <c r="AJ39" s="7"/>
      <c r="AK39" s="7"/>
      <c r="AL39" s="7"/>
      <c r="AM39" s="7"/>
      <c r="AN39" s="7"/>
      <c r="AO39" s="7"/>
      <c r="AP39" s="7"/>
      <c r="AQ39" s="7"/>
      <c r="AR39" s="7"/>
      <c r="AS39" s="7"/>
      <c r="AT39" s="7"/>
      <c r="AU39" s="7"/>
      <c r="AV39" s="7"/>
      <c r="AW39" s="7"/>
      <c r="AX39" s="7"/>
      <c r="AY39" s="7"/>
      <c r="AZ39" s="7"/>
      <c r="BA39" s="7"/>
      <c r="BB39" s="7"/>
    </row>
    <row r="40" spans="1:54" ht="14.25" customHeight="1" x14ac:dyDescent="0.25">
      <c r="A40" s="111">
        <v>81707800</v>
      </c>
      <c r="B40" s="113" t="s">
        <v>804</v>
      </c>
      <c r="C40" s="197" t="str">
        <f>VLOOKUP(B40,Satser!$I$133:$J$160,2,FALSE)</f>
        <v>AD</v>
      </c>
      <c r="D40" s="113" t="s">
        <v>458</v>
      </c>
      <c r="E40" s="440"/>
      <c r="F40" s="220" t="s">
        <v>1813</v>
      </c>
      <c r="G40" s="113"/>
      <c r="H40" s="130">
        <v>2009</v>
      </c>
      <c r="I40" s="189" t="s">
        <v>348</v>
      </c>
      <c r="J40" s="160" t="s">
        <v>224</v>
      </c>
      <c r="K40" s="379">
        <f>IF(B40="",0,VLOOKUP(B40,Satser!$D$167:$F$194,2,FALSE)*IF(AA40="",0,VLOOKUP(AA40,Satser!$H$2:$J$14,2,FALSE)))</f>
        <v>0</v>
      </c>
      <c r="L40" s="379">
        <f>IF(B40="",0,VLOOKUP(B40,Satser!$I$167:$L$194,3,FALSE)*IF(AA40="",0,VLOOKUP(AA40,Satser!$H$2:$J$14,3,FALSE)))</f>
        <v>0</v>
      </c>
      <c r="M40" s="380">
        <f t="shared" si="0"/>
        <v>0</v>
      </c>
      <c r="N40" s="141" t="s">
        <v>466</v>
      </c>
      <c r="O40" s="73"/>
      <c r="P40" s="73"/>
      <c r="Q40" s="114">
        <v>0</v>
      </c>
      <c r="R40" s="76">
        <v>5</v>
      </c>
      <c r="S40" s="76">
        <v>12</v>
      </c>
      <c r="T40" s="76">
        <v>12</v>
      </c>
      <c r="U40" s="76">
        <v>12</v>
      </c>
      <c r="V40" s="76">
        <v>7</v>
      </c>
      <c r="W40" s="73"/>
      <c r="X40" s="168"/>
      <c r="Y40" s="73"/>
      <c r="Z40" s="73"/>
      <c r="AA40" s="73"/>
      <c r="AB40" s="73"/>
      <c r="AC40" s="73"/>
      <c r="AD40" s="73"/>
      <c r="AE40" s="168"/>
      <c r="AF40" s="73"/>
      <c r="AG40" s="73"/>
      <c r="AH40" s="73"/>
      <c r="AI40" s="7"/>
      <c r="AJ40" s="7"/>
      <c r="AK40" s="7"/>
      <c r="AL40" s="7"/>
      <c r="AM40" s="7"/>
      <c r="AN40" s="7"/>
      <c r="AO40" s="7"/>
      <c r="AP40" s="7"/>
      <c r="AQ40" s="7"/>
      <c r="AR40" s="7"/>
      <c r="AS40" s="7"/>
      <c r="AT40" s="7"/>
      <c r="AU40" s="7"/>
      <c r="AV40" s="7"/>
      <c r="AW40" s="7"/>
      <c r="AX40" s="7"/>
      <c r="AY40" s="7"/>
      <c r="AZ40" s="7"/>
      <c r="BA40" s="7"/>
      <c r="BB40" s="7"/>
    </row>
    <row r="41" spans="1:54" ht="14.25" customHeight="1" x14ac:dyDescent="0.25">
      <c r="A41" s="111">
        <v>81707900</v>
      </c>
      <c r="B41" s="113" t="s">
        <v>804</v>
      </c>
      <c r="C41" s="197" t="str">
        <f>VLOOKUP(B41,Satser!$I$133:$J$160,2,FALSE)</f>
        <v>AD</v>
      </c>
      <c r="D41" s="113" t="s">
        <v>459</v>
      </c>
      <c r="E41" s="440"/>
      <c r="F41" s="220" t="s">
        <v>1813</v>
      </c>
      <c r="G41" s="113"/>
      <c r="H41" s="130">
        <v>2009</v>
      </c>
      <c r="I41" s="189" t="s">
        <v>224</v>
      </c>
      <c r="J41" s="160" t="s">
        <v>224</v>
      </c>
      <c r="K41" s="379">
        <f>IF(B41="",0,VLOOKUP(B41,Satser!$D$167:$F$194,2,FALSE)*IF(AA41="",0,VLOOKUP(AA41,Satser!$H$2:$J$14,2,FALSE)))</f>
        <v>0</v>
      </c>
      <c r="L41" s="379">
        <f>IF(B41="",0,VLOOKUP(B41,Satser!$I$167:$L$194,3,FALSE)*IF(AA41="",0,VLOOKUP(AA41,Satser!$H$2:$J$14,3,FALSE)))</f>
        <v>0</v>
      </c>
      <c r="M41" s="380">
        <f t="shared" si="0"/>
        <v>0</v>
      </c>
      <c r="N41" s="141" t="s">
        <v>466</v>
      </c>
      <c r="O41" s="73"/>
      <c r="P41" s="73"/>
      <c r="Q41" s="114">
        <v>0</v>
      </c>
      <c r="R41" s="76">
        <v>4</v>
      </c>
      <c r="S41" s="76">
        <v>12</v>
      </c>
      <c r="T41" s="76">
        <v>12</v>
      </c>
      <c r="U41" s="76">
        <v>12</v>
      </c>
      <c r="V41" s="76">
        <v>8</v>
      </c>
      <c r="W41" s="73"/>
      <c r="X41" s="168"/>
      <c r="Y41" s="73"/>
      <c r="Z41" s="76"/>
      <c r="AA41" s="76"/>
      <c r="AB41" s="76"/>
      <c r="AC41" s="76"/>
      <c r="AD41" s="76"/>
      <c r="AE41" s="169"/>
      <c r="AF41" s="73"/>
      <c r="AG41" s="73"/>
      <c r="AH41" s="73"/>
      <c r="AI41" s="7"/>
      <c r="AJ41" s="7"/>
      <c r="AK41" s="7"/>
      <c r="AL41" s="7"/>
      <c r="AM41" s="7"/>
      <c r="AN41" s="7"/>
      <c r="AO41" s="7"/>
      <c r="AP41" s="7"/>
      <c r="AQ41" s="7"/>
      <c r="AR41" s="7"/>
      <c r="AS41" s="7"/>
      <c r="AT41" s="7"/>
      <c r="AU41" s="7"/>
      <c r="AV41" s="7"/>
      <c r="AW41" s="7"/>
      <c r="AX41" s="7"/>
      <c r="AY41" s="7"/>
      <c r="AZ41" s="7"/>
      <c r="BA41" s="7"/>
      <c r="BB41" s="7"/>
    </row>
    <row r="42" spans="1:54" ht="14.25" customHeight="1" x14ac:dyDescent="0.25">
      <c r="A42" s="111">
        <v>81711200</v>
      </c>
      <c r="B42" s="113" t="s">
        <v>804</v>
      </c>
      <c r="C42" s="197" t="str">
        <f>VLOOKUP(B42,Satser!$I$133:$J$160,2,FALSE)</f>
        <v>AD</v>
      </c>
      <c r="D42" s="113" t="s">
        <v>1602</v>
      </c>
      <c r="E42" s="440">
        <v>614005</v>
      </c>
      <c r="F42" s="220" t="s">
        <v>1813</v>
      </c>
      <c r="G42" s="112" t="s">
        <v>527</v>
      </c>
      <c r="H42" s="130">
        <v>2010</v>
      </c>
      <c r="I42" s="189" t="s">
        <v>734</v>
      </c>
      <c r="J42" s="160"/>
      <c r="K42" s="379">
        <f>IF(B42="",0,VLOOKUP(B42,Satser!$D$167:$F$194,2,FALSE)*IF(AA42="",0,VLOOKUP(AA42,Satser!$H$2:$J$14,2,FALSE)))</f>
        <v>0</v>
      </c>
      <c r="L42" s="379">
        <f>IF(B42="",0,VLOOKUP(B42,Satser!$I$167:$L$194,3,FALSE)*IF(AA42="",0,VLOOKUP(AA42,Satser!$H$2:$J$14,3,FALSE)))</f>
        <v>0</v>
      </c>
      <c r="M42" s="380">
        <f t="shared" si="0"/>
        <v>0</v>
      </c>
      <c r="N42" s="141" t="s">
        <v>74</v>
      </c>
      <c r="O42" s="73"/>
      <c r="P42" s="73"/>
      <c r="Q42" s="114">
        <v>0</v>
      </c>
      <c r="R42" s="76">
        <v>0</v>
      </c>
      <c r="S42" s="110"/>
      <c r="T42" s="76">
        <v>12</v>
      </c>
      <c r="U42" s="76">
        <v>12</v>
      </c>
      <c r="V42" s="76">
        <v>12</v>
      </c>
      <c r="W42" s="76">
        <v>8</v>
      </c>
      <c r="X42" s="76"/>
      <c r="Y42" s="73"/>
      <c r="Z42" s="76"/>
      <c r="AA42" s="76"/>
      <c r="AB42" s="76"/>
      <c r="AC42" s="76"/>
      <c r="AD42" s="76"/>
      <c r="AE42" s="169"/>
      <c r="AF42" s="73"/>
      <c r="AG42" s="73"/>
      <c r="AH42" s="73"/>
      <c r="AI42" s="7"/>
      <c r="AJ42" s="7"/>
      <c r="AK42" s="7"/>
      <c r="AL42" s="7"/>
      <c r="AM42" s="7"/>
      <c r="AN42" s="7"/>
      <c r="AO42" s="7"/>
      <c r="AP42" s="7"/>
      <c r="AQ42" s="7"/>
      <c r="AR42" s="7"/>
      <c r="AS42" s="7"/>
      <c r="AT42" s="7"/>
      <c r="AU42" s="7"/>
      <c r="AV42" s="7"/>
      <c r="AW42" s="7"/>
      <c r="AX42" s="7"/>
      <c r="AY42" s="7"/>
      <c r="AZ42" s="7"/>
      <c r="BA42" s="7"/>
      <c r="BB42" s="7"/>
    </row>
    <row r="43" spans="1:54" ht="14.25" customHeight="1" x14ac:dyDescent="0.25">
      <c r="A43" s="111">
        <v>81711200</v>
      </c>
      <c r="B43" s="113" t="s">
        <v>804</v>
      </c>
      <c r="C43" s="197" t="str">
        <f>VLOOKUP(B43,Satser!$I$133:$J$160,2,FALSE)</f>
        <v>AD</v>
      </c>
      <c r="D43" s="113" t="s">
        <v>274</v>
      </c>
      <c r="E43" s="440">
        <v>614005</v>
      </c>
      <c r="F43" s="220" t="s">
        <v>1813</v>
      </c>
      <c r="G43" s="112" t="s">
        <v>527</v>
      </c>
      <c r="H43" s="130">
        <v>2010</v>
      </c>
      <c r="I43" s="267" t="s">
        <v>734</v>
      </c>
      <c r="J43" s="160"/>
      <c r="K43" s="379">
        <f>IF(B43="",0,VLOOKUP(B43,Satser!$D$167:$F$194,2,FALSE)*IF(AA43="",0,VLOOKUP(AA43,Satser!$H$2:$J$14,2,FALSE)))</f>
        <v>0</v>
      </c>
      <c r="L43" s="379">
        <f>IF(B43="",0,VLOOKUP(B43,Satser!$I$167:$L$194,3,FALSE)*IF(AA43="",0,VLOOKUP(AA43,Satser!$H$2:$J$14,3,FALSE)))</f>
        <v>0</v>
      </c>
      <c r="M43" s="380">
        <f t="shared" si="0"/>
        <v>0</v>
      </c>
      <c r="N43" s="141" t="s">
        <v>73</v>
      </c>
      <c r="O43" s="73"/>
      <c r="P43" s="73"/>
      <c r="Q43" s="114"/>
      <c r="R43" s="76"/>
      <c r="S43" s="110"/>
      <c r="T43" s="76">
        <v>4</v>
      </c>
      <c r="U43" s="76"/>
      <c r="V43" s="76"/>
      <c r="W43" s="76"/>
      <c r="X43" s="168"/>
      <c r="Y43" s="73"/>
      <c r="Z43" s="76"/>
      <c r="AA43" s="76"/>
      <c r="AB43" s="76"/>
      <c r="AC43" s="76"/>
      <c r="AD43" s="76"/>
      <c r="AE43" s="169"/>
      <c r="AF43" s="73"/>
      <c r="AG43" s="73"/>
      <c r="AH43" s="73"/>
      <c r="AI43" s="7"/>
      <c r="AJ43" s="7"/>
      <c r="AK43" s="7"/>
      <c r="AL43" s="7"/>
      <c r="AM43" s="7"/>
      <c r="AN43" s="7"/>
      <c r="AO43" s="7"/>
      <c r="AP43" s="7"/>
      <c r="AQ43" s="7"/>
      <c r="AR43" s="7"/>
      <c r="AS43" s="7"/>
      <c r="AT43" s="7"/>
      <c r="AU43" s="7"/>
      <c r="AV43" s="7"/>
      <c r="AW43" s="7"/>
      <c r="AX43" s="7"/>
      <c r="AY43" s="7"/>
      <c r="AZ43" s="7"/>
      <c r="BA43" s="7"/>
      <c r="BB43" s="7"/>
    </row>
    <row r="44" spans="1:54" ht="14.25" customHeight="1" x14ac:dyDescent="0.25">
      <c r="A44" s="111">
        <v>81711300</v>
      </c>
      <c r="B44" s="113" t="s">
        <v>804</v>
      </c>
      <c r="C44" s="197" t="str">
        <f>VLOOKUP(B44,Satser!$I$133:$J$160,2,FALSE)</f>
        <v>AD</v>
      </c>
      <c r="D44" s="113" t="s">
        <v>1603</v>
      </c>
      <c r="E44" s="440"/>
      <c r="F44" s="220" t="s">
        <v>1813</v>
      </c>
      <c r="G44" s="112"/>
      <c r="H44" s="130">
        <v>2010</v>
      </c>
      <c r="I44" s="189" t="s">
        <v>603</v>
      </c>
      <c r="J44" s="160"/>
      <c r="K44" s="379">
        <f>IF(B44="",0,VLOOKUP(B44,Satser!$D$167:$F$194,2,FALSE)*IF(AA44="",0,VLOOKUP(AA44,Satser!$H$2:$J$14,2,FALSE)))</f>
        <v>0</v>
      </c>
      <c r="L44" s="379">
        <f>IF(B44="",0,VLOOKUP(B44,Satser!$I$167:$L$194,3,FALSE)*IF(AA44="",0,VLOOKUP(AA44,Satser!$H$2:$J$14,3,FALSE)))</f>
        <v>0</v>
      </c>
      <c r="M44" s="380">
        <f t="shared" si="0"/>
        <v>0</v>
      </c>
      <c r="N44" s="141" t="s">
        <v>1211</v>
      </c>
      <c r="O44" s="73"/>
      <c r="P44" s="73"/>
      <c r="Q44" s="114">
        <v>0</v>
      </c>
      <c r="R44" s="76">
        <v>0</v>
      </c>
      <c r="S44" s="75"/>
      <c r="T44" s="76">
        <v>12</v>
      </c>
      <c r="U44" s="76">
        <v>12</v>
      </c>
      <c r="V44" s="76">
        <v>12</v>
      </c>
      <c r="W44" s="76">
        <v>3</v>
      </c>
      <c r="X44" s="169"/>
      <c r="Y44" s="73"/>
      <c r="Z44" s="76"/>
      <c r="AA44" s="76"/>
      <c r="AB44" s="76"/>
      <c r="AC44" s="76"/>
      <c r="AD44" s="76"/>
      <c r="AE44" s="169"/>
      <c r="AF44" s="73"/>
      <c r="AG44" s="73"/>
      <c r="AH44" s="73"/>
      <c r="AI44" s="7"/>
      <c r="AJ44" s="7"/>
      <c r="AK44" s="7"/>
      <c r="AL44" s="7"/>
      <c r="AM44" s="7"/>
      <c r="AN44" s="7"/>
      <c r="AO44" s="7"/>
      <c r="AP44" s="7"/>
      <c r="AQ44" s="7"/>
      <c r="AR44" s="7"/>
      <c r="AS44" s="7"/>
      <c r="AT44" s="7"/>
      <c r="AU44" s="7"/>
      <c r="AV44" s="7"/>
      <c r="AW44" s="7"/>
      <c r="AX44" s="7"/>
      <c r="AY44" s="7"/>
      <c r="AZ44" s="7"/>
      <c r="BA44" s="7"/>
      <c r="BB44" s="7"/>
    </row>
    <row r="45" spans="1:54" ht="14.25" customHeight="1" x14ac:dyDescent="0.25">
      <c r="A45" s="96">
        <v>81720800</v>
      </c>
      <c r="B45" s="215" t="s">
        <v>804</v>
      </c>
      <c r="C45" s="197" t="str">
        <f>VLOOKUP(B45,Satser!$I$133:$J$160,2,FALSE)</f>
        <v>AD</v>
      </c>
      <c r="D45" s="219" t="s">
        <v>308</v>
      </c>
      <c r="E45" s="440"/>
      <c r="F45" s="220" t="s">
        <v>1813</v>
      </c>
      <c r="G45" s="130" t="s">
        <v>527</v>
      </c>
      <c r="H45" s="130">
        <v>2010</v>
      </c>
      <c r="I45" s="189" t="s">
        <v>734</v>
      </c>
      <c r="J45" s="160"/>
      <c r="K45" s="379">
        <f>IF(B45="",0,VLOOKUP(B45,Satser!$D$167:$F$194,2,FALSE)*IF(AA45="",0,VLOOKUP(AA45,Satser!$H$2:$J$14,2,FALSE)))</f>
        <v>0</v>
      </c>
      <c r="L45" s="379">
        <f>IF(B45="",0,VLOOKUP(B45,Satser!$I$167:$L$194,3,FALSE)*IF(AA45="",0,VLOOKUP(AA45,Satser!$H$2:$J$14,3,FALSE)))</f>
        <v>0</v>
      </c>
      <c r="M45" s="380">
        <f t="shared" si="0"/>
        <v>0</v>
      </c>
      <c r="N45" s="141" t="s">
        <v>792</v>
      </c>
      <c r="O45" s="73"/>
      <c r="P45" s="73"/>
      <c r="Q45" s="79"/>
      <c r="R45" s="73"/>
      <c r="S45" s="75"/>
      <c r="T45" s="76">
        <v>12</v>
      </c>
      <c r="U45" s="73">
        <v>12</v>
      </c>
      <c r="V45" s="73">
        <v>12</v>
      </c>
      <c r="W45" s="73">
        <v>8</v>
      </c>
      <c r="X45" s="168"/>
      <c r="Y45" s="76"/>
      <c r="Z45" s="76"/>
      <c r="AA45" s="76"/>
      <c r="AB45" s="76"/>
      <c r="AC45" s="76"/>
      <c r="AD45" s="76"/>
      <c r="AE45" s="169"/>
      <c r="AF45" s="73"/>
      <c r="AG45" s="73"/>
      <c r="AH45" s="73"/>
      <c r="AI45" s="7"/>
      <c r="AJ45" s="7"/>
      <c r="AK45" s="7"/>
      <c r="AL45" s="7"/>
      <c r="AM45" s="7"/>
      <c r="AN45" s="7"/>
      <c r="AO45" s="7"/>
      <c r="AP45" s="7"/>
      <c r="AQ45" s="7"/>
      <c r="AR45" s="7"/>
      <c r="AS45" s="7"/>
      <c r="AT45" s="7"/>
      <c r="AU45" s="7"/>
      <c r="AV45" s="7"/>
      <c r="AW45" s="7"/>
      <c r="AX45" s="7"/>
      <c r="AY45" s="7"/>
      <c r="AZ45" s="7"/>
      <c r="BA45" s="7"/>
      <c r="BB45" s="7"/>
    </row>
    <row r="46" spans="1:54" s="71" customFormat="1" ht="14.25" customHeight="1" x14ac:dyDescent="0.25">
      <c r="A46" s="96">
        <v>81721800</v>
      </c>
      <c r="B46" s="130" t="s">
        <v>804</v>
      </c>
      <c r="C46" s="197" t="str">
        <f>VLOOKUP(B46,Satser!$I$133:$J$160,2,FALSE)</f>
        <v>AD</v>
      </c>
      <c r="D46" s="130" t="s">
        <v>310</v>
      </c>
      <c r="E46" s="440"/>
      <c r="F46" s="220" t="s">
        <v>1813</v>
      </c>
      <c r="G46" s="130" t="s">
        <v>530</v>
      </c>
      <c r="H46" s="130">
        <v>2010</v>
      </c>
      <c r="I46" s="267">
        <v>1010</v>
      </c>
      <c r="J46" s="160"/>
      <c r="K46" s="379">
        <f>IF(B46="",0,VLOOKUP(B46,Satser!$D$167:$F$194,2,FALSE)*IF(AA46="",0,VLOOKUP(AA46,Satser!$H$2:$J$14,2,FALSE)))</f>
        <v>0</v>
      </c>
      <c r="L46" s="379">
        <f>IF(B46="",0,VLOOKUP(B46,Satser!$I$167:$L$194,3,FALSE)*IF(AA46="",0,VLOOKUP(AA46,Satser!$H$2:$J$14,3,FALSE)))</f>
        <v>0</v>
      </c>
      <c r="M46" s="380">
        <f t="shared" si="0"/>
        <v>0</v>
      </c>
      <c r="N46" s="141" t="s">
        <v>958</v>
      </c>
      <c r="O46" s="73"/>
      <c r="P46" s="73"/>
      <c r="Q46" s="79"/>
      <c r="R46" s="73"/>
      <c r="S46" s="75"/>
      <c r="T46" s="76">
        <v>3</v>
      </c>
      <c r="U46" s="73"/>
      <c r="V46" s="73"/>
      <c r="W46" s="73"/>
      <c r="X46" s="168"/>
      <c r="Y46" s="76"/>
      <c r="Z46" s="76"/>
      <c r="AA46" s="76"/>
      <c r="AB46" s="76"/>
      <c r="AC46" s="76"/>
      <c r="AD46" s="76"/>
      <c r="AE46" s="169"/>
      <c r="AF46" s="73"/>
      <c r="AG46" s="73"/>
      <c r="AH46" s="73"/>
      <c r="AI46" s="7"/>
      <c r="AJ46" s="7"/>
      <c r="AK46" s="7"/>
      <c r="AL46" s="7"/>
      <c r="AM46" s="7"/>
      <c r="AN46" s="7"/>
      <c r="AO46" s="7"/>
      <c r="AP46" s="7"/>
      <c r="AQ46" s="7"/>
      <c r="AR46" s="7"/>
      <c r="AS46" s="7"/>
      <c r="AT46" s="7"/>
      <c r="AU46" s="7"/>
      <c r="AV46" s="7"/>
      <c r="AW46" s="7"/>
      <c r="AX46" s="7"/>
      <c r="AY46" s="7"/>
      <c r="AZ46" s="7"/>
      <c r="BA46" s="7"/>
      <c r="BB46" s="7"/>
    </row>
    <row r="47" spans="1:54" s="71" customFormat="1" ht="14.25" customHeight="1" x14ac:dyDescent="0.25">
      <c r="A47" s="96">
        <v>81721800</v>
      </c>
      <c r="B47" s="130" t="s">
        <v>804</v>
      </c>
      <c r="C47" s="197" t="str">
        <f>VLOOKUP(B47,Satser!$I$133:$J$160,2,FALSE)</f>
        <v>AD</v>
      </c>
      <c r="D47" s="130" t="s">
        <v>310</v>
      </c>
      <c r="E47" s="440"/>
      <c r="F47" s="220" t="s">
        <v>1813</v>
      </c>
      <c r="G47" s="130" t="s">
        <v>530</v>
      </c>
      <c r="H47" s="130">
        <v>2010</v>
      </c>
      <c r="I47" s="189" t="s">
        <v>766</v>
      </c>
      <c r="J47" s="160"/>
      <c r="K47" s="379">
        <f>IF(B47="",0,VLOOKUP(B47,Satser!$D$167:$F$194,2,FALSE)*IF(AA47="",0,VLOOKUP(AA47,Satser!$H$2:$J$14,2,FALSE)))</f>
        <v>0</v>
      </c>
      <c r="L47" s="379">
        <f>IF(B47="",0,VLOOKUP(B47,Satser!$I$167:$L$194,3,FALSE)*IF(AA47="",0,VLOOKUP(AA47,Satser!$H$2:$J$14,3,FALSE)))</f>
        <v>0</v>
      </c>
      <c r="M47" s="380">
        <f t="shared" si="0"/>
        <v>0</v>
      </c>
      <c r="N47" s="141" t="s">
        <v>959</v>
      </c>
      <c r="O47" s="73"/>
      <c r="P47" s="73"/>
      <c r="Q47" s="79"/>
      <c r="R47" s="73"/>
      <c r="S47" s="75"/>
      <c r="T47" s="76">
        <v>12</v>
      </c>
      <c r="U47" s="73">
        <v>12</v>
      </c>
      <c r="V47" s="73">
        <v>12</v>
      </c>
      <c r="W47" s="73">
        <v>9</v>
      </c>
      <c r="X47" s="168"/>
      <c r="Y47" s="76"/>
      <c r="Z47" s="76"/>
      <c r="AA47" s="76"/>
      <c r="AB47" s="76"/>
      <c r="AC47" s="76"/>
      <c r="AD47" s="76"/>
      <c r="AE47" s="169"/>
      <c r="AF47" s="73"/>
      <c r="AG47" s="73"/>
      <c r="AH47" s="73"/>
      <c r="AI47" s="7"/>
      <c r="AJ47" s="7"/>
      <c r="AK47" s="7"/>
      <c r="AL47" s="7"/>
      <c r="AM47" s="7"/>
      <c r="AN47" s="7"/>
      <c r="AO47" s="7"/>
      <c r="AP47" s="7"/>
      <c r="AQ47" s="7"/>
      <c r="AR47" s="7"/>
      <c r="AS47" s="7"/>
      <c r="AT47" s="7"/>
      <c r="AU47" s="7"/>
      <c r="AV47" s="7"/>
      <c r="AW47" s="7"/>
      <c r="AX47" s="7"/>
      <c r="AY47" s="7"/>
      <c r="AZ47" s="7"/>
      <c r="BA47" s="7"/>
      <c r="BB47" s="7"/>
    </row>
    <row r="48" spans="1:54" s="217" customFormat="1" ht="14.25" customHeight="1" x14ac:dyDescent="0.25">
      <c r="A48" s="96">
        <v>81721900</v>
      </c>
      <c r="B48" s="130" t="s">
        <v>804</v>
      </c>
      <c r="C48" s="197" t="str">
        <f>VLOOKUP(B48,Satser!$I$133:$J$160,2,FALSE)</f>
        <v>AD</v>
      </c>
      <c r="D48" s="130" t="s">
        <v>323</v>
      </c>
      <c r="E48" s="440"/>
      <c r="F48" s="220" t="s">
        <v>1813</v>
      </c>
      <c r="G48" s="130" t="s">
        <v>530</v>
      </c>
      <c r="H48" s="130">
        <v>2010</v>
      </c>
      <c r="I48" s="189" t="s">
        <v>620</v>
      </c>
      <c r="J48" s="160"/>
      <c r="K48" s="379">
        <f>IF(B48="",0,VLOOKUP(B48,Satser!$D$167:$F$194,2,FALSE)*IF(AA48="",0,VLOOKUP(AA48,Satser!$H$2:$J$14,2,FALSE)))</f>
        <v>0</v>
      </c>
      <c r="L48" s="379">
        <f>IF(B48="",0,VLOOKUP(B48,Satser!$I$167:$L$194,3,FALSE)*IF(AA48="",0,VLOOKUP(AA48,Satser!$H$2:$J$14,3,FALSE)))</f>
        <v>0</v>
      </c>
      <c r="M48" s="380">
        <f t="shared" si="0"/>
        <v>0</v>
      </c>
      <c r="N48" s="141" t="s">
        <v>960</v>
      </c>
      <c r="O48" s="73"/>
      <c r="P48" s="73"/>
      <c r="Q48" s="79"/>
      <c r="R48" s="73"/>
      <c r="S48" s="75"/>
      <c r="T48" s="76">
        <v>5</v>
      </c>
      <c r="U48" s="73"/>
      <c r="V48" s="73"/>
      <c r="W48" s="73"/>
      <c r="X48" s="168"/>
      <c r="Y48" s="76"/>
      <c r="Z48" s="76"/>
      <c r="AA48" s="76"/>
      <c r="AB48" s="76"/>
      <c r="AC48" s="76"/>
      <c r="AD48" s="76"/>
      <c r="AE48" s="169"/>
      <c r="AF48" s="470"/>
      <c r="AG48" s="470"/>
      <c r="AH48" s="470"/>
      <c r="AI48" s="216"/>
      <c r="AJ48" s="216"/>
      <c r="AK48" s="216"/>
      <c r="AL48" s="216"/>
      <c r="AM48" s="216"/>
      <c r="AN48" s="216"/>
      <c r="AO48" s="216"/>
      <c r="AP48" s="216"/>
      <c r="AQ48" s="216"/>
      <c r="AR48" s="216"/>
      <c r="AS48" s="216"/>
      <c r="AT48" s="216"/>
      <c r="AU48" s="216"/>
      <c r="AV48" s="216"/>
      <c r="AW48" s="216"/>
      <c r="AX48" s="216"/>
      <c r="AY48" s="216"/>
      <c r="AZ48" s="216"/>
      <c r="BA48" s="216"/>
      <c r="BB48" s="216"/>
    </row>
    <row r="49" spans="1:55" s="217" customFormat="1" ht="14.25" customHeight="1" x14ac:dyDescent="0.25">
      <c r="A49" s="96">
        <v>81721900</v>
      </c>
      <c r="B49" s="130" t="s">
        <v>804</v>
      </c>
      <c r="C49" s="197" t="str">
        <f>VLOOKUP(B49,Satser!$I$133:$J$160,2,FALSE)</f>
        <v>AD</v>
      </c>
      <c r="D49" s="130" t="s">
        <v>323</v>
      </c>
      <c r="E49" s="440"/>
      <c r="F49" s="220" t="s">
        <v>1813</v>
      </c>
      <c r="G49" s="130" t="s">
        <v>530</v>
      </c>
      <c r="H49" s="130">
        <v>2010</v>
      </c>
      <c r="I49" s="189" t="s">
        <v>620</v>
      </c>
      <c r="J49" s="160"/>
      <c r="K49" s="379">
        <f>IF(B49="",0,VLOOKUP(B49,Satser!$D$167:$F$194,2,FALSE)*IF(AA49="",0,VLOOKUP(AA49,Satser!$H$2:$J$14,2,FALSE)))</f>
        <v>0</v>
      </c>
      <c r="L49" s="379">
        <f>IF(B49="",0,VLOOKUP(B49,Satser!$I$167:$L$194,3,FALSE)*IF(AA49="",0,VLOOKUP(AA49,Satser!$H$2:$J$14,3,FALSE)))</f>
        <v>0</v>
      </c>
      <c r="M49" s="380">
        <f t="shared" si="0"/>
        <v>0</v>
      </c>
      <c r="N49" s="141" t="s">
        <v>961</v>
      </c>
      <c r="O49" s="73"/>
      <c r="P49" s="73"/>
      <c r="Q49" s="79"/>
      <c r="R49" s="73"/>
      <c r="S49" s="75"/>
      <c r="T49" s="76">
        <v>12</v>
      </c>
      <c r="U49" s="73">
        <v>12</v>
      </c>
      <c r="V49" s="73">
        <v>12</v>
      </c>
      <c r="W49" s="73">
        <v>7</v>
      </c>
      <c r="X49" s="168"/>
      <c r="Y49" s="76"/>
      <c r="Z49" s="76"/>
      <c r="AA49" s="76"/>
      <c r="AB49" s="76"/>
      <c r="AC49" s="76"/>
      <c r="AD49" s="76"/>
      <c r="AE49" s="169"/>
      <c r="AF49" s="470"/>
      <c r="AG49" s="470"/>
      <c r="AH49" s="470"/>
      <c r="AI49" s="216"/>
      <c r="AJ49" s="216"/>
      <c r="AK49" s="216"/>
      <c r="AL49" s="216"/>
      <c r="AM49" s="216"/>
      <c r="AN49" s="216"/>
      <c r="AO49" s="216"/>
      <c r="AP49" s="216"/>
      <c r="AQ49" s="216"/>
      <c r="AR49" s="216"/>
      <c r="AS49" s="216"/>
      <c r="AT49" s="216"/>
      <c r="AU49" s="216"/>
      <c r="AV49" s="216"/>
      <c r="AW49" s="216"/>
      <c r="AX49" s="216"/>
      <c r="AY49" s="216"/>
      <c r="AZ49" s="216"/>
      <c r="BA49" s="216"/>
      <c r="BB49" s="216"/>
    </row>
    <row r="50" spans="1:55" s="98" customFormat="1" ht="14.25" customHeight="1" x14ac:dyDescent="0.25">
      <c r="A50" s="96">
        <v>81723600</v>
      </c>
      <c r="B50" s="130" t="s">
        <v>804</v>
      </c>
      <c r="C50" s="197" t="str">
        <f>VLOOKUP(B50,Satser!$I$133:$J$160,2,FALSE)</f>
        <v>AD</v>
      </c>
      <c r="D50" s="130" t="s">
        <v>1178</v>
      </c>
      <c r="E50" s="440"/>
      <c r="F50" s="220" t="s">
        <v>1813</v>
      </c>
      <c r="G50" s="130" t="s">
        <v>530</v>
      </c>
      <c r="H50" s="130">
        <v>2011</v>
      </c>
      <c r="I50" s="189" t="s">
        <v>301</v>
      </c>
      <c r="J50" s="160"/>
      <c r="K50" s="379">
        <f>IF(B50="",0,VLOOKUP(B50,Satser!$D$167:$F$194,2,FALSE)*IF(AA50="",0,VLOOKUP(AA50,Satser!$H$2:$J$14,2,FALSE)))</f>
        <v>0</v>
      </c>
      <c r="L50" s="379">
        <f>IF(B50="",0,VLOOKUP(B50,Satser!$I$167:$L$194,3,FALSE)*IF(AA50="",0,VLOOKUP(AA50,Satser!$H$2:$J$14,3,FALSE)))</f>
        <v>0</v>
      </c>
      <c r="M50" s="380">
        <f t="shared" si="0"/>
        <v>0</v>
      </c>
      <c r="N50" s="141" t="s">
        <v>1190</v>
      </c>
      <c r="O50" s="73"/>
      <c r="P50" s="73"/>
      <c r="Q50" s="79"/>
      <c r="R50" s="73"/>
      <c r="S50" s="73"/>
      <c r="T50" s="73">
        <v>4</v>
      </c>
      <c r="U50" s="73">
        <v>12</v>
      </c>
      <c r="V50" s="73">
        <v>12</v>
      </c>
      <c r="W50" s="73">
        <v>12</v>
      </c>
      <c r="X50" s="168">
        <v>8</v>
      </c>
      <c r="Y50" s="76"/>
      <c r="Z50" s="76"/>
      <c r="AA50" s="76"/>
      <c r="AB50" s="76"/>
      <c r="AC50" s="76"/>
      <c r="AD50" s="76"/>
      <c r="AE50" s="169"/>
      <c r="AF50" s="76"/>
      <c r="AG50" s="76"/>
      <c r="AH50" s="76"/>
      <c r="AI50" s="97"/>
      <c r="AJ50" s="97"/>
      <c r="AK50" s="97"/>
      <c r="AL50" s="97"/>
      <c r="AM50" s="97"/>
      <c r="AN50" s="97"/>
      <c r="AO50" s="97"/>
      <c r="AP50" s="97"/>
      <c r="AQ50" s="97"/>
      <c r="AR50" s="97"/>
      <c r="AS50" s="97"/>
      <c r="AT50" s="97"/>
      <c r="AU50" s="97"/>
      <c r="AV50" s="97"/>
      <c r="AW50" s="97"/>
      <c r="AX50" s="97"/>
      <c r="AY50" s="97"/>
      <c r="AZ50" s="97"/>
      <c r="BA50" s="97"/>
      <c r="BB50" s="97"/>
    </row>
    <row r="51" spans="1:55" s="98" customFormat="1" ht="14.25" customHeight="1" x14ac:dyDescent="0.25">
      <c r="A51" s="96">
        <v>81723700</v>
      </c>
      <c r="B51" s="130" t="s">
        <v>804</v>
      </c>
      <c r="C51" s="197" t="str">
        <f>VLOOKUP(B51,Satser!$I$133:$J$160,2,FALSE)</f>
        <v>AD</v>
      </c>
      <c r="D51" s="130" t="s">
        <v>1179</v>
      </c>
      <c r="E51" s="440"/>
      <c r="F51" s="220" t="s">
        <v>1813</v>
      </c>
      <c r="G51" s="130" t="s">
        <v>530</v>
      </c>
      <c r="H51" s="130">
        <v>2011</v>
      </c>
      <c r="I51" s="189" t="s">
        <v>1032</v>
      </c>
      <c r="J51" s="160"/>
      <c r="K51" s="379">
        <f>IF(B51="",0,VLOOKUP(B51,Satser!$D$167:$F$194,2,FALSE)*IF(AA51="",0,VLOOKUP(AA51,Satser!$H$2:$J$14,2,FALSE)))</f>
        <v>0</v>
      </c>
      <c r="L51" s="379">
        <f>IF(B51="",0,VLOOKUP(B51,Satser!$I$167:$L$194,3,FALSE)*IF(AA51="",0,VLOOKUP(AA51,Satser!$H$2:$J$14,3,FALSE)))</f>
        <v>0</v>
      </c>
      <c r="M51" s="380">
        <f t="shared" si="0"/>
        <v>0</v>
      </c>
      <c r="N51" s="141" t="s">
        <v>1190</v>
      </c>
      <c r="O51" s="73"/>
      <c r="P51" s="73"/>
      <c r="Q51" s="79"/>
      <c r="R51" s="73"/>
      <c r="S51" s="9"/>
      <c r="T51" s="73">
        <v>3</v>
      </c>
      <c r="U51" s="73">
        <v>12</v>
      </c>
      <c r="V51" s="73">
        <v>12</v>
      </c>
      <c r="W51" s="73">
        <v>12</v>
      </c>
      <c r="X51" s="168">
        <f>9+1</f>
        <v>10</v>
      </c>
      <c r="Y51" s="76"/>
      <c r="Z51" s="76"/>
      <c r="AA51" s="76"/>
      <c r="AB51" s="76"/>
      <c r="AC51" s="76"/>
      <c r="AD51" s="76"/>
      <c r="AE51" s="169"/>
      <c r="AF51" s="76"/>
      <c r="AG51" s="76"/>
      <c r="AH51" s="76"/>
      <c r="AI51" s="97"/>
      <c r="AJ51" s="97"/>
      <c r="AK51" s="97"/>
      <c r="AL51" s="97"/>
      <c r="AM51" s="97"/>
      <c r="AN51" s="97"/>
      <c r="AO51" s="97"/>
      <c r="AP51" s="97"/>
      <c r="AQ51" s="97"/>
      <c r="AR51" s="97"/>
      <c r="AS51" s="97"/>
      <c r="AT51" s="97"/>
      <c r="AU51" s="97"/>
      <c r="AV51" s="97"/>
      <c r="AW51" s="97"/>
      <c r="AX51" s="97"/>
      <c r="AY51" s="97"/>
      <c r="AZ51" s="97"/>
      <c r="BA51" s="97"/>
      <c r="BB51" s="97"/>
    </row>
    <row r="52" spans="1:55" ht="14.25" customHeight="1" x14ac:dyDescent="0.25">
      <c r="A52" s="96">
        <v>81731300</v>
      </c>
      <c r="B52" s="130" t="s">
        <v>804</v>
      </c>
      <c r="C52" s="197" t="str">
        <f>VLOOKUP(B52,Satser!$I$133:$J$160,2,FALSE)</f>
        <v>AD</v>
      </c>
      <c r="D52" s="130" t="s">
        <v>1181</v>
      </c>
      <c r="E52" s="440"/>
      <c r="F52" s="220" t="s">
        <v>1813</v>
      </c>
      <c r="G52" s="130" t="s">
        <v>527</v>
      </c>
      <c r="H52" s="130">
        <v>2011</v>
      </c>
      <c r="I52" s="189" t="s">
        <v>282</v>
      </c>
      <c r="J52" s="160"/>
      <c r="K52" s="379">
        <f>IF(B52="",0,VLOOKUP(B52,Satser!$D$167:$F$194,2,FALSE)*IF(AA52="",0,VLOOKUP(AA52,Satser!$H$2:$J$14,2,FALSE)))</f>
        <v>0</v>
      </c>
      <c r="L52" s="379">
        <f>IF(B52="",0,VLOOKUP(B52,Satser!$I$167:$L$194,3,FALSE)*IF(AA52="",0,VLOOKUP(AA52,Satser!$H$2:$J$14,3,FALSE)))</f>
        <v>0</v>
      </c>
      <c r="M52" s="380">
        <f t="shared" si="0"/>
        <v>0</v>
      </c>
      <c r="N52" s="141" t="s">
        <v>1191</v>
      </c>
      <c r="O52" s="73"/>
      <c r="P52" s="73"/>
      <c r="Q52" s="79"/>
      <c r="R52" s="73"/>
      <c r="S52" s="73"/>
      <c r="T52" s="73">
        <v>6</v>
      </c>
      <c r="U52" s="73">
        <v>12</v>
      </c>
      <c r="V52" s="73">
        <v>12</v>
      </c>
      <c r="W52" s="73">
        <v>12</v>
      </c>
      <c r="X52" s="168">
        <v>6</v>
      </c>
      <c r="Y52" s="76"/>
      <c r="Z52" s="76"/>
      <c r="AA52" s="76"/>
      <c r="AB52" s="76"/>
      <c r="AC52" s="76"/>
      <c r="AD52" s="76"/>
      <c r="AE52" s="169"/>
      <c r="AF52" s="73"/>
      <c r="AG52" s="73"/>
      <c r="AH52" s="73"/>
      <c r="AI52" s="7"/>
      <c r="AJ52" s="7"/>
      <c r="AK52" s="7"/>
      <c r="AL52" s="7"/>
      <c r="AM52" s="7"/>
      <c r="AN52" s="7"/>
      <c r="AO52" s="7"/>
      <c r="AP52" s="7"/>
      <c r="AQ52" s="7"/>
      <c r="AR52" s="7"/>
      <c r="AS52" s="7"/>
      <c r="AT52" s="7"/>
      <c r="AU52" s="7"/>
      <c r="AV52" s="7"/>
      <c r="AW52" s="7"/>
      <c r="AX52" s="7"/>
      <c r="AY52" s="7"/>
      <c r="AZ52" s="7"/>
      <c r="BA52" s="7"/>
      <c r="BB52" s="7"/>
    </row>
    <row r="53" spans="1:55" ht="14.25" customHeight="1" x14ac:dyDescent="0.25">
      <c r="A53" s="96">
        <v>81733900</v>
      </c>
      <c r="B53" s="75" t="s">
        <v>804</v>
      </c>
      <c r="C53" s="197" t="str">
        <f>VLOOKUP(B53,Satser!$I$133:$J$160,2,FALSE)</f>
        <v>AD</v>
      </c>
      <c r="D53" s="234" t="s">
        <v>1074</v>
      </c>
      <c r="E53" s="440" t="s">
        <v>2169</v>
      </c>
      <c r="F53" s="220" t="s">
        <v>1813</v>
      </c>
      <c r="G53" s="197" t="s">
        <v>530</v>
      </c>
      <c r="H53" s="75">
        <v>2008</v>
      </c>
      <c r="I53" s="212" t="s">
        <v>282</v>
      </c>
      <c r="J53" s="195"/>
      <c r="K53" s="379">
        <f>IF(B53="",0,VLOOKUP(B53,Satser!$D$167:$F$194,2,FALSE)*IF(AA53="",0,VLOOKUP(AA53,Satser!$H$2:$J$14,2,FALSE)))</f>
        <v>0</v>
      </c>
      <c r="L53" s="379">
        <f>IF(B53="",0,VLOOKUP(B53,Satser!$I$167:$L$194,3,FALSE)*IF(AA53="",0,VLOOKUP(AA53,Satser!$H$2:$J$14,3,FALSE)))</f>
        <v>0</v>
      </c>
      <c r="M53" s="380">
        <f t="shared" si="0"/>
        <v>0</v>
      </c>
      <c r="N53" s="141" t="s">
        <v>1113</v>
      </c>
      <c r="O53" s="73"/>
      <c r="P53" s="73"/>
      <c r="Q53" s="79"/>
      <c r="R53" s="73"/>
      <c r="S53" s="73"/>
      <c r="T53" s="73">
        <v>6</v>
      </c>
      <c r="U53" s="73">
        <v>12</v>
      </c>
      <c r="V53" s="73">
        <v>12</v>
      </c>
      <c r="W53" s="73">
        <v>6</v>
      </c>
      <c r="X53" s="168"/>
      <c r="Y53" s="75"/>
      <c r="Z53" s="76"/>
      <c r="AA53" s="76"/>
      <c r="AB53" s="76"/>
      <c r="AC53" s="76"/>
      <c r="AD53" s="76"/>
      <c r="AE53" s="169"/>
      <c r="AF53" s="73"/>
      <c r="AG53" s="73"/>
      <c r="AH53" s="73"/>
      <c r="AI53" s="7"/>
      <c r="AJ53" s="7"/>
      <c r="AK53" s="7"/>
      <c r="AL53" s="7"/>
      <c r="AM53" s="7"/>
      <c r="AN53" s="7"/>
      <c r="AO53" s="7"/>
      <c r="AP53" s="7"/>
      <c r="AQ53" s="7"/>
      <c r="AR53" s="7"/>
      <c r="AS53" s="7"/>
      <c r="AT53" s="7"/>
      <c r="AU53" s="7"/>
      <c r="AV53" s="7"/>
      <c r="AW53" s="7"/>
      <c r="AX53" s="7"/>
      <c r="AY53" s="7"/>
      <c r="AZ53" s="7"/>
      <c r="BA53" s="7"/>
      <c r="BB53" s="7"/>
    </row>
    <row r="54" spans="1:55" ht="14.25" customHeight="1" x14ac:dyDescent="0.25">
      <c r="A54" s="111">
        <v>81737900</v>
      </c>
      <c r="B54" s="197" t="s">
        <v>804</v>
      </c>
      <c r="C54" s="197" t="str">
        <f>VLOOKUP(B54,Satser!$I$133:$J$160,2,FALSE)</f>
        <v>AD</v>
      </c>
      <c r="D54" s="220" t="s">
        <v>1577</v>
      </c>
      <c r="E54" s="440" t="s">
        <v>2170</v>
      </c>
      <c r="F54" s="220" t="s">
        <v>1813</v>
      </c>
      <c r="G54" s="75"/>
      <c r="H54" s="275">
        <v>2012</v>
      </c>
      <c r="I54" s="75">
        <v>1308</v>
      </c>
      <c r="J54" s="195"/>
      <c r="K54" s="379">
        <f>IF(B54="",0,VLOOKUP(B54,Satser!$D$167:$F$194,2,FALSE)*IF(AA54="",0,VLOOKUP(AA54,Satser!$H$2:$J$14,2,FALSE)))</f>
        <v>0</v>
      </c>
      <c r="L54" s="379">
        <f>IF(B54="",0,VLOOKUP(B54,Satser!$I$167:$L$194,3,FALSE)*IF(AA54="",0,VLOOKUP(AA54,Satser!$H$2:$J$14,3,FALSE)))</f>
        <v>0</v>
      </c>
      <c r="M54" s="380">
        <f t="shared" si="0"/>
        <v>0</v>
      </c>
      <c r="N54" s="354" t="s">
        <v>1610</v>
      </c>
      <c r="O54" s="75"/>
      <c r="P54" s="75"/>
      <c r="Q54" s="75"/>
      <c r="R54" s="75"/>
      <c r="S54" s="75"/>
      <c r="T54" s="75"/>
      <c r="U54" s="75"/>
      <c r="V54" s="75">
        <v>5</v>
      </c>
      <c r="W54" s="75">
        <v>12</v>
      </c>
      <c r="X54" s="170">
        <v>12</v>
      </c>
      <c r="Y54" s="75">
        <v>12</v>
      </c>
      <c r="Z54" s="76">
        <v>7</v>
      </c>
      <c r="AA54" s="76"/>
      <c r="AB54" s="76"/>
      <c r="AC54" s="76"/>
      <c r="AD54" s="76"/>
      <c r="AE54" s="169"/>
      <c r="AF54" s="73"/>
      <c r="AG54" s="73"/>
      <c r="AH54" s="73"/>
      <c r="AI54" s="7"/>
      <c r="AJ54" s="7"/>
      <c r="AK54" s="7"/>
      <c r="AL54" s="7"/>
      <c r="AM54" s="7"/>
      <c r="AN54" s="7"/>
      <c r="AO54" s="7"/>
      <c r="AP54" s="7"/>
      <c r="AQ54" s="7"/>
      <c r="AR54" s="7"/>
      <c r="AS54" s="7"/>
      <c r="AT54" s="7"/>
      <c r="AU54" s="7"/>
      <c r="AV54" s="7"/>
      <c r="AW54" s="7"/>
      <c r="AX54" s="7"/>
      <c r="AY54" s="7"/>
      <c r="AZ54" s="7"/>
      <c r="BA54" s="7"/>
      <c r="BB54" s="7"/>
    </row>
    <row r="55" spans="1:55" ht="14.25" customHeight="1" x14ac:dyDescent="0.25">
      <c r="A55" s="111">
        <v>81738000</v>
      </c>
      <c r="B55" s="197" t="s">
        <v>804</v>
      </c>
      <c r="C55" s="197" t="str">
        <f>VLOOKUP(B55,Satser!$I$133:$J$160,2,FALSE)</f>
        <v>AD</v>
      </c>
      <c r="D55" s="220" t="s">
        <v>1580</v>
      </c>
      <c r="E55" s="440" t="s">
        <v>2171</v>
      </c>
      <c r="F55" s="220" t="s">
        <v>1813</v>
      </c>
      <c r="G55" s="75"/>
      <c r="H55" s="275">
        <v>2012</v>
      </c>
      <c r="I55" s="75">
        <v>1310</v>
      </c>
      <c r="J55" s="195"/>
      <c r="K55" s="379">
        <f>IF(B55="",0,VLOOKUP(B55,Satser!$D$167:$F$194,2,FALSE)*IF(AA55="",0,VLOOKUP(AA55,Satser!$H$2:$J$14,2,FALSE)))</f>
        <v>0</v>
      </c>
      <c r="L55" s="379">
        <f>IF(B55="",0,VLOOKUP(B55,Satser!$I$167:$L$194,3,FALSE)*IF(AA55="",0,VLOOKUP(AA55,Satser!$H$2:$J$14,3,FALSE)))</f>
        <v>0</v>
      </c>
      <c r="M55" s="380">
        <f t="shared" si="0"/>
        <v>0</v>
      </c>
      <c r="N55" s="354" t="s">
        <v>1610</v>
      </c>
      <c r="O55" s="75"/>
      <c r="P55" s="75"/>
      <c r="Q55" s="75"/>
      <c r="R55" s="75"/>
      <c r="S55" s="75"/>
      <c r="T55" s="75"/>
      <c r="U55" s="75"/>
      <c r="V55" s="75">
        <v>3</v>
      </c>
      <c r="W55" s="75">
        <v>12</v>
      </c>
      <c r="X55" s="170">
        <v>12</v>
      </c>
      <c r="Y55" s="75">
        <v>12</v>
      </c>
      <c r="Z55" s="76">
        <v>9</v>
      </c>
      <c r="AA55" s="76"/>
      <c r="AB55" s="76"/>
      <c r="AC55" s="76"/>
      <c r="AD55" s="76"/>
      <c r="AE55" s="169"/>
      <c r="AF55" s="76"/>
      <c r="AG55" s="76"/>
      <c r="AH55" s="76"/>
      <c r="AI55" s="97"/>
      <c r="AJ55" s="97"/>
      <c r="AK55" s="97"/>
      <c r="AL55" s="97"/>
      <c r="AM55" s="97"/>
      <c r="AN55" s="97"/>
      <c r="AO55" s="97"/>
      <c r="AP55" s="97"/>
      <c r="AQ55" s="97"/>
      <c r="AR55" s="97"/>
      <c r="AS55" s="97"/>
      <c r="AT55" s="97"/>
      <c r="AU55" s="97"/>
      <c r="AV55" s="97"/>
      <c r="AW55" s="97"/>
      <c r="AX55" s="97"/>
      <c r="AY55" s="97"/>
      <c r="AZ55" s="97"/>
      <c r="BA55" s="97"/>
      <c r="BB55" s="97"/>
      <c r="BC55" s="97"/>
    </row>
    <row r="56" spans="1:55" ht="15" customHeight="1" x14ac:dyDescent="0.25">
      <c r="A56" s="96">
        <v>81110400</v>
      </c>
      <c r="B56" s="73" t="s">
        <v>809</v>
      </c>
      <c r="C56" s="197" t="str">
        <f>VLOOKUP(B56,Satser!$I$133:$J$160,2,FALSE)</f>
        <v>MH</v>
      </c>
      <c r="D56" s="131" t="s">
        <v>992</v>
      </c>
      <c r="E56" s="440"/>
      <c r="F56" s="220" t="s">
        <v>1813</v>
      </c>
      <c r="G56" s="131"/>
      <c r="H56" s="73">
        <v>2004</v>
      </c>
      <c r="I56" s="73"/>
      <c r="J56" s="163" t="s">
        <v>806</v>
      </c>
      <c r="K56" s="379">
        <f>IF(B56="",0,VLOOKUP(B56,Satser!$D$167:$F$194,2,FALSE)*IF(AA56="",0,VLOOKUP(AA56,Satser!$H$2:$J$14,2,FALSE)))</f>
        <v>0</v>
      </c>
      <c r="L56" s="379">
        <f>IF(B56="",0,VLOOKUP(B56,Satser!$I$167:$L$194,3,FALSE)*IF(AA56="",0,VLOOKUP(AA56,Satser!$H$2:$J$14,3,FALSE)))</f>
        <v>0</v>
      </c>
      <c r="M56" s="380">
        <f t="shared" si="0"/>
        <v>0</v>
      </c>
      <c r="N56" s="162" t="s">
        <v>983</v>
      </c>
      <c r="O56" s="73">
        <v>12</v>
      </c>
      <c r="P56" s="73">
        <v>12</v>
      </c>
      <c r="Q56" s="79">
        <v>12</v>
      </c>
      <c r="R56" s="73">
        <v>12</v>
      </c>
      <c r="S56" s="73">
        <v>12</v>
      </c>
      <c r="T56" s="73">
        <v>12</v>
      </c>
      <c r="U56" s="73">
        <v>12</v>
      </c>
      <c r="V56" s="73"/>
      <c r="W56" s="73"/>
      <c r="X56" s="168"/>
      <c r="Y56" s="76"/>
      <c r="Z56" s="76"/>
      <c r="AA56" s="76"/>
      <c r="AB56" s="76"/>
      <c r="AC56" s="76"/>
      <c r="AD56" s="76"/>
      <c r="AE56" s="169"/>
      <c r="AF56" s="76"/>
      <c r="AG56" s="76"/>
      <c r="AH56" s="76"/>
      <c r="AI56" s="97"/>
      <c r="AJ56" s="97"/>
      <c r="AK56" s="97"/>
      <c r="AL56" s="97"/>
      <c r="AM56" s="97"/>
      <c r="AN56" s="97"/>
      <c r="AO56" s="97"/>
      <c r="AP56" s="97"/>
      <c r="AQ56" s="97"/>
      <c r="AR56" s="97"/>
      <c r="AS56" s="97"/>
      <c r="AT56" s="97"/>
      <c r="AU56" s="97"/>
      <c r="AV56" s="97"/>
      <c r="AW56" s="97"/>
      <c r="AX56" s="97"/>
      <c r="AY56" s="97"/>
      <c r="AZ56" s="97"/>
      <c r="BA56" s="97"/>
      <c r="BB56" s="97"/>
      <c r="BC56" s="97"/>
    </row>
    <row r="57" spans="1:55" ht="14.25" customHeight="1" x14ac:dyDescent="0.25">
      <c r="A57" s="96">
        <v>81121600</v>
      </c>
      <c r="B57" s="77" t="s">
        <v>809</v>
      </c>
      <c r="C57" s="197" t="str">
        <f>VLOOKUP(B57,Satser!$I$133:$J$160,2,FALSE)</f>
        <v>MH</v>
      </c>
      <c r="D57" s="78" t="s">
        <v>978</v>
      </c>
      <c r="E57" s="440"/>
      <c r="F57" s="220" t="s">
        <v>1813</v>
      </c>
      <c r="G57" s="78"/>
      <c r="H57" s="224">
        <v>2006</v>
      </c>
      <c r="I57" s="78"/>
      <c r="J57" s="128" t="s">
        <v>979</v>
      </c>
      <c r="K57" s="379">
        <f>IF(B57="",0,VLOOKUP(B57,Satser!$D$167:$F$194,2,FALSE)*IF(AA57="",0,VLOOKUP(AA57,Satser!$H$2:$J$14,2,FALSE)))</f>
        <v>0</v>
      </c>
      <c r="L57" s="379">
        <f>IF(B57="",0,VLOOKUP(B57,Satser!$I$167:$L$194,3,FALSE)*IF(AA57="",0,VLOOKUP(AA57,Satser!$H$2:$J$14,3,FALSE)))</f>
        <v>0</v>
      </c>
      <c r="M57" s="380">
        <f t="shared" si="0"/>
        <v>0</v>
      </c>
      <c r="N57" s="141" t="s">
        <v>13</v>
      </c>
      <c r="O57" s="73"/>
      <c r="P57" s="73">
        <v>0</v>
      </c>
      <c r="Q57" s="79">
        <v>12</v>
      </c>
      <c r="R57" s="73">
        <v>12</v>
      </c>
      <c r="S57" s="73">
        <v>12</v>
      </c>
      <c r="T57" s="73">
        <v>3</v>
      </c>
      <c r="U57" s="73"/>
      <c r="V57" s="73"/>
      <c r="W57" s="73"/>
      <c r="X57" s="168"/>
      <c r="Y57" s="73"/>
      <c r="Z57" s="73"/>
      <c r="AA57" s="73"/>
      <c r="AB57" s="73"/>
      <c r="AC57" s="73"/>
      <c r="AD57" s="73"/>
      <c r="AE57" s="168"/>
      <c r="AF57" s="76"/>
      <c r="AG57" s="76"/>
      <c r="AH57" s="76"/>
      <c r="AI57" s="97"/>
      <c r="AJ57" s="97"/>
      <c r="AK57" s="97"/>
      <c r="AL57" s="97"/>
      <c r="AM57" s="97"/>
      <c r="AN57" s="97"/>
      <c r="AO57" s="97"/>
      <c r="AP57" s="97"/>
      <c r="AQ57" s="97"/>
      <c r="AR57" s="97"/>
      <c r="AS57" s="97"/>
      <c r="AT57" s="97"/>
      <c r="AU57" s="97"/>
      <c r="AV57" s="97"/>
      <c r="AW57" s="97"/>
      <c r="AX57" s="97"/>
      <c r="AY57" s="97"/>
      <c r="AZ57" s="97"/>
      <c r="BA57" s="97"/>
      <c r="BB57" s="97"/>
      <c r="BC57" s="97"/>
    </row>
    <row r="58" spans="1:55" ht="14.25" customHeight="1" x14ac:dyDescent="0.25">
      <c r="A58" s="96">
        <v>81121700</v>
      </c>
      <c r="B58" s="77" t="s">
        <v>809</v>
      </c>
      <c r="C58" s="197" t="str">
        <f>VLOOKUP(B58,Satser!$I$133:$J$160,2,FALSE)</f>
        <v>MH</v>
      </c>
      <c r="D58" s="78" t="s">
        <v>978</v>
      </c>
      <c r="E58" s="440"/>
      <c r="F58" s="220" t="s">
        <v>1813</v>
      </c>
      <c r="G58" s="78"/>
      <c r="H58" s="224">
        <v>2006</v>
      </c>
      <c r="I58" s="78"/>
      <c r="J58" s="128" t="s">
        <v>979</v>
      </c>
      <c r="K58" s="379">
        <f>IF(B58="",0,VLOOKUP(B58,Satser!$D$167:$F$194,2,FALSE)*IF(AA58="",0,VLOOKUP(AA58,Satser!$H$2:$J$14,2,FALSE)))</f>
        <v>0</v>
      </c>
      <c r="L58" s="379">
        <f>IF(B58="",0,VLOOKUP(B58,Satser!$I$167:$L$194,3,FALSE)*IF(AA58="",0,VLOOKUP(AA58,Satser!$H$2:$J$14,3,FALSE)))</f>
        <v>0</v>
      </c>
      <c r="M58" s="380">
        <f t="shared" si="0"/>
        <v>0</v>
      </c>
      <c r="N58" s="141" t="s">
        <v>13</v>
      </c>
      <c r="O58" s="73"/>
      <c r="P58" s="73">
        <v>0</v>
      </c>
      <c r="Q58" s="79">
        <v>12</v>
      </c>
      <c r="R58" s="73">
        <v>12</v>
      </c>
      <c r="S58" s="73">
        <v>12</v>
      </c>
      <c r="T58" s="73">
        <v>3</v>
      </c>
      <c r="U58" s="73"/>
      <c r="V58" s="73"/>
      <c r="W58" s="73"/>
      <c r="X58" s="168"/>
      <c r="Y58" s="73"/>
      <c r="Z58" s="73"/>
      <c r="AA58" s="73"/>
      <c r="AB58" s="73"/>
      <c r="AC58" s="73"/>
      <c r="AD58" s="73"/>
      <c r="AE58" s="168"/>
      <c r="AF58" s="76"/>
      <c r="AG58" s="76"/>
      <c r="AH58" s="76"/>
      <c r="AI58" s="97"/>
      <c r="AJ58" s="97"/>
      <c r="AK58" s="97"/>
      <c r="AL58" s="97"/>
      <c r="AM58" s="97"/>
      <c r="AN58" s="97"/>
      <c r="AO58" s="97"/>
      <c r="AP58" s="97"/>
      <c r="AQ58" s="97"/>
      <c r="AR58" s="97"/>
      <c r="AS58" s="97"/>
      <c r="AT58" s="97"/>
      <c r="AU58" s="97"/>
      <c r="AV58" s="97"/>
      <c r="AW58" s="97"/>
      <c r="AX58" s="97"/>
      <c r="AY58" s="97"/>
      <c r="AZ58" s="97"/>
      <c r="BA58" s="97"/>
      <c r="BB58" s="97"/>
      <c r="BC58" s="97"/>
    </row>
    <row r="59" spans="1:55" ht="14.25" customHeight="1" x14ac:dyDescent="0.25">
      <c r="A59" s="111">
        <v>81123000</v>
      </c>
      <c r="B59" s="112" t="s">
        <v>809</v>
      </c>
      <c r="C59" s="197" t="str">
        <f>VLOOKUP(B59,Satser!$I$133:$J$160,2,FALSE)</f>
        <v>MH</v>
      </c>
      <c r="D59" s="112" t="s">
        <v>1015</v>
      </c>
      <c r="E59" s="440"/>
      <c r="F59" s="220" t="s">
        <v>1813</v>
      </c>
      <c r="G59" s="112"/>
      <c r="H59" s="223">
        <v>2007</v>
      </c>
      <c r="I59" s="112"/>
      <c r="J59" s="138" t="s">
        <v>1016</v>
      </c>
      <c r="K59" s="379">
        <f>IF(B59="",0,VLOOKUP(B59,Satser!$D$167:$F$194,2,FALSE)*IF(AA59="",0,VLOOKUP(AA59,Satser!$H$2:$J$14,2,FALSE)))</f>
        <v>0</v>
      </c>
      <c r="L59" s="379">
        <f>IF(B59="",0,VLOOKUP(B59,Satser!$I$167:$L$194,3,FALSE)*IF(AA59="",0,VLOOKUP(AA59,Satser!$H$2:$J$14,3,FALSE)))</f>
        <v>0</v>
      </c>
      <c r="M59" s="380">
        <f t="shared" si="0"/>
        <v>0</v>
      </c>
      <c r="N59" s="141" t="s">
        <v>63</v>
      </c>
      <c r="O59" s="76"/>
      <c r="P59" s="114"/>
      <c r="Q59" s="114">
        <v>12</v>
      </c>
      <c r="R59" s="76">
        <v>12</v>
      </c>
      <c r="S59" s="76">
        <v>12</v>
      </c>
      <c r="T59" s="76">
        <v>11</v>
      </c>
      <c r="U59" s="76"/>
      <c r="V59" s="76"/>
      <c r="W59" s="76"/>
      <c r="X59" s="169"/>
      <c r="Y59" s="73"/>
      <c r="Z59" s="73"/>
      <c r="AA59" s="73"/>
      <c r="AB59" s="73"/>
      <c r="AC59" s="73"/>
      <c r="AD59" s="73"/>
      <c r="AE59" s="168"/>
      <c r="AF59" s="76"/>
      <c r="AG59" s="76"/>
      <c r="AH59" s="76"/>
      <c r="AI59" s="97"/>
      <c r="AJ59" s="97"/>
      <c r="AK59" s="97"/>
      <c r="AL59" s="97"/>
      <c r="AM59" s="97"/>
      <c r="AN59" s="97"/>
      <c r="AO59" s="97"/>
      <c r="AP59" s="97"/>
      <c r="AQ59" s="97"/>
      <c r="AR59" s="97"/>
      <c r="AS59" s="97"/>
      <c r="AT59" s="97"/>
      <c r="AU59" s="97"/>
      <c r="AV59" s="97"/>
      <c r="AW59" s="97"/>
      <c r="AX59" s="97"/>
      <c r="AY59" s="97"/>
      <c r="AZ59" s="97"/>
      <c r="BA59" s="97"/>
      <c r="BB59" s="97"/>
      <c r="BC59" s="97"/>
    </row>
    <row r="60" spans="1:55" ht="14.25" customHeight="1" x14ac:dyDescent="0.25">
      <c r="A60" s="111">
        <v>81123200</v>
      </c>
      <c r="B60" s="112" t="s">
        <v>809</v>
      </c>
      <c r="C60" s="197" t="str">
        <f>VLOOKUP(B60,Satser!$I$133:$J$160,2,FALSE)</f>
        <v>MH</v>
      </c>
      <c r="D60" s="112" t="s">
        <v>1015</v>
      </c>
      <c r="E60" s="440"/>
      <c r="F60" s="220" t="s">
        <v>1813</v>
      </c>
      <c r="G60" s="112"/>
      <c r="H60" s="223">
        <v>2007</v>
      </c>
      <c r="I60" s="188" t="s">
        <v>508</v>
      </c>
      <c r="J60" s="138" t="s">
        <v>1016</v>
      </c>
      <c r="K60" s="379">
        <f>IF(B60="",0,VLOOKUP(B60,Satser!$D$167:$F$194,2,FALSE)*IF(AA60="",0,VLOOKUP(AA60,Satser!$H$2:$J$14,2,FALSE)))</f>
        <v>0</v>
      </c>
      <c r="L60" s="379">
        <f>IF(B60="",0,VLOOKUP(B60,Satser!$I$167:$L$194,3,FALSE)*IF(AA60="",0,VLOOKUP(AA60,Satser!$H$2:$J$14,3,FALSE)))</f>
        <v>0</v>
      </c>
      <c r="M60" s="380">
        <f t="shared" si="0"/>
        <v>0</v>
      </c>
      <c r="N60" s="141" t="s">
        <v>14</v>
      </c>
      <c r="O60" s="76"/>
      <c r="P60" s="114"/>
      <c r="Q60" s="114">
        <v>12</v>
      </c>
      <c r="R60" s="76">
        <v>12</v>
      </c>
      <c r="S60" s="76">
        <v>12</v>
      </c>
      <c r="T60" s="76">
        <v>7</v>
      </c>
      <c r="U60" s="76"/>
      <c r="V60" s="76"/>
      <c r="W60" s="76"/>
      <c r="X60" s="169"/>
      <c r="Y60" s="73"/>
      <c r="Z60" s="73"/>
      <c r="AA60" s="73"/>
      <c r="AB60" s="73"/>
      <c r="AC60" s="73"/>
      <c r="AD60" s="73"/>
      <c r="AE60" s="168"/>
      <c r="AF60" s="76"/>
      <c r="AG60" s="76"/>
      <c r="AH60" s="76"/>
      <c r="AI60" s="97"/>
      <c r="AJ60" s="97"/>
      <c r="AK60" s="97"/>
      <c r="AL60" s="97"/>
      <c r="AM60" s="97"/>
      <c r="AN60" s="97"/>
      <c r="AO60" s="97"/>
      <c r="AP60" s="97"/>
      <c r="AQ60" s="97"/>
      <c r="AR60" s="97"/>
      <c r="AS60" s="97"/>
      <c r="AT60" s="97"/>
      <c r="AU60" s="97"/>
      <c r="AV60" s="97"/>
      <c r="AW60" s="97"/>
      <c r="AX60" s="97"/>
      <c r="AY60" s="97"/>
      <c r="AZ60" s="97"/>
      <c r="BA60" s="97"/>
      <c r="BB60" s="97"/>
      <c r="BC60" s="97"/>
    </row>
    <row r="61" spans="1:55" ht="14.25" customHeight="1" x14ac:dyDescent="0.25">
      <c r="A61" s="111">
        <v>81123300</v>
      </c>
      <c r="B61" s="112" t="s">
        <v>809</v>
      </c>
      <c r="C61" s="197" t="str">
        <f>VLOOKUP(B61,Satser!$I$133:$J$160,2,FALSE)</f>
        <v>MH</v>
      </c>
      <c r="D61" s="112" t="s">
        <v>1015</v>
      </c>
      <c r="E61" s="440"/>
      <c r="F61" s="220" t="s">
        <v>1813</v>
      </c>
      <c r="G61" s="112"/>
      <c r="H61" s="223">
        <v>2007</v>
      </c>
      <c r="I61" s="188" t="s">
        <v>170</v>
      </c>
      <c r="J61" s="138" t="s">
        <v>1016</v>
      </c>
      <c r="K61" s="379">
        <f>IF(B61="",0,VLOOKUP(B61,Satser!$D$167:$F$194,2,FALSE)*IF(AA61="",0,VLOOKUP(AA61,Satser!$H$2:$J$14,2,FALSE)))</f>
        <v>0</v>
      </c>
      <c r="L61" s="379">
        <f>IF(B61="",0,VLOOKUP(B61,Satser!$I$167:$L$194,3,FALSE)*IF(AA61="",0,VLOOKUP(AA61,Satser!$H$2:$J$14,3,FALSE)))</f>
        <v>0</v>
      </c>
      <c r="M61" s="380">
        <f t="shared" si="0"/>
        <v>0</v>
      </c>
      <c r="N61" s="141" t="s">
        <v>14</v>
      </c>
      <c r="O61" s="76"/>
      <c r="P61" s="114"/>
      <c r="Q61" s="114">
        <v>12</v>
      </c>
      <c r="R61" s="76">
        <v>12</v>
      </c>
      <c r="S61" s="76">
        <v>12</v>
      </c>
      <c r="T61" s="76">
        <v>4</v>
      </c>
      <c r="U61" s="76"/>
      <c r="V61" s="76"/>
      <c r="W61" s="76"/>
      <c r="X61" s="169"/>
      <c r="Y61" s="73"/>
      <c r="Z61" s="73"/>
      <c r="AA61" s="73"/>
      <c r="AB61" s="73"/>
      <c r="AC61" s="73"/>
      <c r="AD61" s="73"/>
      <c r="AE61" s="168"/>
      <c r="AF61" s="76"/>
      <c r="AG61" s="76"/>
      <c r="AH61" s="76"/>
      <c r="AI61" s="97"/>
      <c r="AJ61" s="97"/>
      <c r="AK61" s="97"/>
      <c r="AL61" s="97"/>
      <c r="AM61" s="97"/>
      <c r="AN61" s="97"/>
      <c r="AO61" s="97"/>
      <c r="AP61" s="97"/>
      <c r="AQ61" s="97"/>
      <c r="AR61" s="97"/>
      <c r="AS61" s="97"/>
      <c r="AT61" s="97"/>
      <c r="AU61" s="97"/>
      <c r="AV61" s="97"/>
      <c r="AW61" s="97"/>
      <c r="AX61" s="97"/>
      <c r="AY61" s="97"/>
      <c r="AZ61" s="97"/>
      <c r="BA61" s="97"/>
      <c r="BB61" s="97"/>
      <c r="BC61" s="97"/>
    </row>
    <row r="62" spans="1:55" ht="14.25" customHeight="1" x14ac:dyDescent="0.25">
      <c r="A62" s="111">
        <v>81123400</v>
      </c>
      <c r="B62" s="112" t="s">
        <v>809</v>
      </c>
      <c r="C62" s="197" t="str">
        <f>VLOOKUP(B62,Satser!$I$133:$J$160,2,FALSE)</f>
        <v>MH</v>
      </c>
      <c r="D62" s="112" t="s">
        <v>1015</v>
      </c>
      <c r="E62" s="440"/>
      <c r="F62" s="220" t="s">
        <v>1813</v>
      </c>
      <c r="G62" s="112"/>
      <c r="H62" s="223">
        <v>2007</v>
      </c>
      <c r="I62" s="188" t="s">
        <v>507</v>
      </c>
      <c r="J62" s="138" t="s">
        <v>1016</v>
      </c>
      <c r="K62" s="379">
        <f>IF(B62="",0,VLOOKUP(B62,Satser!$D$167:$F$194,2,FALSE)*IF(AA62="",0,VLOOKUP(AA62,Satser!$H$2:$J$14,2,FALSE)))</f>
        <v>0</v>
      </c>
      <c r="L62" s="379">
        <f>IF(B62="",0,VLOOKUP(B62,Satser!$I$167:$L$194,3,FALSE)*IF(AA62="",0,VLOOKUP(AA62,Satser!$H$2:$J$14,3,FALSE)))</f>
        <v>0</v>
      </c>
      <c r="M62" s="380">
        <f t="shared" si="0"/>
        <v>0</v>
      </c>
      <c r="N62" s="141" t="s">
        <v>14</v>
      </c>
      <c r="O62" s="76"/>
      <c r="P62" s="114"/>
      <c r="Q62" s="114">
        <v>12</v>
      </c>
      <c r="R62" s="76">
        <v>12</v>
      </c>
      <c r="S62" s="76">
        <v>12</v>
      </c>
      <c r="T62" s="76">
        <v>3</v>
      </c>
      <c r="U62" s="76"/>
      <c r="V62" s="76"/>
      <c r="W62" s="76"/>
      <c r="X62" s="169"/>
      <c r="Y62" s="73"/>
      <c r="Z62" s="73"/>
      <c r="AA62" s="73"/>
      <c r="AB62" s="73"/>
      <c r="AC62" s="73"/>
      <c r="AD62" s="73"/>
      <c r="AE62" s="168"/>
      <c r="AF62" s="76"/>
      <c r="AG62" s="76"/>
      <c r="AH62" s="76"/>
      <c r="AI62" s="97"/>
      <c r="AJ62" s="97"/>
      <c r="AK62" s="97"/>
      <c r="AL62" s="97"/>
      <c r="AM62" s="97"/>
      <c r="AN62" s="97"/>
      <c r="AO62" s="97"/>
      <c r="AP62" s="97"/>
      <c r="AQ62" s="97"/>
      <c r="AR62" s="97"/>
      <c r="AS62" s="97"/>
      <c r="AT62" s="97"/>
      <c r="AU62" s="97"/>
      <c r="AV62" s="97"/>
      <c r="AW62" s="97"/>
      <c r="AX62" s="97"/>
      <c r="AY62" s="97"/>
      <c r="AZ62" s="97"/>
      <c r="BA62" s="97"/>
      <c r="BB62" s="97"/>
      <c r="BC62" s="97"/>
    </row>
    <row r="63" spans="1:55" s="98" customFormat="1" ht="14.25" customHeight="1" x14ac:dyDescent="0.25">
      <c r="A63" s="111">
        <v>81130000</v>
      </c>
      <c r="B63" s="113" t="s">
        <v>809</v>
      </c>
      <c r="C63" s="197" t="str">
        <f>VLOOKUP(B63,Satser!$I$133:$J$160,2,FALSE)</f>
        <v>MH</v>
      </c>
      <c r="D63" s="113" t="s">
        <v>172</v>
      </c>
      <c r="E63" s="440">
        <v>655505</v>
      </c>
      <c r="F63" s="220" t="s">
        <v>1813</v>
      </c>
      <c r="G63" s="113"/>
      <c r="H63" s="223">
        <v>2011</v>
      </c>
      <c r="I63" s="188" t="s">
        <v>270</v>
      </c>
      <c r="J63" s="138" t="s">
        <v>1016</v>
      </c>
      <c r="K63" s="379">
        <f>IF(B63="",0,VLOOKUP(B63,Satser!$D$167:$F$194,2,FALSE)*IF(AA63="",0,VLOOKUP(AA63,Satser!$H$2:$J$14,2,FALSE)))</f>
        <v>0</v>
      </c>
      <c r="L63" s="379">
        <f>IF(B63="",0,VLOOKUP(B63,Satser!$I$167:$L$194,3,FALSE)*IF(AA63="",0,VLOOKUP(AA63,Satser!$H$2:$J$14,3,FALSE)))</f>
        <v>0</v>
      </c>
      <c r="M63" s="380">
        <f t="shared" si="0"/>
        <v>0</v>
      </c>
      <c r="N63" s="164" t="s">
        <v>386</v>
      </c>
      <c r="O63" s="76"/>
      <c r="P63" s="114"/>
      <c r="Q63" s="114">
        <v>12</v>
      </c>
      <c r="R63" s="76">
        <v>12</v>
      </c>
      <c r="S63" s="76">
        <v>12</v>
      </c>
      <c r="T63" s="165">
        <v>12</v>
      </c>
      <c r="U63" s="76">
        <v>12</v>
      </c>
      <c r="V63" s="76">
        <v>12</v>
      </c>
      <c r="W63" s="76">
        <v>12</v>
      </c>
      <c r="X63" s="169">
        <v>3</v>
      </c>
      <c r="Y63" s="73"/>
      <c r="Z63" s="73"/>
      <c r="AA63" s="73"/>
      <c r="AB63" s="73"/>
      <c r="AC63" s="73"/>
      <c r="AD63" s="73"/>
      <c r="AE63" s="168"/>
      <c r="AF63" s="76"/>
      <c r="AG63" s="76"/>
      <c r="AH63" s="76"/>
      <c r="AI63" s="97"/>
      <c r="AJ63" s="97"/>
      <c r="AK63" s="97"/>
      <c r="AL63" s="97"/>
      <c r="AM63" s="97"/>
      <c r="AN63" s="97"/>
      <c r="AO63" s="97"/>
      <c r="AP63" s="97"/>
      <c r="AQ63" s="97"/>
      <c r="AR63" s="97"/>
      <c r="AS63" s="97"/>
      <c r="AT63" s="97"/>
      <c r="AU63" s="97"/>
      <c r="AV63" s="97"/>
      <c r="AW63" s="97"/>
      <c r="AX63" s="97"/>
      <c r="AY63" s="97"/>
      <c r="AZ63" s="97"/>
      <c r="BA63" s="97"/>
      <c r="BB63" s="97"/>
    </row>
    <row r="64" spans="1:55" s="98" customFormat="1" ht="14.25" customHeight="1" x14ac:dyDescent="0.25">
      <c r="A64" s="111">
        <v>81131900</v>
      </c>
      <c r="B64" s="113" t="s">
        <v>809</v>
      </c>
      <c r="C64" s="197" t="str">
        <f>VLOOKUP(B64,Satser!$I$133:$J$160,2,FALSE)</f>
        <v>MH</v>
      </c>
      <c r="D64" s="113" t="s">
        <v>975</v>
      </c>
      <c r="E64" s="440"/>
      <c r="F64" s="220" t="s">
        <v>1813</v>
      </c>
      <c r="G64" s="113"/>
      <c r="H64" s="223">
        <v>2007</v>
      </c>
      <c r="I64" s="188" t="s">
        <v>508</v>
      </c>
      <c r="J64" s="138" t="s">
        <v>1016</v>
      </c>
      <c r="K64" s="379">
        <f>IF(B64="",0,VLOOKUP(B64,Satser!$D$167:$F$194,2,FALSE)*IF(AA64="",0,VLOOKUP(AA64,Satser!$H$2:$J$14,2,FALSE)))</f>
        <v>0</v>
      </c>
      <c r="L64" s="379">
        <f>IF(B64="",0,VLOOKUP(B64,Satser!$I$167:$L$194,3,FALSE)*IF(AA64="",0,VLOOKUP(AA64,Satser!$H$2:$J$14,3,FALSE)))</f>
        <v>0</v>
      </c>
      <c r="M64" s="380">
        <f t="shared" si="0"/>
        <v>0</v>
      </c>
      <c r="N64" s="141" t="s">
        <v>14</v>
      </c>
      <c r="O64" s="76"/>
      <c r="P64" s="114"/>
      <c r="Q64" s="114">
        <v>12</v>
      </c>
      <c r="R64" s="76">
        <v>12</v>
      </c>
      <c r="S64" s="76">
        <v>12</v>
      </c>
      <c r="T64" s="76">
        <v>5</v>
      </c>
      <c r="U64" s="76"/>
      <c r="V64" s="76"/>
      <c r="W64" s="76"/>
      <c r="X64" s="169"/>
      <c r="Y64" s="73"/>
      <c r="Z64" s="73"/>
      <c r="AA64" s="73"/>
      <c r="AB64" s="73"/>
      <c r="AC64" s="73"/>
      <c r="AD64" s="73"/>
      <c r="AE64" s="168"/>
      <c r="AF64" s="76"/>
      <c r="AG64" s="76"/>
      <c r="AH64" s="76"/>
      <c r="AI64" s="97"/>
      <c r="AJ64" s="97"/>
      <c r="AK64" s="97"/>
      <c r="AL64" s="97"/>
      <c r="AM64" s="97"/>
      <c r="AN64" s="97"/>
      <c r="AO64" s="97"/>
      <c r="AP64" s="97"/>
      <c r="AQ64" s="97"/>
      <c r="AR64" s="97"/>
      <c r="AS64" s="97"/>
      <c r="AT64" s="97"/>
      <c r="AU64" s="97"/>
      <c r="AV64" s="97"/>
      <c r="AW64" s="97"/>
      <c r="AX64" s="97"/>
      <c r="AY64" s="97"/>
      <c r="AZ64" s="97"/>
      <c r="BA64" s="97"/>
      <c r="BB64" s="97"/>
    </row>
    <row r="65" spans="1:55" ht="14.25" customHeight="1" x14ac:dyDescent="0.25">
      <c r="A65" s="111">
        <v>81132100</v>
      </c>
      <c r="B65" s="113" t="s">
        <v>809</v>
      </c>
      <c r="C65" s="197" t="str">
        <f>VLOOKUP(B65,Satser!$I$133:$J$160,2,FALSE)</f>
        <v>MH</v>
      </c>
      <c r="D65" s="113" t="s">
        <v>1019</v>
      </c>
      <c r="E65" s="440"/>
      <c r="F65" s="220" t="s">
        <v>1813</v>
      </c>
      <c r="G65" s="113"/>
      <c r="H65" s="223">
        <v>2007</v>
      </c>
      <c r="I65" s="188" t="s">
        <v>170</v>
      </c>
      <c r="J65" s="138" t="s">
        <v>1016</v>
      </c>
      <c r="K65" s="379">
        <f>IF(B65="",0,VLOOKUP(B65,Satser!$D$167:$F$194,2,FALSE)*IF(AA65="",0,VLOOKUP(AA65,Satser!$H$2:$J$14,2,FALSE)))</f>
        <v>0</v>
      </c>
      <c r="L65" s="379">
        <f>IF(B65="",0,VLOOKUP(B65,Satser!$I$167:$L$194,3,FALSE)*IF(AA65="",0,VLOOKUP(AA65,Satser!$H$2:$J$14,3,FALSE)))</f>
        <v>0</v>
      </c>
      <c r="M65" s="380">
        <f t="shared" si="0"/>
        <v>0</v>
      </c>
      <c r="N65" s="141" t="s">
        <v>70</v>
      </c>
      <c r="O65" s="76"/>
      <c r="P65" s="114"/>
      <c r="Q65" s="114">
        <v>12</v>
      </c>
      <c r="R65" s="76">
        <v>12</v>
      </c>
      <c r="S65" s="76">
        <v>12</v>
      </c>
      <c r="T65" s="76">
        <v>8</v>
      </c>
      <c r="U65" s="76"/>
      <c r="V65" s="76"/>
      <c r="W65" s="76"/>
      <c r="X65" s="169"/>
      <c r="Y65" s="73"/>
      <c r="Z65" s="73"/>
      <c r="AA65" s="73"/>
      <c r="AB65" s="73"/>
      <c r="AC65" s="73"/>
      <c r="AD65" s="73"/>
      <c r="AE65" s="168"/>
      <c r="AF65" s="76"/>
      <c r="AG65" s="76"/>
      <c r="AH65" s="76"/>
      <c r="AI65" s="97"/>
      <c r="AJ65" s="97"/>
      <c r="AK65" s="97"/>
      <c r="AL65" s="97"/>
      <c r="AM65" s="97"/>
      <c r="AN65" s="97"/>
      <c r="AO65" s="97"/>
      <c r="AP65" s="97"/>
      <c r="AQ65" s="97"/>
      <c r="AR65" s="97"/>
      <c r="AS65" s="97"/>
      <c r="AT65" s="97"/>
      <c r="AU65" s="97"/>
      <c r="AV65" s="97"/>
      <c r="AW65" s="97"/>
      <c r="AX65" s="97"/>
      <c r="AY65" s="97"/>
      <c r="AZ65" s="97"/>
      <c r="BA65" s="97"/>
      <c r="BB65" s="97"/>
      <c r="BC65" s="97"/>
    </row>
    <row r="66" spans="1:55" ht="14.25" customHeight="1" x14ac:dyDescent="0.25">
      <c r="A66" s="111">
        <v>81133100</v>
      </c>
      <c r="B66" s="112" t="s">
        <v>809</v>
      </c>
      <c r="C66" s="197" t="str">
        <f>VLOOKUP(B66,Satser!$I$133:$J$160,2,FALSE)</f>
        <v>MH</v>
      </c>
      <c r="D66" s="112" t="s">
        <v>173</v>
      </c>
      <c r="E66" s="440"/>
      <c r="F66" s="220" t="s">
        <v>1813</v>
      </c>
      <c r="G66" s="112"/>
      <c r="H66" s="223">
        <v>2008</v>
      </c>
      <c r="I66" s="188" t="s">
        <v>260</v>
      </c>
      <c r="J66" s="138" t="s">
        <v>50</v>
      </c>
      <c r="K66" s="379">
        <f>IF(B66="",0,VLOOKUP(B66,Satser!$D$167:$F$194,2,FALSE)*IF(AA66="",0,VLOOKUP(AA66,Satser!$H$2:$J$14,2,FALSE)))</f>
        <v>0</v>
      </c>
      <c r="L66" s="379">
        <f>IF(B66="",0,VLOOKUP(B66,Satser!$I$167:$L$194,3,FALSE)*IF(AA66="",0,VLOOKUP(AA66,Satser!$H$2:$J$14,3,FALSE)))</f>
        <v>0</v>
      </c>
      <c r="M66" s="380">
        <f t="shared" si="0"/>
        <v>0</v>
      </c>
      <c r="N66" s="141" t="s">
        <v>212</v>
      </c>
      <c r="O66" s="76"/>
      <c r="P66" s="114"/>
      <c r="Q66" s="114">
        <v>4</v>
      </c>
      <c r="R66" s="76">
        <v>12</v>
      </c>
      <c r="S66" s="76">
        <v>12</v>
      </c>
      <c r="T66" s="76">
        <v>12</v>
      </c>
      <c r="U66" s="76">
        <v>8</v>
      </c>
      <c r="V66" s="76"/>
      <c r="W66" s="76"/>
      <c r="X66" s="169"/>
      <c r="Y66" s="76"/>
      <c r="Z66" s="73"/>
      <c r="AA66" s="73"/>
      <c r="AB66" s="73"/>
      <c r="AC66" s="73"/>
      <c r="AD66" s="73"/>
      <c r="AE66" s="168"/>
      <c r="AF66" s="73"/>
      <c r="AG66" s="73"/>
      <c r="AH66" s="73"/>
      <c r="AI66" s="7"/>
      <c r="AJ66" s="7"/>
      <c r="AK66" s="7"/>
      <c r="AL66" s="7"/>
      <c r="AM66" s="7"/>
      <c r="AN66" s="7"/>
      <c r="AO66" s="7"/>
      <c r="AP66" s="7"/>
      <c r="AQ66" s="7"/>
      <c r="AR66" s="7"/>
      <c r="AS66" s="7"/>
      <c r="AT66" s="7"/>
      <c r="AU66" s="7"/>
      <c r="AV66" s="7"/>
      <c r="AW66" s="7"/>
      <c r="AX66" s="7"/>
      <c r="AY66" s="7"/>
      <c r="AZ66" s="7"/>
      <c r="BA66" s="7"/>
      <c r="BB66" s="7"/>
    </row>
    <row r="67" spans="1:55" ht="14.25" customHeight="1" x14ac:dyDescent="0.25">
      <c r="A67" s="111">
        <v>81133200</v>
      </c>
      <c r="B67" s="112" t="s">
        <v>809</v>
      </c>
      <c r="C67" s="197" t="str">
        <f>VLOOKUP(B67,Satser!$I$133:$J$160,2,FALSE)</f>
        <v>MH</v>
      </c>
      <c r="D67" s="112" t="s">
        <v>174</v>
      </c>
      <c r="E67" s="440"/>
      <c r="F67" s="220" t="s">
        <v>1813</v>
      </c>
      <c r="G67" s="112"/>
      <c r="H67" s="223">
        <v>2008</v>
      </c>
      <c r="I67" s="188" t="s">
        <v>261</v>
      </c>
      <c r="J67" s="138" t="s">
        <v>50</v>
      </c>
      <c r="K67" s="379">
        <f>IF(B67="",0,VLOOKUP(B67,Satser!$D$167:$F$194,2,FALSE)*IF(AA67="",0,VLOOKUP(AA67,Satser!$H$2:$J$14,2,FALSE)))</f>
        <v>0</v>
      </c>
      <c r="L67" s="379">
        <f>IF(B67="",0,VLOOKUP(B67,Satser!$I$167:$L$194,3,FALSE)*IF(AA67="",0,VLOOKUP(AA67,Satser!$H$2:$J$14,3,FALSE)))</f>
        <v>0</v>
      </c>
      <c r="M67" s="380">
        <f t="shared" si="0"/>
        <v>0</v>
      </c>
      <c r="N67" s="141" t="s">
        <v>212</v>
      </c>
      <c r="O67" s="76"/>
      <c r="P67" s="114"/>
      <c r="Q67" s="114">
        <v>5</v>
      </c>
      <c r="R67" s="76">
        <v>12</v>
      </c>
      <c r="S67" s="76">
        <v>12</v>
      </c>
      <c r="T67" s="76">
        <v>12</v>
      </c>
      <c r="U67" s="76">
        <v>7</v>
      </c>
      <c r="V67" s="76"/>
      <c r="W67" s="76"/>
      <c r="X67" s="76"/>
      <c r="Y67" s="76"/>
      <c r="Z67" s="73"/>
      <c r="AA67" s="73"/>
      <c r="AB67" s="73"/>
      <c r="AC67" s="73"/>
      <c r="AD67" s="73"/>
      <c r="AE67" s="168"/>
      <c r="AF67" s="73"/>
      <c r="AG67" s="73"/>
      <c r="AH67" s="73"/>
      <c r="AI67" s="7"/>
      <c r="AJ67" s="7"/>
      <c r="AK67" s="7"/>
      <c r="AL67" s="7"/>
      <c r="AM67" s="7"/>
      <c r="AN67" s="7"/>
      <c r="AO67" s="7"/>
      <c r="AP67" s="7"/>
      <c r="AQ67" s="7"/>
      <c r="AR67" s="7"/>
      <c r="AS67" s="7"/>
      <c r="AT67" s="7"/>
      <c r="AU67" s="7"/>
      <c r="AV67" s="7"/>
      <c r="AW67" s="7"/>
      <c r="AX67" s="7"/>
      <c r="AY67" s="7"/>
      <c r="AZ67" s="7"/>
      <c r="BA67" s="7"/>
      <c r="BB67" s="7"/>
    </row>
    <row r="68" spans="1:55" s="71" customFormat="1" ht="14.25" customHeight="1" x14ac:dyDescent="0.25">
      <c r="A68" s="111">
        <v>81133300</v>
      </c>
      <c r="B68" s="112" t="s">
        <v>809</v>
      </c>
      <c r="C68" s="197" t="str">
        <f>VLOOKUP(B68,Satser!$I$133:$J$160,2,FALSE)</f>
        <v>MH</v>
      </c>
      <c r="D68" s="112" t="s">
        <v>175</v>
      </c>
      <c r="E68" s="440"/>
      <c r="F68" s="220" t="s">
        <v>1813</v>
      </c>
      <c r="G68" s="112"/>
      <c r="H68" s="223">
        <v>2008</v>
      </c>
      <c r="I68" s="188" t="s">
        <v>260</v>
      </c>
      <c r="J68" s="138" t="s">
        <v>50</v>
      </c>
      <c r="K68" s="379">
        <f>IF(B68="",0,VLOOKUP(B68,Satser!$D$167:$F$194,2,FALSE)*IF(AA68="",0,VLOOKUP(AA68,Satser!$H$2:$J$14,2,FALSE)))</f>
        <v>0</v>
      </c>
      <c r="L68" s="379">
        <f>IF(B68="",0,VLOOKUP(B68,Satser!$I$167:$L$194,3,FALSE)*IF(AA68="",0,VLOOKUP(AA68,Satser!$H$2:$J$14,3,FALSE)))</f>
        <v>0</v>
      </c>
      <c r="M68" s="380">
        <f t="shared" si="0"/>
        <v>0</v>
      </c>
      <c r="N68" s="141" t="s">
        <v>212</v>
      </c>
      <c r="O68" s="76"/>
      <c r="P68" s="114"/>
      <c r="Q68" s="114">
        <v>4</v>
      </c>
      <c r="R68" s="76">
        <v>12</v>
      </c>
      <c r="S68" s="76">
        <v>12</v>
      </c>
      <c r="T68" s="76">
        <v>12</v>
      </c>
      <c r="U68" s="76">
        <v>8</v>
      </c>
      <c r="V68" s="76"/>
      <c r="W68" s="76"/>
      <c r="X68" s="169"/>
      <c r="Y68" s="76"/>
      <c r="Z68" s="73"/>
      <c r="AA68" s="73"/>
      <c r="AB68" s="73"/>
      <c r="AC68" s="73"/>
      <c r="AD68" s="73"/>
      <c r="AE68" s="168"/>
      <c r="AF68" s="73"/>
      <c r="AG68" s="73"/>
      <c r="AH68" s="73"/>
      <c r="AI68" s="7"/>
      <c r="AJ68" s="7"/>
      <c r="AK68" s="7"/>
      <c r="AL68" s="7"/>
      <c r="AM68" s="7"/>
      <c r="AN68" s="7"/>
      <c r="AO68" s="7"/>
      <c r="AP68" s="7"/>
      <c r="AQ68" s="7"/>
      <c r="AR68" s="7"/>
      <c r="AS68" s="7"/>
      <c r="AT68" s="7"/>
      <c r="AU68" s="7"/>
      <c r="AV68" s="7"/>
      <c r="AW68" s="7"/>
      <c r="AX68" s="7"/>
      <c r="AY68" s="7"/>
      <c r="AZ68" s="7"/>
      <c r="BA68" s="7"/>
      <c r="BB68" s="7"/>
    </row>
    <row r="69" spans="1:55" s="98" customFormat="1" ht="14.25" customHeight="1" x14ac:dyDescent="0.25">
      <c r="A69" s="111">
        <v>81133400</v>
      </c>
      <c r="B69" s="112" t="s">
        <v>809</v>
      </c>
      <c r="C69" s="197" t="str">
        <f>VLOOKUP(B69,Satser!$I$133:$J$160,2,FALSE)</f>
        <v>MH</v>
      </c>
      <c r="D69" s="112" t="s">
        <v>176</v>
      </c>
      <c r="E69" s="440"/>
      <c r="F69" s="220" t="s">
        <v>1813</v>
      </c>
      <c r="G69" s="112"/>
      <c r="H69" s="223">
        <v>2008</v>
      </c>
      <c r="I69" s="188" t="s">
        <v>261</v>
      </c>
      <c r="J69" s="138" t="s">
        <v>50</v>
      </c>
      <c r="K69" s="379">
        <f>IF(B69="",0,VLOOKUP(B69,Satser!$D$167:$F$194,2,FALSE)*IF(AA69="",0,VLOOKUP(AA69,Satser!$H$2:$J$14,2,FALSE)))</f>
        <v>0</v>
      </c>
      <c r="L69" s="379">
        <f>IF(B69="",0,VLOOKUP(B69,Satser!$I$167:$L$194,3,FALSE)*IF(AA69="",0,VLOOKUP(AA69,Satser!$H$2:$J$14,3,FALSE)))</f>
        <v>0</v>
      </c>
      <c r="M69" s="380">
        <f t="shared" si="0"/>
        <v>0</v>
      </c>
      <c r="N69" s="141" t="s">
        <v>212</v>
      </c>
      <c r="O69" s="76"/>
      <c r="P69" s="114"/>
      <c r="Q69" s="114">
        <v>5</v>
      </c>
      <c r="R69" s="76">
        <v>12</v>
      </c>
      <c r="S69" s="76">
        <v>12</v>
      </c>
      <c r="T69" s="76">
        <v>12</v>
      </c>
      <c r="U69" s="76">
        <v>7</v>
      </c>
      <c r="V69" s="76"/>
      <c r="W69" s="76"/>
      <c r="X69" s="169"/>
      <c r="Y69" s="76"/>
      <c r="Z69" s="73"/>
      <c r="AA69" s="73"/>
      <c r="AB69" s="73"/>
      <c r="AC69" s="73"/>
      <c r="AD69" s="73"/>
      <c r="AE69" s="168"/>
      <c r="AF69" s="76"/>
      <c r="AG69" s="76"/>
      <c r="AH69" s="76"/>
      <c r="AI69" s="97"/>
      <c r="AJ69" s="97"/>
      <c r="AK69" s="97"/>
      <c r="AL69" s="97"/>
      <c r="AM69" s="97"/>
      <c r="AN69" s="97"/>
      <c r="AO69" s="97"/>
      <c r="AP69" s="97"/>
      <c r="AQ69" s="97"/>
      <c r="AR69" s="97"/>
      <c r="AS69" s="97"/>
      <c r="AT69" s="97"/>
      <c r="AU69" s="97"/>
      <c r="AV69" s="97"/>
      <c r="AW69" s="97"/>
      <c r="AX69" s="97"/>
      <c r="AY69" s="97"/>
      <c r="AZ69" s="97"/>
      <c r="BA69" s="97"/>
      <c r="BB69" s="97"/>
    </row>
    <row r="70" spans="1:55" ht="14.25" customHeight="1" x14ac:dyDescent="0.25">
      <c r="A70" s="111">
        <v>81133500</v>
      </c>
      <c r="B70" s="112" t="s">
        <v>809</v>
      </c>
      <c r="C70" s="197" t="str">
        <f>VLOOKUP(B70,Satser!$I$133:$J$160,2,FALSE)</f>
        <v>MH</v>
      </c>
      <c r="D70" s="112" t="s">
        <v>177</v>
      </c>
      <c r="E70" s="440"/>
      <c r="F70" s="220" t="s">
        <v>1813</v>
      </c>
      <c r="G70" s="112"/>
      <c r="H70" s="223">
        <v>2008</v>
      </c>
      <c r="I70" s="188" t="s">
        <v>261</v>
      </c>
      <c r="J70" s="138" t="s">
        <v>50</v>
      </c>
      <c r="K70" s="379">
        <f>IF(B70="",0,VLOOKUP(B70,Satser!$D$167:$F$194,2,FALSE)*IF(AA70="",0,VLOOKUP(AA70,Satser!$H$2:$J$14,2,FALSE)))</f>
        <v>0</v>
      </c>
      <c r="L70" s="379">
        <f>IF(B70="",0,VLOOKUP(B70,Satser!$I$167:$L$194,3,FALSE)*IF(AA70="",0,VLOOKUP(AA70,Satser!$H$2:$J$14,3,FALSE)))</f>
        <v>0</v>
      </c>
      <c r="M70" s="380">
        <f t="shared" si="0"/>
        <v>0</v>
      </c>
      <c r="N70" s="141" t="s">
        <v>212</v>
      </c>
      <c r="O70" s="76"/>
      <c r="P70" s="114"/>
      <c r="Q70" s="114">
        <v>5</v>
      </c>
      <c r="R70" s="76">
        <v>12</v>
      </c>
      <c r="S70" s="76">
        <v>12</v>
      </c>
      <c r="T70" s="76">
        <v>12</v>
      </c>
      <c r="U70" s="76">
        <v>7</v>
      </c>
      <c r="V70" s="76"/>
      <c r="W70" s="76"/>
      <c r="X70" s="169"/>
      <c r="Y70" s="76"/>
      <c r="Z70" s="73"/>
      <c r="AA70" s="73"/>
      <c r="AB70" s="73"/>
      <c r="AC70" s="73"/>
      <c r="AD70" s="73"/>
      <c r="AE70" s="168"/>
      <c r="AF70" s="73"/>
      <c r="AG70" s="73"/>
      <c r="AH70" s="73"/>
      <c r="AI70" s="7"/>
      <c r="AJ70" s="7"/>
      <c r="AK70" s="7"/>
      <c r="AL70" s="7"/>
      <c r="AM70" s="7"/>
      <c r="AN70" s="7"/>
      <c r="AO70" s="7"/>
      <c r="AP70" s="7"/>
      <c r="AQ70" s="7"/>
      <c r="AR70" s="7"/>
      <c r="AS70" s="7"/>
      <c r="AT70" s="7"/>
      <c r="AU70" s="7"/>
      <c r="AV70" s="7"/>
      <c r="AW70" s="7"/>
      <c r="AX70" s="7"/>
      <c r="AY70" s="7"/>
      <c r="AZ70" s="7"/>
      <c r="BA70" s="7"/>
      <c r="BB70" s="7"/>
    </row>
    <row r="71" spans="1:55" ht="14.25" customHeight="1" x14ac:dyDescent="0.25">
      <c r="A71" s="111">
        <v>81133600</v>
      </c>
      <c r="B71" s="112" t="s">
        <v>809</v>
      </c>
      <c r="C71" s="197" t="str">
        <f>VLOOKUP(B71,Satser!$I$133:$J$160,2,FALSE)</f>
        <v>MH</v>
      </c>
      <c r="D71" s="112" t="s">
        <v>178</v>
      </c>
      <c r="E71" s="440"/>
      <c r="F71" s="220" t="s">
        <v>1813</v>
      </c>
      <c r="G71" s="112"/>
      <c r="H71" s="223">
        <v>2008</v>
      </c>
      <c r="I71" s="188" t="s">
        <v>261</v>
      </c>
      <c r="J71" s="138" t="s">
        <v>50</v>
      </c>
      <c r="K71" s="379">
        <f>IF(B71="",0,VLOOKUP(B71,Satser!$D$167:$F$194,2,FALSE)*IF(AA71="",0,VLOOKUP(AA71,Satser!$H$2:$J$14,2,FALSE)))</f>
        <v>0</v>
      </c>
      <c r="L71" s="379">
        <f>IF(B71="",0,VLOOKUP(B71,Satser!$I$167:$L$194,3,FALSE)*IF(AA71="",0,VLOOKUP(AA71,Satser!$H$2:$J$14,3,FALSE)))</f>
        <v>0</v>
      </c>
      <c r="M71" s="380">
        <f t="shared" si="0"/>
        <v>0</v>
      </c>
      <c r="N71" s="141" t="s">
        <v>212</v>
      </c>
      <c r="O71" s="76"/>
      <c r="P71" s="114"/>
      <c r="Q71" s="114">
        <v>5</v>
      </c>
      <c r="R71" s="76">
        <v>12</v>
      </c>
      <c r="S71" s="76">
        <v>12</v>
      </c>
      <c r="T71" s="76">
        <v>12</v>
      </c>
      <c r="U71" s="76">
        <v>7</v>
      </c>
      <c r="V71" s="76"/>
      <c r="W71" s="76"/>
      <c r="X71" s="169"/>
      <c r="Y71" s="76"/>
      <c r="Z71" s="73"/>
      <c r="AA71" s="73"/>
      <c r="AB71" s="73"/>
      <c r="AC71" s="73"/>
      <c r="AD71" s="73"/>
      <c r="AE71" s="168"/>
      <c r="AF71" s="73"/>
      <c r="AG71" s="73"/>
      <c r="AH71" s="73"/>
      <c r="AI71" s="7"/>
      <c r="AJ71" s="7"/>
      <c r="AK71" s="7"/>
      <c r="AL71" s="7"/>
      <c r="AM71" s="7"/>
      <c r="AN71" s="7"/>
      <c r="AO71" s="7"/>
      <c r="AP71" s="7"/>
      <c r="AQ71" s="7"/>
      <c r="AR71" s="7"/>
      <c r="AS71" s="7"/>
      <c r="AT71" s="7"/>
      <c r="AU71" s="7"/>
      <c r="AV71" s="7"/>
      <c r="AW71" s="7"/>
      <c r="AX71" s="7"/>
      <c r="AY71" s="7"/>
      <c r="AZ71" s="7"/>
      <c r="BA71" s="7"/>
      <c r="BB71" s="7"/>
    </row>
    <row r="72" spans="1:55" ht="14.25" customHeight="1" x14ac:dyDescent="0.25">
      <c r="A72" s="111">
        <v>81133700</v>
      </c>
      <c r="B72" s="112" t="s">
        <v>809</v>
      </c>
      <c r="C72" s="197" t="str">
        <f>VLOOKUP(B72,Satser!$I$133:$J$160,2,FALSE)</f>
        <v>MH</v>
      </c>
      <c r="D72" s="112" t="s">
        <v>179</v>
      </c>
      <c r="E72" s="440"/>
      <c r="F72" s="220" t="s">
        <v>1813</v>
      </c>
      <c r="G72" s="112"/>
      <c r="H72" s="223">
        <v>2008</v>
      </c>
      <c r="I72" s="188" t="s">
        <v>261</v>
      </c>
      <c r="J72" s="138" t="s">
        <v>50</v>
      </c>
      <c r="K72" s="379">
        <f>IF(B72="",0,VLOOKUP(B72,Satser!$D$167:$F$194,2,FALSE)*IF(AA72="",0,VLOOKUP(AA72,Satser!$H$2:$J$14,2,FALSE)))</f>
        <v>0</v>
      </c>
      <c r="L72" s="379">
        <f>IF(B72="",0,VLOOKUP(B72,Satser!$I$167:$L$194,3,FALSE)*IF(AA72="",0,VLOOKUP(AA72,Satser!$H$2:$J$14,3,FALSE)))</f>
        <v>0</v>
      </c>
      <c r="M72" s="380">
        <f t="shared" si="0"/>
        <v>0</v>
      </c>
      <c r="N72" s="141" t="s">
        <v>212</v>
      </c>
      <c r="O72" s="76"/>
      <c r="P72" s="114"/>
      <c r="Q72" s="114">
        <v>5</v>
      </c>
      <c r="R72" s="76">
        <v>12</v>
      </c>
      <c r="S72" s="76">
        <v>12</v>
      </c>
      <c r="T72" s="76">
        <v>12</v>
      </c>
      <c r="U72" s="76">
        <v>7</v>
      </c>
      <c r="V72" s="76"/>
      <c r="W72" s="76"/>
      <c r="X72" s="169"/>
      <c r="Y72" s="76"/>
      <c r="Z72" s="73"/>
      <c r="AA72" s="73"/>
      <c r="AB72" s="73"/>
      <c r="AC72" s="73"/>
      <c r="AD72" s="73"/>
      <c r="AE72" s="168"/>
      <c r="AF72" s="73"/>
      <c r="AG72" s="73"/>
      <c r="AH72" s="73"/>
      <c r="AI72" s="7"/>
      <c r="AJ72" s="7"/>
      <c r="AK72" s="7"/>
      <c r="AL72" s="7"/>
      <c r="AM72" s="7"/>
      <c r="AN72" s="7"/>
      <c r="AO72" s="7"/>
      <c r="AP72" s="7"/>
      <c r="AQ72" s="7"/>
      <c r="AR72" s="7"/>
      <c r="AS72" s="7"/>
      <c r="AT72" s="7"/>
      <c r="AU72" s="7"/>
      <c r="AV72" s="7"/>
      <c r="AW72" s="7"/>
      <c r="AX72" s="7"/>
      <c r="AY72" s="7"/>
      <c r="AZ72" s="7"/>
      <c r="BA72" s="7"/>
      <c r="BB72" s="7"/>
    </row>
    <row r="73" spans="1:55" ht="14.25" customHeight="1" x14ac:dyDescent="0.25">
      <c r="A73" s="111">
        <v>81133800</v>
      </c>
      <c r="B73" s="112" t="s">
        <v>809</v>
      </c>
      <c r="C73" s="197" t="str">
        <f>VLOOKUP(B73,Satser!$I$133:$J$160,2,FALSE)</f>
        <v>MH</v>
      </c>
      <c r="D73" s="112" t="s">
        <v>180</v>
      </c>
      <c r="E73" s="440"/>
      <c r="F73" s="220" t="s">
        <v>1813</v>
      </c>
      <c r="G73" s="112"/>
      <c r="H73" s="223">
        <v>2008</v>
      </c>
      <c r="I73" s="188" t="s">
        <v>262</v>
      </c>
      <c r="J73" s="138" t="s">
        <v>50</v>
      </c>
      <c r="K73" s="379">
        <f>IF(B73="",0,VLOOKUP(B73,Satser!$D$167:$F$194,2,FALSE)*IF(AA73="",0,VLOOKUP(AA73,Satser!$H$2:$J$14,2,FALSE)))</f>
        <v>0</v>
      </c>
      <c r="L73" s="379">
        <f>IF(B73="",0,VLOOKUP(B73,Satser!$I$167:$L$194,3,FALSE)*IF(AA73="",0,VLOOKUP(AA73,Satser!$H$2:$J$14,3,FALSE)))</f>
        <v>0</v>
      </c>
      <c r="M73" s="380">
        <f t="shared" ref="M73:M136" si="1">SUM(K73+L73)</f>
        <v>0</v>
      </c>
      <c r="N73" s="141" t="s">
        <v>212</v>
      </c>
      <c r="O73" s="76"/>
      <c r="P73" s="114"/>
      <c r="Q73" s="114">
        <v>3</v>
      </c>
      <c r="R73" s="76">
        <v>12</v>
      </c>
      <c r="S73" s="76">
        <v>12</v>
      </c>
      <c r="T73" s="76">
        <v>12</v>
      </c>
      <c r="U73" s="76">
        <v>9</v>
      </c>
      <c r="V73" s="76"/>
      <c r="W73" s="76"/>
      <c r="X73" s="169"/>
      <c r="Y73" s="76"/>
      <c r="Z73" s="73"/>
      <c r="AA73" s="73"/>
      <c r="AB73" s="73"/>
      <c r="AC73" s="73"/>
      <c r="AD73" s="73"/>
      <c r="AE73" s="168"/>
      <c r="AF73" s="73"/>
      <c r="AG73" s="73"/>
      <c r="AH73" s="73"/>
      <c r="AI73" s="7"/>
      <c r="AJ73" s="7"/>
      <c r="AK73" s="7"/>
      <c r="AL73" s="7"/>
      <c r="AM73" s="7"/>
      <c r="AN73" s="7"/>
      <c r="AO73" s="7"/>
      <c r="AP73" s="7"/>
      <c r="AQ73" s="7"/>
      <c r="AR73" s="7"/>
      <c r="AS73" s="7"/>
      <c r="AT73" s="7"/>
      <c r="AU73" s="7"/>
      <c r="AV73" s="7"/>
      <c r="AW73" s="7"/>
      <c r="AX73" s="7"/>
      <c r="AY73" s="7"/>
      <c r="AZ73" s="7"/>
      <c r="BA73" s="7"/>
      <c r="BB73" s="7"/>
    </row>
    <row r="74" spans="1:55" ht="14.25" customHeight="1" x14ac:dyDescent="0.25">
      <c r="A74" s="111">
        <v>81140900</v>
      </c>
      <c r="B74" s="113" t="s">
        <v>809</v>
      </c>
      <c r="C74" s="197" t="str">
        <f>VLOOKUP(B74,Satser!$I$133:$J$160,2,FALSE)</f>
        <v>MH</v>
      </c>
      <c r="D74" s="113" t="s">
        <v>181</v>
      </c>
      <c r="E74" s="440"/>
      <c r="F74" s="220" t="s">
        <v>1813</v>
      </c>
      <c r="G74" s="113"/>
      <c r="H74" s="223">
        <v>2008</v>
      </c>
      <c r="I74" s="188" t="s">
        <v>253</v>
      </c>
      <c r="J74" s="138" t="s">
        <v>50</v>
      </c>
      <c r="K74" s="379">
        <f>IF(B74="",0,VLOOKUP(B74,Satser!$D$167:$F$194,2,FALSE)*IF(AA74="",0,VLOOKUP(AA74,Satser!$H$2:$J$14,2,FALSE)))</f>
        <v>0</v>
      </c>
      <c r="L74" s="379">
        <f>IF(B74="",0,VLOOKUP(B74,Satser!$I$167:$L$194,3,FALSE)*IF(AA74="",0,VLOOKUP(AA74,Satser!$H$2:$J$14,3,FALSE)))</f>
        <v>0</v>
      </c>
      <c r="M74" s="380">
        <f t="shared" si="1"/>
        <v>0</v>
      </c>
      <c r="N74" s="141" t="s">
        <v>182</v>
      </c>
      <c r="O74" s="76"/>
      <c r="P74" s="114"/>
      <c r="Q74" s="114">
        <v>0</v>
      </c>
      <c r="R74" s="76">
        <v>12</v>
      </c>
      <c r="S74" s="76">
        <v>12</v>
      </c>
      <c r="T74" s="76">
        <v>12</v>
      </c>
      <c r="U74" s="76">
        <v>12</v>
      </c>
      <c r="V74" s="76"/>
      <c r="W74" s="76"/>
      <c r="X74" s="169"/>
      <c r="Y74" s="76"/>
      <c r="Z74" s="73"/>
      <c r="AA74" s="73"/>
      <c r="AB74" s="73"/>
      <c r="AC74" s="73"/>
      <c r="AD74" s="73"/>
      <c r="AE74" s="168"/>
      <c r="AF74" s="73"/>
      <c r="AG74" s="73"/>
      <c r="AH74" s="73"/>
      <c r="AI74" s="7"/>
      <c r="AJ74" s="7"/>
      <c r="AK74" s="7"/>
      <c r="AL74" s="7"/>
      <c r="AM74" s="7"/>
      <c r="AN74" s="7"/>
      <c r="AO74" s="7"/>
      <c r="AP74" s="7"/>
      <c r="AQ74" s="7"/>
      <c r="AR74" s="7"/>
      <c r="AS74" s="7"/>
      <c r="AT74" s="7"/>
      <c r="AU74" s="7"/>
      <c r="AV74" s="7"/>
      <c r="AW74" s="7"/>
      <c r="AX74" s="7"/>
      <c r="AY74" s="7"/>
      <c r="AZ74" s="7"/>
      <c r="BA74" s="7"/>
      <c r="BB74" s="7"/>
    </row>
    <row r="75" spans="1:55" ht="14.25" customHeight="1" x14ac:dyDescent="0.25">
      <c r="A75" s="111">
        <v>81141000</v>
      </c>
      <c r="B75" s="113" t="s">
        <v>809</v>
      </c>
      <c r="C75" s="197" t="str">
        <f>VLOOKUP(B75,Satser!$I$133:$J$160,2,FALSE)</f>
        <v>MH</v>
      </c>
      <c r="D75" s="113" t="s">
        <v>183</v>
      </c>
      <c r="E75" s="440"/>
      <c r="F75" s="220" t="s">
        <v>1813</v>
      </c>
      <c r="G75" s="113"/>
      <c r="H75" s="223">
        <v>2008</v>
      </c>
      <c r="I75" s="188" t="s">
        <v>262</v>
      </c>
      <c r="J75" s="138" t="s">
        <v>50</v>
      </c>
      <c r="K75" s="379">
        <f>IF(B75="",0,VLOOKUP(B75,Satser!$D$167:$F$194,2,FALSE)*IF(AA75="",0,VLOOKUP(AA75,Satser!$H$2:$J$14,2,FALSE)))</f>
        <v>0</v>
      </c>
      <c r="L75" s="379">
        <f>IF(B75="",0,VLOOKUP(B75,Satser!$I$167:$L$194,3,FALSE)*IF(AA75="",0,VLOOKUP(AA75,Satser!$H$2:$J$14,3,FALSE)))</f>
        <v>0</v>
      </c>
      <c r="M75" s="380">
        <f t="shared" si="1"/>
        <v>0</v>
      </c>
      <c r="N75" s="141" t="s">
        <v>212</v>
      </c>
      <c r="O75" s="75"/>
      <c r="P75" s="75"/>
      <c r="Q75" s="114">
        <v>3</v>
      </c>
      <c r="R75" s="75">
        <v>12</v>
      </c>
      <c r="S75" s="75">
        <v>12</v>
      </c>
      <c r="T75" s="75">
        <v>12</v>
      </c>
      <c r="U75" s="76">
        <v>9</v>
      </c>
      <c r="V75" s="76"/>
      <c r="W75" s="76"/>
      <c r="X75" s="169"/>
      <c r="Y75" s="76"/>
      <c r="Z75" s="73"/>
      <c r="AA75" s="73"/>
      <c r="AB75" s="73"/>
      <c r="AC75" s="73"/>
      <c r="AD75" s="73"/>
      <c r="AE75" s="168"/>
      <c r="AF75" s="73"/>
      <c r="AG75" s="73"/>
      <c r="AH75" s="73"/>
      <c r="AI75" s="7"/>
      <c r="AJ75" s="7"/>
      <c r="AK75" s="7"/>
      <c r="AL75" s="7"/>
      <c r="AM75" s="7"/>
      <c r="AN75" s="7"/>
      <c r="AO75" s="7"/>
      <c r="AP75" s="7"/>
      <c r="AQ75" s="7"/>
      <c r="AR75" s="7"/>
      <c r="AS75" s="7"/>
      <c r="AT75" s="7"/>
      <c r="AU75" s="7"/>
      <c r="AV75" s="7"/>
      <c r="AW75" s="7"/>
      <c r="AX75" s="7"/>
      <c r="AY75" s="7"/>
      <c r="AZ75" s="7"/>
      <c r="BA75" s="7"/>
      <c r="BB75" s="7"/>
    </row>
    <row r="76" spans="1:55" ht="14.25" customHeight="1" x14ac:dyDescent="0.25">
      <c r="A76" s="111">
        <v>81141300</v>
      </c>
      <c r="B76" s="113" t="s">
        <v>809</v>
      </c>
      <c r="C76" s="197" t="str">
        <f>VLOOKUP(B76,Satser!$I$133:$J$160,2,FALSE)</f>
        <v>MH</v>
      </c>
      <c r="D76" s="113" t="s">
        <v>184</v>
      </c>
      <c r="E76" s="440"/>
      <c r="F76" s="220" t="s">
        <v>1813</v>
      </c>
      <c r="G76" s="113"/>
      <c r="H76" s="223">
        <v>2008</v>
      </c>
      <c r="I76" s="188" t="s">
        <v>260</v>
      </c>
      <c r="J76" s="138" t="s">
        <v>50</v>
      </c>
      <c r="K76" s="379">
        <f>IF(B76="",0,VLOOKUP(B76,Satser!$D$167:$F$194,2,FALSE)*IF(AA76="",0,VLOOKUP(AA76,Satser!$H$2:$J$14,2,FALSE)))</f>
        <v>0</v>
      </c>
      <c r="L76" s="379">
        <f>IF(B76="",0,VLOOKUP(B76,Satser!$I$167:$L$194,3,FALSE)*IF(AA76="",0,VLOOKUP(AA76,Satser!$H$2:$J$14,3,FALSE)))</f>
        <v>0</v>
      </c>
      <c r="M76" s="380">
        <f t="shared" si="1"/>
        <v>0</v>
      </c>
      <c r="N76" s="141" t="s">
        <v>212</v>
      </c>
      <c r="O76" s="76"/>
      <c r="P76" s="114"/>
      <c r="Q76" s="114">
        <v>4</v>
      </c>
      <c r="R76" s="76">
        <v>12</v>
      </c>
      <c r="S76" s="76">
        <v>12</v>
      </c>
      <c r="T76" s="76">
        <v>12</v>
      </c>
      <c r="U76" s="76">
        <v>8</v>
      </c>
      <c r="V76" s="76"/>
      <c r="W76" s="76"/>
      <c r="X76" s="169"/>
      <c r="Y76" s="76"/>
      <c r="Z76" s="76"/>
      <c r="AA76" s="76"/>
      <c r="AB76" s="76"/>
      <c r="AC76" s="76"/>
      <c r="AD76" s="76"/>
      <c r="AE76" s="169"/>
      <c r="AF76" s="73"/>
      <c r="AG76" s="73"/>
      <c r="AH76" s="73"/>
      <c r="AI76" s="7"/>
      <c r="AJ76" s="7"/>
      <c r="AK76" s="7"/>
      <c r="AL76" s="7"/>
      <c r="AM76" s="7"/>
      <c r="AN76" s="7"/>
      <c r="AO76" s="7"/>
      <c r="AP76" s="7"/>
      <c r="AQ76" s="7"/>
      <c r="AR76" s="7"/>
      <c r="AS76" s="7"/>
      <c r="AT76" s="7"/>
      <c r="AU76" s="7"/>
      <c r="AV76" s="7"/>
      <c r="AW76" s="7"/>
      <c r="AX76" s="7"/>
      <c r="AY76" s="7"/>
      <c r="AZ76" s="7"/>
      <c r="BA76" s="7"/>
      <c r="BB76" s="7"/>
    </row>
    <row r="77" spans="1:55" ht="14.25" customHeight="1" x14ac:dyDescent="0.25">
      <c r="A77" s="111">
        <v>81142701</v>
      </c>
      <c r="B77" s="112" t="s">
        <v>809</v>
      </c>
      <c r="C77" s="197" t="str">
        <f>VLOOKUP(B77,Satser!$I$133:$J$160,2,FALSE)</f>
        <v>MH</v>
      </c>
      <c r="D77" s="112" t="s">
        <v>504</v>
      </c>
      <c r="E77" s="440"/>
      <c r="F77" s="220" t="s">
        <v>1813</v>
      </c>
      <c r="G77" s="112"/>
      <c r="H77" s="223">
        <v>2008</v>
      </c>
      <c r="I77" s="188" t="s">
        <v>1016</v>
      </c>
      <c r="J77" s="138" t="s">
        <v>50</v>
      </c>
      <c r="K77" s="379">
        <f>IF(B77="",0,VLOOKUP(B77,Satser!$D$167:$F$194,2,FALSE)*IF(AA77="",0,VLOOKUP(AA77,Satser!$H$2:$J$14,2,FALSE)))</f>
        <v>0</v>
      </c>
      <c r="L77" s="379">
        <f>IF(B77="",0,VLOOKUP(B77,Satser!$I$167:$L$194,3,FALSE)*IF(AA77="",0,VLOOKUP(AA77,Satser!$H$2:$J$14,3,FALSE)))</f>
        <v>0</v>
      </c>
      <c r="M77" s="380">
        <f t="shared" si="1"/>
        <v>0</v>
      </c>
      <c r="N77" s="141" t="s">
        <v>514</v>
      </c>
      <c r="O77" s="76"/>
      <c r="P77" s="114"/>
      <c r="Q77" s="142"/>
      <c r="R77" s="76">
        <v>6</v>
      </c>
      <c r="S77" s="76">
        <v>12</v>
      </c>
      <c r="T77" s="76">
        <v>6</v>
      </c>
      <c r="U77" s="76"/>
      <c r="V77" s="76"/>
      <c r="W77" s="76"/>
      <c r="X77" s="169"/>
      <c r="Y77" s="76"/>
      <c r="Z77" s="73"/>
      <c r="AA77" s="73"/>
      <c r="AB77" s="73"/>
      <c r="AC77" s="73"/>
      <c r="AD77" s="73"/>
      <c r="AE77" s="168"/>
      <c r="AF77" s="73"/>
      <c r="AG77" s="73"/>
      <c r="AH77" s="73"/>
      <c r="AI77" s="7"/>
      <c r="AJ77" s="7"/>
      <c r="AK77" s="7"/>
      <c r="AL77" s="7"/>
      <c r="AM77" s="7"/>
      <c r="AN77" s="7"/>
      <c r="AO77" s="7"/>
      <c r="AP77" s="7"/>
      <c r="AQ77" s="7"/>
      <c r="AR77" s="7"/>
      <c r="AS77" s="7"/>
      <c r="AT77" s="7"/>
      <c r="AU77" s="7"/>
      <c r="AV77" s="7"/>
      <c r="AW77" s="7"/>
      <c r="AX77" s="7"/>
      <c r="AY77" s="7"/>
      <c r="AZ77" s="7"/>
      <c r="BA77" s="7"/>
      <c r="BB77" s="7"/>
    </row>
    <row r="78" spans="1:55" ht="14.25" customHeight="1" x14ac:dyDescent="0.25">
      <c r="A78" s="111">
        <v>81142702</v>
      </c>
      <c r="B78" s="112" t="s">
        <v>809</v>
      </c>
      <c r="C78" s="197" t="str">
        <f>VLOOKUP(B78,Satser!$I$133:$J$160,2,FALSE)</f>
        <v>MH</v>
      </c>
      <c r="D78" s="112" t="s">
        <v>505</v>
      </c>
      <c r="E78" s="440"/>
      <c r="F78" s="220" t="s">
        <v>1813</v>
      </c>
      <c r="G78" s="112" t="s">
        <v>527</v>
      </c>
      <c r="H78" s="223">
        <v>2008</v>
      </c>
      <c r="I78" s="188" t="s">
        <v>620</v>
      </c>
      <c r="J78" s="138" t="s">
        <v>50</v>
      </c>
      <c r="K78" s="379">
        <f>IF(B78="",0,VLOOKUP(B78,Satser!$D$167:$F$194,2,FALSE)*IF(AA78="",0,VLOOKUP(AA78,Satser!$H$2:$J$14,2,FALSE)))</f>
        <v>0</v>
      </c>
      <c r="L78" s="379">
        <f>IF(B78="",0,VLOOKUP(B78,Satser!$I$167:$L$194,3,FALSE)*IF(AA78="",0,VLOOKUP(AA78,Satser!$H$2:$J$14,3,FALSE)))</f>
        <v>0</v>
      </c>
      <c r="M78" s="380">
        <f t="shared" si="1"/>
        <v>0</v>
      </c>
      <c r="N78" s="141" t="s">
        <v>962</v>
      </c>
      <c r="O78" s="76"/>
      <c r="P78" s="114"/>
      <c r="Q78" s="142">
        <v>0</v>
      </c>
      <c r="R78" s="76">
        <v>0</v>
      </c>
      <c r="S78" s="110"/>
      <c r="T78" s="76">
        <v>12</v>
      </c>
      <c r="U78" s="76"/>
      <c r="V78" s="76"/>
      <c r="W78" s="76"/>
      <c r="X78" s="169"/>
      <c r="Y78" s="76"/>
      <c r="Z78" s="76"/>
      <c r="AA78" s="76"/>
      <c r="AB78" s="76"/>
      <c r="AC78" s="76"/>
      <c r="AD78" s="76"/>
      <c r="AE78" s="169"/>
      <c r="AF78" s="73"/>
      <c r="AG78" s="73"/>
      <c r="AH78" s="73"/>
      <c r="AI78" s="7"/>
      <c r="AJ78" s="7"/>
      <c r="AK78" s="7"/>
      <c r="AL78" s="7"/>
      <c r="AM78" s="7"/>
      <c r="AN78" s="7"/>
      <c r="AO78" s="7"/>
      <c r="AP78" s="7"/>
      <c r="AQ78" s="7"/>
      <c r="AR78" s="7"/>
      <c r="AS78" s="7"/>
      <c r="AT78" s="7"/>
      <c r="AU78" s="7"/>
      <c r="AV78" s="7"/>
      <c r="AW78" s="7"/>
      <c r="AX78" s="7"/>
      <c r="AY78" s="7"/>
      <c r="AZ78" s="7"/>
      <c r="BA78" s="7"/>
      <c r="BB78" s="7"/>
    </row>
    <row r="79" spans="1:55" ht="14.25" customHeight="1" x14ac:dyDescent="0.25">
      <c r="A79" s="111">
        <v>81145700</v>
      </c>
      <c r="B79" s="113" t="s">
        <v>809</v>
      </c>
      <c r="C79" s="197" t="str">
        <f>VLOOKUP(B79,Satser!$I$133:$J$160,2,FALSE)</f>
        <v>MH</v>
      </c>
      <c r="D79" s="113" t="s">
        <v>185</v>
      </c>
      <c r="E79" s="440"/>
      <c r="F79" s="220" t="s">
        <v>1813</v>
      </c>
      <c r="G79" s="113"/>
      <c r="H79" s="223">
        <v>2008</v>
      </c>
      <c r="I79" s="188" t="s">
        <v>262</v>
      </c>
      <c r="J79" s="138" t="s">
        <v>50</v>
      </c>
      <c r="K79" s="379">
        <f>IF(B79="",0,VLOOKUP(B79,Satser!$D$167:$F$194,2,FALSE)*IF(AA79="",0,VLOOKUP(AA79,Satser!$H$2:$J$14,2,FALSE)))</f>
        <v>0</v>
      </c>
      <c r="L79" s="379">
        <f>IF(B79="",0,VLOOKUP(B79,Satser!$I$167:$L$194,3,FALSE)*IF(AA79="",0,VLOOKUP(AA79,Satser!$H$2:$J$14,3,FALSE)))</f>
        <v>0</v>
      </c>
      <c r="M79" s="380">
        <f t="shared" si="1"/>
        <v>0</v>
      </c>
      <c r="N79" s="141" t="s">
        <v>212</v>
      </c>
      <c r="O79" s="76"/>
      <c r="P79" s="114"/>
      <c r="Q79" s="142">
        <v>3</v>
      </c>
      <c r="R79" s="76">
        <v>12</v>
      </c>
      <c r="S79" s="76">
        <v>12</v>
      </c>
      <c r="T79" s="76">
        <v>12</v>
      </c>
      <c r="U79" s="76">
        <v>9</v>
      </c>
      <c r="V79" s="76"/>
      <c r="W79" s="76"/>
      <c r="X79" s="169"/>
      <c r="Y79" s="76"/>
      <c r="Z79" s="76"/>
      <c r="AA79" s="76"/>
      <c r="AB79" s="76"/>
      <c r="AC79" s="76"/>
      <c r="AD79" s="76"/>
      <c r="AE79" s="169"/>
      <c r="AF79" s="73"/>
      <c r="AG79" s="73"/>
      <c r="AH79" s="73"/>
      <c r="AI79" s="7"/>
      <c r="AJ79" s="7"/>
      <c r="AK79" s="7"/>
      <c r="AL79" s="7"/>
      <c r="AM79" s="7"/>
      <c r="AN79" s="7"/>
      <c r="AO79" s="7"/>
      <c r="AP79" s="7"/>
      <c r="AQ79" s="7"/>
      <c r="AR79" s="7"/>
      <c r="AS79" s="7"/>
      <c r="AT79" s="7"/>
      <c r="AU79" s="7"/>
      <c r="AV79" s="7"/>
      <c r="AW79" s="7"/>
      <c r="AX79" s="7"/>
      <c r="AY79" s="7"/>
      <c r="AZ79" s="7"/>
      <c r="BA79" s="7"/>
      <c r="BB79" s="7"/>
    </row>
    <row r="80" spans="1:55" ht="14.25" customHeight="1" x14ac:dyDescent="0.25">
      <c r="A80" s="96">
        <v>81158802</v>
      </c>
      <c r="B80" s="145" t="s">
        <v>809</v>
      </c>
      <c r="C80" s="197" t="str">
        <f>VLOOKUP(B80,Satser!$I$133:$J$160,2,FALSE)</f>
        <v>MH</v>
      </c>
      <c r="D80" s="130" t="s">
        <v>819</v>
      </c>
      <c r="E80" s="440"/>
      <c r="F80" s="220" t="s">
        <v>1813</v>
      </c>
      <c r="G80" s="130"/>
      <c r="H80" s="130">
        <v>2004</v>
      </c>
      <c r="I80" s="189" t="s">
        <v>346</v>
      </c>
      <c r="J80" s="160" t="s">
        <v>806</v>
      </c>
      <c r="K80" s="379">
        <f>IF(B80="",0,VLOOKUP(B80,Satser!$D$167:$F$194,2,FALSE)*IF(AA80="",0,VLOOKUP(AA80,Satser!$H$2:$J$14,2,FALSE)))</f>
        <v>0</v>
      </c>
      <c r="L80" s="379">
        <f>IF(B80="",0,VLOOKUP(B80,Satser!$I$167:$L$194,3,FALSE)*IF(AA80="",0,VLOOKUP(AA80,Satser!$H$2:$J$14,3,FALSE)))</f>
        <v>0</v>
      </c>
      <c r="M80" s="380">
        <f t="shared" si="1"/>
        <v>0</v>
      </c>
      <c r="N80" s="162" t="s">
        <v>354</v>
      </c>
      <c r="O80" s="73">
        <v>0</v>
      </c>
      <c r="P80" s="73">
        <v>6</v>
      </c>
      <c r="Q80" s="79">
        <v>2</v>
      </c>
      <c r="R80" s="73">
        <v>7</v>
      </c>
      <c r="S80" s="9">
        <v>12</v>
      </c>
      <c r="T80" s="73">
        <v>12</v>
      </c>
      <c r="U80" s="73">
        <v>3</v>
      </c>
      <c r="V80" s="73"/>
      <c r="W80" s="73"/>
      <c r="X80" s="73"/>
      <c r="Y80" s="76"/>
      <c r="Z80" s="76"/>
      <c r="AA80" s="76"/>
      <c r="AB80" s="76"/>
      <c r="AC80" s="76"/>
      <c r="AD80" s="76"/>
      <c r="AE80" s="169"/>
      <c r="AF80" s="73"/>
      <c r="AG80" s="73"/>
      <c r="AH80" s="73"/>
      <c r="AI80" s="7"/>
      <c r="AJ80" s="7"/>
      <c r="AK80" s="7"/>
      <c r="AL80" s="7"/>
      <c r="AM80" s="7"/>
      <c r="AN80" s="7"/>
      <c r="AO80" s="7"/>
      <c r="AP80" s="7"/>
      <c r="AQ80" s="7"/>
      <c r="AR80" s="7"/>
      <c r="AS80" s="7"/>
      <c r="AT80" s="7"/>
      <c r="AU80" s="7"/>
      <c r="AV80" s="7"/>
      <c r="AW80" s="7"/>
      <c r="AX80" s="7"/>
      <c r="AY80" s="7"/>
      <c r="AZ80" s="7"/>
      <c r="BA80" s="7"/>
      <c r="BB80" s="7"/>
    </row>
    <row r="81" spans="1:55" ht="14.25" customHeight="1" x14ac:dyDescent="0.3">
      <c r="A81" s="96">
        <v>81185200</v>
      </c>
      <c r="B81" s="131" t="s">
        <v>809</v>
      </c>
      <c r="C81" s="197" t="str">
        <f>VLOOKUP(B81,Satser!$I$133:$J$160,2,FALSE)</f>
        <v>MH</v>
      </c>
      <c r="D81" s="132" t="s">
        <v>992</v>
      </c>
      <c r="E81" s="440"/>
      <c r="F81" s="220" t="s">
        <v>1813</v>
      </c>
      <c r="G81" s="132"/>
      <c r="H81" s="130">
        <v>2002</v>
      </c>
      <c r="I81" s="187"/>
      <c r="J81" s="160" t="s">
        <v>814</v>
      </c>
      <c r="K81" s="379">
        <f>IF(B81="",0,VLOOKUP(B81,Satser!$D$167:$F$194,2,FALSE)*IF(AA81="",0,VLOOKUP(AA81,Satser!$H$2:$J$14,2,FALSE)))</f>
        <v>0</v>
      </c>
      <c r="L81" s="379">
        <f>IF(B81="",0,VLOOKUP(B81,Satser!$I$167:$L$194,3,FALSE)*IF(AA81="",0,VLOOKUP(AA81,Satser!$H$2:$J$14,3,FALSE)))</f>
        <v>0</v>
      </c>
      <c r="M81" s="380">
        <f t="shared" si="1"/>
        <v>0</v>
      </c>
      <c r="N81" s="161" t="s">
        <v>983</v>
      </c>
      <c r="O81" s="73">
        <v>12</v>
      </c>
      <c r="P81" s="73">
        <v>12</v>
      </c>
      <c r="Q81" s="79">
        <v>12</v>
      </c>
      <c r="R81" s="73">
        <v>12</v>
      </c>
      <c r="S81" s="73">
        <v>12</v>
      </c>
      <c r="T81" s="73">
        <v>12</v>
      </c>
      <c r="U81" s="73">
        <v>12</v>
      </c>
      <c r="V81" s="73"/>
      <c r="W81" s="73"/>
      <c r="X81" s="73"/>
      <c r="Y81" s="76"/>
      <c r="Z81" s="76"/>
      <c r="AA81" s="76"/>
      <c r="AB81" s="76"/>
      <c r="AC81" s="76"/>
      <c r="AD81" s="76"/>
      <c r="AE81" s="169"/>
      <c r="AF81" s="73"/>
      <c r="AG81" s="73"/>
      <c r="AH81" s="73"/>
      <c r="AI81" s="7"/>
      <c r="AJ81" s="7"/>
      <c r="AK81" s="7"/>
      <c r="AL81" s="7"/>
      <c r="AM81" s="7"/>
      <c r="AN81" s="7"/>
      <c r="AO81" s="7"/>
      <c r="AP81" s="7"/>
      <c r="AQ81" s="7"/>
      <c r="AR81" s="7"/>
      <c r="AS81" s="7"/>
      <c r="AT81" s="7"/>
      <c r="AU81" s="7"/>
      <c r="AV81" s="7"/>
      <c r="AW81" s="7"/>
      <c r="AX81" s="7"/>
      <c r="AY81" s="7"/>
      <c r="AZ81" s="7"/>
      <c r="BA81" s="7"/>
      <c r="BB81" s="7"/>
    </row>
    <row r="82" spans="1:55" ht="14.25" customHeight="1" x14ac:dyDescent="0.25">
      <c r="A82" s="111">
        <v>81700100</v>
      </c>
      <c r="B82" s="112" t="s">
        <v>809</v>
      </c>
      <c r="C82" s="197" t="str">
        <f>VLOOKUP(B82,Satser!$I$133:$J$160,2,FALSE)</f>
        <v>MH</v>
      </c>
      <c r="D82" s="112" t="s">
        <v>478</v>
      </c>
      <c r="E82" s="440"/>
      <c r="F82" s="220" t="s">
        <v>1813</v>
      </c>
      <c r="G82" s="112"/>
      <c r="H82" s="130">
        <v>2009</v>
      </c>
      <c r="I82" s="189" t="s">
        <v>479</v>
      </c>
      <c r="J82" s="160" t="s">
        <v>224</v>
      </c>
      <c r="K82" s="379">
        <f>IF(B82="",0,VLOOKUP(B82,Satser!$D$167:$F$194,2,FALSE)*IF(AA82="",0,VLOOKUP(AA82,Satser!$H$2:$J$14,2,FALSE)))</f>
        <v>0</v>
      </c>
      <c r="L82" s="379">
        <f>IF(B82="",0,VLOOKUP(B82,Satser!$I$167:$L$194,3,FALSE)*IF(AA82="",0,VLOOKUP(AA82,Satser!$H$2:$J$14,3,FALSE)))</f>
        <v>0</v>
      </c>
      <c r="M82" s="380">
        <f t="shared" si="1"/>
        <v>0</v>
      </c>
      <c r="N82" s="141" t="s">
        <v>515</v>
      </c>
      <c r="O82" s="73"/>
      <c r="P82" s="73"/>
      <c r="Q82" s="114">
        <v>0</v>
      </c>
      <c r="R82" s="76">
        <v>1</v>
      </c>
      <c r="S82" s="76">
        <v>12</v>
      </c>
      <c r="T82" s="76">
        <v>12</v>
      </c>
      <c r="U82" s="76">
        <v>12</v>
      </c>
      <c r="V82" s="76">
        <v>11</v>
      </c>
      <c r="W82" s="73"/>
      <c r="X82" s="73"/>
      <c r="Y82" s="73"/>
      <c r="Z82" s="76"/>
      <c r="AA82" s="76"/>
      <c r="AB82" s="76"/>
      <c r="AC82" s="76"/>
      <c r="AD82" s="76"/>
      <c r="AE82" s="169"/>
      <c r="AF82" s="73"/>
      <c r="AG82" s="73"/>
      <c r="AH82" s="73"/>
      <c r="AI82" s="7"/>
      <c r="AJ82" s="7"/>
      <c r="AK82" s="7"/>
      <c r="AL82" s="7"/>
      <c r="AM82" s="7"/>
      <c r="AN82" s="7"/>
      <c r="AO82" s="7"/>
      <c r="AP82" s="7"/>
      <c r="AQ82" s="7"/>
      <c r="AR82" s="7"/>
      <c r="AS82" s="7"/>
      <c r="AT82" s="7"/>
      <c r="AU82" s="7"/>
      <c r="AV82" s="7"/>
      <c r="AW82" s="7"/>
      <c r="AX82" s="7"/>
      <c r="AY82" s="7"/>
      <c r="AZ82" s="7"/>
      <c r="BA82" s="7"/>
      <c r="BB82" s="7"/>
    </row>
    <row r="83" spans="1:55" ht="14.25" customHeight="1" x14ac:dyDescent="0.25">
      <c r="A83" s="111">
        <v>81700200</v>
      </c>
      <c r="B83" s="112" t="s">
        <v>809</v>
      </c>
      <c r="C83" s="197" t="str">
        <f>VLOOKUP(B83,Satser!$I$133:$J$160,2,FALSE)</f>
        <v>MH</v>
      </c>
      <c r="D83" s="112" t="s">
        <v>480</v>
      </c>
      <c r="E83" s="440"/>
      <c r="F83" s="220" t="s">
        <v>1813</v>
      </c>
      <c r="G83" s="112"/>
      <c r="H83" s="130">
        <v>2009</v>
      </c>
      <c r="I83" s="189" t="s">
        <v>348</v>
      </c>
      <c r="J83" s="160" t="s">
        <v>224</v>
      </c>
      <c r="K83" s="379">
        <f>IF(B83="",0,VLOOKUP(B83,Satser!$D$167:$F$194,2,FALSE)*IF(AA83="",0,VLOOKUP(AA83,Satser!$H$2:$J$14,2,FALSE)))</f>
        <v>0</v>
      </c>
      <c r="L83" s="379">
        <f>IF(B83="",0,VLOOKUP(B83,Satser!$I$167:$L$194,3,FALSE)*IF(AA83="",0,VLOOKUP(AA83,Satser!$H$2:$J$14,3,FALSE)))</f>
        <v>0</v>
      </c>
      <c r="M83" s="380">
        <f t="shared" si="1"/>
        <v>0</v>
      </c>
      <c r="N83" s="141" t="s">
        <v>515</v>
      </c>
      <c r="O83" s="73"/>
      <c r="P83" s="73"/>
      <c r="Q83" s="114">
        <v>0</v>
      </c>
      <c r="R83" s="76">
        <v>5</v>
      </c>
      <c r="S83" s="76">
        <v>12</v>
      </c>
      <c r="T83" s="76">
        <v>12</v>
      </c>
      <c r="U83" s="76">
        <v>12</v>
      </c>
      <c r="V83" s="76">
        <v>7</v>
      </c>
      <c r="W83" s="73"/>
      <c r="X83" s="73"/>
      <c r="Y83" s="73"/>
      <c r="Z83" s="76"/>
      <c r="AA83" s="76"/>
      <c r="AB83" s="76"/>
      <c r="AC83" s="76"/>
      <c r="AD83" s="76"/>
      <c r="AE83" s="169"/>
      <c r="AF83" s="73"/>
      <c r="AG83" s="73"/>
      <c r="AH83" s="73"/>
      <c r="AI83" s="7"/>
      <c r="AJ83" s="7"/>
      <c r="AK83" s="7"/>
      <c r="AL83" s="7"/>
      <c r="AM83" s="7"/>
      <c r="AN83" s="7"/>
      <c r="AO83" s="7"/>
      <c r="AP83" s="7"/>
      <c r="AQ83" s="7"/>
      <c r="AR83" s="7"/>
      <c r="AS83" s="7"/>
      <c r="AT83" s="7"/>
      <c r="AU83" s="7"/>
      <c r="AV83" s="7"/>
      <c r="AW83" s="7"/>
      <c r="AX83" s="7"/>
      <c r="AY83" s="7"/>
      <c r="AZ83" s="7"/>
      <c r="BA83" s="7"/>
      <c r="BB83" s="7"/>
    </row>
    <row r="84" spans="1:55" ht="14.25" customHeight="1" x14ac:dyDescent="0.25">
      <c r="A84" s="111">
        <v>81700300</v>
      </c>
      <c r="B84" s="112" t="s">
        <v>809</v>
      </c>
      <c r="C84" s="197" t="str">
        <f>VLOOKUP(B84,Satser!$I$133:$J$160,2,FALSE)</f>
        <v>MH</v>
      </c>
      <c r="D84" s="112" t="s">
        <v>481</v>
      </c>
      <c r="E84" s="440"/>
      <c r="F84" s="220" t="s">
        <v>1813</v>
      </c>
      <c r="G84" s="112"/>
      <c r="H84" s="130">
        <v>2009</v>
      </c>
      <c r="I84" s="189" t="s">
        <v>348</v>
      </c>
      <c r="J84" s="160" t="s">
        <v>224</v>
      </c>
      <c r="K84" s="379">
        <f>IF(B84="",0,VLOOKUP(B84,Satser!$D$167:$F$194,2,FALSE)*IF(AA84="",0,VLOOKUP(AA84,Satser!$H$2:$J$14,2,FALSE)))</f>
        <v>0</v>
      </c>
      <c r="L84" s="379">
        <f>IF(B84="",0,VLOOKUP(B84,Satser!$I$167:$L$194,3,FALSE)*IF(AA84="",0,VLOOKUP(AA84,Satser!$H$2:$J$14,3,FALSE)))</f>
        <v>0</v>
      </c>
      <c r="M84" s="380">
        <f t="shared" si="1"/>
        <v>0</v>
      </c>
      <c r="N84" s="141" t="s">
        <v>516</v>
      </c>
      <c r="O84" s="73"/>
      <c r="P84" s="73"/>
      <c r="Q84" s="114">
        <v>0</v>
      </c>
      <c r="R84" s="76">
        <v>5</v>
      </c>
      <c r="S84" s="76">
        <v>12</v>
      </c>
      <c r="T84" s="76">
        <v>12</v>
      </c>
      <c r="U84" s="76">
        <v>12</v>
      </c>
      <c r="V84" s="76">
        <v>7</v>
      </c>
      <c r="W84" s="73"/>
      <c r="X84" s="73"/>
      <c r="Y84" s="73"/>
      <c r="Z84" s="76"/>
      <c r="AA84" s="76"/>
      <c r="AB84" s="76"/>
      <c r="AC84" s="76"/>
      <c r="AD84" s="76"/>
      <c r="AE84" s="169"/>
      <c r="AF84" s="73"/>
      <c r="AG84" s="73"/>
      <c r="AH84" s="73"/>
      <c r="AI84" s="7"/>
      <c r="AJ84" s="7"/>
      <c r="AK84" s="7"/>
      <c r="AL84" s="7"/>
      <c r="AM84" s="7"/>
      <c r="AN84" s="7"/>
      <c r="AO84" s="7"/>
      <c r="AP84" s="7"/>
      <c r="AQ84" s="7"/>
      <c r="AR84" s="7"/>
      <c r="AS84" s="7"/>
      <c r="AT84" s="7"/>
      <c r="AU84" s="7"/>
      <c r="AV84" s="7"/>
      <c r="AW84" s="7"/>
      <c r="AX84" s="7"/>
      <c r="AY84" s="7"/>
      <c r="AZ84" s="7"/>
      <c r="BA84" s="7"/>
      <c r="BB84" s="7"/>
    </row>
    <row r="85" spans="1:55" ht="14.25" customHeight="1" x14ac:dyDescent="0.25">
      <c r="A85" s="111">
        <v>81700400</v>
      </c>
      <c r="B85" s="112" t="s">
        <v>809</v>
      </c>
      <c r="C85" s="197" t="str">
        <f>VLOOKUP(B85,Satser!$I$133:$J$160,2,FALSE)</f>
        <v>MH</v>
      </c>
      <c r="D85" s="112" t="s">
        <v>482</v>
      </c>
      <c r="E85" s="440"/>
      <c r="F85" s="220" t="s">
        <v>1813</v>
      </c>
      <c r="G85" s="112"/>
      <c r="H85" s="130">
        <v>2009</v>
      </c>
      <c r="I85" s="189" t="s">
        <v>348</v>
      </c>
      <c r="J85" s="160" t="s">
        <v>224</v>
      </c>
      <c r="K85" s="379">
        <f>IF(B85="",0,VLOOKUP(B85,Satser!$D$167:$F$194,2,FALSE)*IF(AA85="",0,VLOOKUP(AA85,Satser!$H$2:$J$14,2,FALSE)))</f>
        <v>0</v>
      </c>
      <c r="L85" s="379">
        <f>IF(B85="",0,VLOOKUP(B85,Satser!$I$167:$L$194,3,FALSE)*IF(AA85="",0,VLOOKUP(AA85,Satser!$H$2:$J$14,3,FALSE)))</f>
        <v>0</v>
      </c>
      <c r="M85" s="380">
        <f t="shared" si="1"/>
        <v>0</v>
      </c>
      <c r="N85" s="141" t="s">
        <v>516</v>
      </c>
      <c r="O85" s="73"/>
      <c r="P85" s="73"/>
      <c r="Q85" s="114">
        <v>0</v>
      </c>
      <c r="R85" s="76">
        <v>5</v>
      </c>
      <c r="S85" s="76">
        <v>12</v>
      </c>
      <c r="T85" s="76">
        <v>12</v>
      </c>
      <c r="U85" s="76">
        <v>12</v>
      </c>
      <c r="V85" s="76">
        <v>7</v>
      </c>
      <c r="W85" s="73"/>
      <c r="X85" s="73"/>
      <c r="Y85" s="73"/>
      <c r="Z85" s="76"/>
      <c r="AA85" s="76"/>
      <c r="AB85" s="76"/>
      <c r="AC85" s="76"/>
      <c r="AD85" s="76"/>
      <c r="AE85" s="169"/>
      <c r="AF85" s="73"/>
      <c r="AG85" s="73"/>
      <c r="AH85" s="73"/>
      <c r="AI85" s="7"/>
      <c r="AJ85" s="7"/>
      <c r="AK85" s="7"/>
      <c r="AL85" s="7"/>
      <c r="AM85" s="7"/>
      <c r="AN85" s="7"/>
      <c r="AO85" s="7"/>
      <c r="AP85" s="7"/>
      <c r="AQ85" s="7"/>
      <c r="AR85" s="7"/>
      <c r="AS85" s="7"/>
      <c r="AT85" s="7"/>
      <c r="AU85" s="7"/>
      <c r="AV85" s="7"/>
      <c r="AW85" s="7"/>
      <c r="AX85" s="7"/>
      <c r="AY85" s="7"/>
      <c r="AZ85" s="7"/>
      <c r="BA85" s="7"/>
      <c r="BB85" s="7"/>
    </row>
    <row r="86" spans="1:55" ht="14.25" customHeight="1" x14ac:dyDescent="0.25">
      <c r="A86" s="111">
        <v>81700500</v>
      </c>
      <c r="B86" s="112" t="s">
        <v>809</v>
      </c>
      <c r="C86" s="197" t="str">
        <f>VLOOKUP(B86,Satser!$I$133:$J$160,2,FALSE)</f>
        <v>MH</v>
      </c>
      <c r="D86" s="112" t="s">
        <v>483</v>
      </c>
      <c r="E86" s="440"/>
      <c r="F86" s="220" t="s">
        <v>1813</v>
      </c>
      <c r="G86" s="112"/>
      <c r="H86" s="130">
        <v>2009</v>
      </c>
      <c r="I86" s="189" t="s">
        <v>364</v>
      </c>
      <c r="J86" s="160" t="s">
        <v>224</v>
      </c>
      <c r="K86" s="379">
        <f>IF(B86="",0,VLOOKUP(B86,Satser!$D$167:$F$194,2,FALSE)*IF(AA86="",0,VLOOKUP(AA86,Satser!$H$2:$J$14,2,FALSE)))</f>
        <v>0</v>
      </c>
      <c r="L86" s="379">
        <f>IF(B86="",0,VLOOKUP(B86,Satser!$I$167:$L$194,3,FALSE)*IF(AA86="",0,VLOOKUP(AA86,Satser!$H$2:$J$14,3,FALSE)))</f>
        <v>0</v>
      </c>
      <c r="M86" s="380">
        <f t="shared" si="1"/>
        <v>0</v>
      </c>
      <c r="N86" s="141" t="s">
        <v>580</v>
      </c>
      <c r="O86" s="73"/>
      <c r="P86" s="73"/>
      <c r="Q86" s="114">
        <v>0</v>
      </c>
      <c r="R86" s="76"/>
      <c r="S86" s="76">
        <v>12</v>
      </c>
      <c r="T86" s="76">
        <v>12</v>
      </c>
      <c r="U86" s="76">
        <v>12</v>
      </c>
      <c r="V86" s="76">
        <v>9</v>
      </c>
      <c r="W86" s="73"/>
      <c r="X86" s="73"/>
      <c r="Y86" s="73"/>
      <c r="Z86" s="76"/>
      <c r="AA86" s="76"/>
      <c r="AB86" s="76"/>
      <c r="AC86" s="76"/>
      <c r="AD86" s="76"/>
      <c r="AE86" s="169"/>
      <c r="AF86" s="73"/>
      <c r="AG86" s="73"/>
      <c r="AH86" s="73"/>
      <c r="AI86" s="7"/>
      <c r="AJ86" s="7"/>
      <c r="AK86" s="7"/>
      <c r="AL86" s="7"/>
      <c r="AM86" s="7"/>
      <c r="AN86" s="7"/>
      <c r="AO86" s="7"/>
      <c r="AP86" s="7"/>
      <c r="AQ86" s="7"/>
      <c r="AR86" s="7"/>
      <c r="AS86" s="7"/>
      <c r="AT86" s="7"/>
      <c r="AU86" s="7"/>
      <c r="AV86" s="7"/>
      <c r="AW86" s="7"/>
      <c r="AX86" s="7"/>
      <c r="AY86" s="7"/>
      <c r="AZ86" s="7"/>
      <c r="BA86" s="7"/>
      <c r="BB86" s="7"/>
    </row>
    <row r="87" spans="1:55" ht="14.25" customHeight="1" x14ac:dyDescent="0.25">
      <c r="A87" s="111">
        <v>81700600</v>
      </c>
      <c r="B87" s="112" t="s">
        <v>809</v>
      </c>
      <c r="C87" s="197" t="str">
        <f>VLOOKUP(B87,Satser!$I$133:$J$160,2,FALSE)</f>
        <v>MH</v>
      </c>
      <c r="D87" s="112" t="s">
        <v>484</v>
      </c>
      <c r="E87" s="440"/>
      <c r="F87" s="220" t="s">
        <v>1813</v>
      </c>
      <c r="G87" s="112"/>
      <c r="H87" s="130">
        <v>2009</v>
      </c>
      <c r="I87" s="189" t="s">
        <v>346</v>
      </c>
      <c r="J87" s="160" t="s">
        <v>224</v>
      </c>
      <c r="K87" s="379">
        <f>IF(B87="",0,VLOOKUP(B87,Satser!$D$167:$F$194,2,FALSE)*IF(AA87="",0,VLOOKUP(AA87,Satser!$H$2:$J$14,2,FALSE)))</f>
        <v>0</v>
      </c>
      <c r="L87" s="379">
        <f>IF(B87="",0,VLOOKUP(B87,Satser!$I$167:$L$194,3,FALSE)*IF(AA87="",0,VLOOKUP(AA87,Satser!$H$2:$J$14,3,FALSE)))</f>
        <v>0</v>
      </c>
      <c r="M87" s="380">
        <f t="shared" si="1"/>
        <v>0</v>
      </c>
      <c r="N87" s="141" t="s">
        <v>516</v>
      </c>
      <c r="O87" s="73"/>
      <c r="P87" s="73"/>
      <c r="Q87" s="114">
        <v>0</v>
      </c>
      <c r="R87" s="76">
        <v>7</v>
      </c>
      <c r="S87" s="280">
        <v>12</v>
      </c>
      <c r="T87" s="76">
        <v>12</v>
      </c>
      <c r="U87" s="76">
        <v>12</v>
      </c>
      <c r="V87" s="76">
        <v>5</v>
      </c>
      <c r="W87" s="73"/>
      <c r="X87" s="73"/>
      <c r="Y87" s="73"/>
      <c r="Z87" s="76"/>
      <c r="AA87" s="76"/>
      <c r="AB87" s="76"/>
      <c r="AC87" s="76"/>
      <c r="AD87" s="76"/>
      <c r="AE87" s="169"/>
      <c r="AF87" s="73"/>
      <c r="AG87" s="73"/>
      <c r="AH87" s="73"/>
      <c r="AI87" s="7"/>
      <c r="AJ87" s="7"/>
      <c r="AK87" s="7"/>
      <c r="AL87" s="7"/>
      <c r="AM87" s="7"/>
      <c r="AN87" s="7"/>
      <c r="AO87" s="7"/>
      <c r="AP87" s="7"/>
      <c r="AQ87" s="7"/>
      <c r="AR87" s="7"/>
      <c r="AS87" s="7"/>
      <c r="AT87" s="7"/>
      <c r="AU87" s="7"/>
      <c r="AV87" s="7"/>
      <c r="AW87" s="7"/>
      <c r="AX87" s="7"/>
      <c r="AY87" s="7"/>
      <c r="AZ87" s="7"/>
      <c r="BA87" s="7"/>
      <c r="BB87" s="7"/>
    </row>
    <row r="88" spans="1:55" ht="14.25" customHeight="1" x14ac:dyDescent="0.25">
      <c r="A88" s="111">
        <v>81700700</v>
      </c>
      <c r="B88" s="112" t="s">
        <v>809</v>
      </c>
      <c r="C88" s="197" t="str">
        <f>VLOOKUP(B88,Satser!$I$133:$J$160,2,FALSE)</f>
        <v>MH</v>
      </c>
      <c r="D88" s="112" t="s">
        <v>485</v>
      </c>
      <c r="E88" s="440"/>
      <c r="F88" s="220" t="s">
        <v>1813</v>
      </c>
      <c r="G88" s="112"/>
      <c r="H88" s="130">
        <v>2009</v>
      </c>
      <c r="I88" s="189" t="s">
        <v>348</v>
      </c>
      <c r="J88" s="160" t="s">
        <v>224</v>
      </c>
      <c r="K88" s="379">
        <f>IF(B88="",0,VLOOKUP(B88,Satser!$D$167:$F$194,2,FALSE)*IF(AA88="",0,VLOOKUP(AA88,Satser!$H$2:$J$14,2,FALSE)))</f>
        <v>0</v>
      </c>
      <c r="L88" s="379">
        <f>IF(B88="",0,VLOOKUP(B88,Satser!$I$167:$L$194,3,FALSE)*IF(AA88="",0,VLOOKUP(AA88,Satser!$H$2:$J$14,3,FALSE)))</f>
        <v>0</v>
      </c>
      <c r="M88" s="380">
        <f t="shared" si="1"/>
        <v>0</v>
      </c>
      <c r="N88" s="141" t="s">
        <v>516</v>
      </c>
      <c r="O88" s="73"/>
      <c r="P88" s="73"/>
      <c r="Q88" s="114">
        <v>0</v>
      </c>
      <c r="R88" s="76">
        <v>5</v>
      </c>
      <c r="S88" s="76">
        <v>12</v>
      </c>
      <c r="T88" s="76">
        <v>12</v>
      </c>
      <c r="U88" s="76">
        <v>12</v>
      </c>
      <c r="V88" s="76">
        <v>7</v>
      </c>
      <c r="W88" s="73"/>
      <c r="X88" s="73"/>
      <c r="Y88" s="73"/>
      <c r="Z88" s="76"/>
      <c r="AA88" s="76"/>
      <c r="AB88" s="76"/>
      <c r="AC88" s="76"/>
      <c r="AD88" s="76"/>
      <c r="AE88" s="169"/>
      <c r="AF88" s="73"/>
      <c r="AG88" s="73"/>
      <c r="AH88" s="73"/>
      <c r="AI88" s="7"/>
      <c r="AJ88" s="7"/>
      <c r="AK88" s="7"/>
      <c r="AL88" s="7"/>
      <c r="AM88" s="7"/>
      <c r="AN88" s="7"/>
      <c r="AO88" s="7"/>
      <c r="AP88" s="7"/>
      <c r="AQ88" s="7"/>
      <c r="AR88" s="7"/>
      <c r="AS88" s="7"/>
      <c r="AT88" s="7"/>
      <c r="AU88" s="7"/>
      <c r="AV88" s="7"/>
      <c r="AW88" s="7"/>
      <c r="AX88" s="7"/>
      <c r="AY88" s="7"/>
      <c r="AZ88" s="7"/>
      <c r="BA88" s="7"/>
      <c r="BB88" s="7"/>
    </row>
    <row r="89" spans="1:55" ht="14.25" customHeight="1" x14ac:dyDescent="0.25">
      <c r="A89" s="111">
        <v>81700800</v>
      </c>
      <c r="B89" s="112" t="s">
        <v>809</v>
      </c>
      <c r="C89" s="197" t="str">
        <f>VLOOKUP(B89,Satser!$I$133:$J$160,2,FALSE)</f>
        <v>MH</v>
      </c>
      <c r="D89" s="112" t="s">
        <v>486</v>
      </c>
      <c r="E89" s="440"/>
      <c r="F89" s="220" t="s">
        <v>1813</v>
      </c>
      <c r="G89" s="112"/>
      <c r="H89" s="130">
        <v>2009</v>
      </c>
      <c r="I89" s="189" t="s">
        <v>224</v>
      </c>
      <c r="J89" s="160" t="s">
        <v>224</v>
      </c>
      <c r="K89" s="379">
        <f>IF(B89="",0,VLOOKUP(B89,Satser!$D$167:$F$194,2,FALSE)*IF(AA89="",0,VLOOKUP(AA89,Satser!$H$2:$J$14,2,FALSE)))</f>
        <v>0</v>
      </c>
      <c r="L89" s="379">
        <f>IF(B89="",0,VLOOKUP(B89,Satser!$I$167:$L$194,3,FALSE)*IF(AA89="",0,VLOOKUP(AA89,Satser!$H$2:$J$14,3,FALSE)))</f>
        <v>0</v>
      </c>
      <c r="M89" s="380">
        <f t="shared" si="1"/>
        <v>0</v>
      </c>
      <c r="N89" s="141" t="s">
        <v>516</v>
      </c>
      <c r="O89" s="73"/>
      <c r="P89" s="73"/>
      <c r="Q89" s="114">
        <v>0</v>
      </c>
      <c r="R89" s="76">
        <v>4</v>
      </c>
      <c r="S89" s="76">
        <v>12</v>
      </c>
      <c r="T89" s="76">
        <v>12</v>
      </c>
      <c r="U89" s="76">
        <v>12</v>
      </c>
      <c r="V89" s="76">
        <v>8</v>
      </c>
      <c r="W89" s="73"/>
      <c r="X89" s="73"/>
      <c r="Y89" s="73"/>
      <c r="Z89" s="76"/>
      <c r="AA89" s="76"/>
      <c r="AB89" s="76"/>
      <c r="AC89" s="76"/>
      <c r="AD89" s="76"/>
      <c r="AE89" s="169"/>
      <c r="AF89" s="73"/>
      <c r="AG89" s="73"/>
      <c r="AH89" s="73"/>
      <c r="AI89" s="7"/>
      <c r="AJ89" s="7"/>
      <c r="AK89" s="7"/>
      <c r="AL89" s="7"/>
      <c r="AM89" s="7"/>
      <c r="AN89" s="7"/>
      <c r="AO89" s="7"/>
      <c r="AP89" s="7"/>
      <c r="AQ89" s="7"/>
      <c r="AR89" s="7"/>
      <c r="AS89" s="7"/>
      <c r="AT89" s="7"/>
      <c r="AU89" s="7"/>
      <c r="AV89" s="7"/>
      <c r="AW89" s="7"/>
      <c r="AX89" s="7"/>
      <c r="AY89" s="7"/>
      <c r="AZ89" s="7"/>
      <c r="BA89" s="7"/>
      <c r="BB89" s="7"/>
    </row>
    <row r="90" spans="1:55" ht="14.25" customHeight="1" x14ac:dyDescent="0.25">
      <c r="A90" s="111">
        <v>81707600</v>
      </c>
      <c r="B90" s="113" t="s">
        <v>809</v>
      </c>
      <c r="C90" s="197" t="str">
        <f>VLOOKUP(B90,Satser!$I$133:$J$160,2,FALSE)</f>
        <v>MH</v>
      </c>
      <c r="D90" s="113" t="s">
        <v>487</v>
      </c>
      <c r="E90" s="440"/>
      <c r="F90" s="220" t="s">
        <v>1813</v>
      </c>
      <c r="G90" s="113"/>
      <c r="H90" s="130">
        <v>2009</v>
      </c>
      <c r="I90" s="189" t="s">
        <v>348</v>
      </c>
      <c r="J90" s="160" t="s">
        <v>224</v>
      </c>
      <c r="K90" s="379">
        <f>IF(B90="",0,VLOOKUP(B90,Satser!$D$167:$F$194,2,FALSE)*IF(AA90="",0,VLOOKUP(AA90,Satser!$H$2:$J$14,2,FALSE)))</f>
        <v>0</v>
      </c>
      <c r="L90" s="379">
        <f>IF(B90="",0,VLOOKUP(B90,Satser!$I$167:$L$194,3,FALSE)*IF(AA90="",0,VLOOKUP(AA90,Satser!$H$2:$J$14,3,FALSE)))</f>
        <v>0</v>
      </c>
      <c r="M90" s="380">
        <f t="shared" si="1"/>
        <v>0</v>
      </c>
      <c r="N90" s="141" t="s">
        <v>516</v>
      </c>
      <c r="O90" s="73"/>
      <c r="P90" s="73"/>
      <c r="Q90" s="114">
        <v>0</v>
      </c>
      <c r="R90" s="76">
        <v>5</v>
      </c>
      <c r="S90" s="280">
        <v>12</v>
      </c>
      <c r="T90" s="76">
        <v>12</v>
      </c>
      <c r="U90" s="76">
        <v>12</v>
      </c>
      <c r="V90" s="76">
        <v>7</v>
      </c>
      <c r="W90" s="73"/>
      <c r="X90" s="73"/>
      <c r="Y90" s="73"/>
      <c r="Z90" s="76"/>
      <c r="AA90" s="76"/>
      <c r="AB90" s="76"/>
      <c r="AC90" s="76"/>
      <c r="AD90" s="76"/>
      <c r="AE90" s="169"/>
      <c r="AF90" s="73"/>
      <c r="AG90" s="73"/>
      <c r="AH90" s="73"/>
      <c r="AI90" s="7"/>
      <c r="AJ90" s="7"/>
      <c r="AK90" s="7"/>
      <c r="AL90" s="7"/>
      <c r="AM90" s="7"/>
      <c r="AN90" s="7"/>
      <c r="AO90" s="7"/>
      <c r="AP90" s="7"/>
      <c r="AQ90" s="7"/>
      <c r="AR90" s="7"/>
      <c r="AS90" s="7"/>
      <c r="AT90" s="7"/>
      <c r="AU90" s="7"/>
      <c r="AV90" s="7"/>
      <c r="AW90" s="7"/>
      <c r="AX90" s="7"/>
      <c r="AY90" s="7"/>
      <c r="AZ90" s="7"/>
      <c r="BA90" s="7"/>
      <c r="BB90" s="7"/>
    </row>
    <row r="91" spans="1:55" ht="14.25" customHeight="1" x14ac:dyDescent="0.25">
      <c r="A91" s="111">
        <v>81707700</v>
      </c>
      <c r="B91" s="113" t="s">
        <v>809</v>
      </c>
      <c r="C91" s="197" t="str">
        <f>VLOOKUP(B91,Satser!$I$133:$J$160,2,FALSE)</f>
        <v>MH</v>
      </c>
      <c r="D91" s="113" t="s">
        <v>488</v>
      </c>
      <c r="E91" s="440"/>
      <c r="F91" s="220" t="s">
        <v>1813</v>
      </c>
      <c r="G91" s="113"/>
      <c r="H91" s="130">
        <v>2009</v>
      </c>
      <c r="I91" s="189" t="s">
        <v>348</v>
      </c>
      <c r="J91" s="160" t="s">
        <v>224</v>
      </c>
      <c r="K91" s="379">
        <f>IF(B91="",0,VLOOKUP(B91,Satser!$D$167:$F$194,2,FALSE)*IF(AA91="",0,VLOOKUP(AA91,Satser!$H$2:$J$14,2,FALSE)))</f>
        <v>0</v>
      </c>
      <c r="L91" s="379">
        <f>IF(B91="",0,VLOOKUP(B91,Satser!$I$167:$L$194,3,FALSE)*IF(AA91="",0,VLOOKUP(AA91,Satser!$H$2:$J$14,3,FALSE)))</f>
        <v>0</v>
      </c>
      <c r="M91" s="380">
        <f t="shared" si="1"/>
        <v>0</v>
      </c>
      <c r="N91" s="141" t="s">
        <v>516</v>
      </c>
      <c r="O91" s="73"/>
      <c r="P91" s="73"/>
      <c r="Q91" s="114">
        <v>0</v>
      </c>
      <c r="R91" s="76">
        <v>5</v>
      </c>
      <c r="S91" s="280">
        <v>12</v>
      </c>
      <c r="T91" s="76">
        <v>12</v>
      </c>
      <c r="U91" s="76">
        <v>12</v>
      </c>
      <c r="V91" s="76">
        <v>7</v>
      </c>
      <c r="W91" s="73"/>
      <c r="X91" s="73"/>
      <c r="Y91" s="73"/>
      <c r="Z91" s="76"/>
      <c r="AA91" s="76"/>
      <c r="AB91" s="76"/>
      <c r="AC91" s="76"/>
      <c r="AD91" s="76"/>
      <c r="AE91" s="169"/>
      <c r="AF91" s="73"/>
      <c r="AG91" s="73"/>
      <c r="AH91" s="73"/>
      <c r="AI91" s="7"/>
      <c r="AJ91" s="7"/>
      <c r="AK91" s="7"/>
      <c r="AL91" s="7"/>
      <c r="AM91" s="7"/>
      <c r="AN91" s="7"/>
      <c r="AO91" s="7"/>
      <c r="AP91" s="7"/>
      <c r="AQ91" s="7"/>
      <c r="AR91" s="7"/>
      <c r="AS91" s="7"/>
      <c r="AT91" s="7"/>
      <c r="AU91" s="7"/>
      <c r="AV91" s="7"/>
      <c r="AW91" s="7"/>
      <c r="AX91" s="7"/>
      <c r="AY91" s="7"/>
      <c r="AZ91" s="7"/>
      <c r="BA91" s="7"/>
      <c r="BB91" s="7"/>
    </row>
    <row r="92" spans="1:55" ht="14.25" customHeight="1" x14ac:dyDescent="0.25">
      <c r="A92" s="111">
        <v>81708800</v>
      </c>
      <c r="B92" s="113" t="s">
        <v>809</v>
      </c>
      <c r="C92" s="197" t="str">
        <f>VLOOKUP(B92,Satser!$I$133:$J$160,2,FALSE)</f>
        <v>MH</v>
      </c>
      <c r="D92" s="113" t="s">
        <v>489</v>
      </c>
      <c r="E92" s="440"/>
      <c r="F92" s="220" t="s">
        <v>1813</v>
      </c>
      <c r="G92" s="113"/>
      <c r="H92" s="130">
        <v>2009</v>
      </c>
      <c r="I92" s="189" t="s">
        <v>463</v>
      </c>
      <c r="J92" s="160" t="s">
        <v>224</v>
      </c>
      <c r="K92" s="379">
        <f>IF(B92="",0,VLOOKUP(B92,Satser!$D$167:$F$194,2,FALSE)*IF(AA92="",0,VLOOKUP(AA92,Satser!$H$2:$J$14,2,FALSE)))</f>
        <v>0</v>
      </c>
      <c r="L92" s="379">
        <f>IF(B92="",0,VLOOKUP(B92,Satser!$I$167:$L$194,3,FALSE)*IF(AA92="",0,VLOOKUP(AA92,Satser!$H$2:$J$14,3,FALSE)))</f>
        <v>0</v>
      </c>
      <c r="M92" s="380">
        <f t="shared" si="1"/>
        <v>0</v>
      </c>
      <c r="N92" s="141" t="s">
        <v>655</v>
      </c>
      <c r="O92" s="73"/>
      <c r="P92" s="73"/>
      <c r="Q92" s="114">
        <v>0</v>
      </c>
      <c r="R92" s="76">
        <v>0</v>
      </c>
      <c r="S92" s="76">
        <v>10</v>
      </c>
      <c r="T92" s="76">
        <v>12</v>
      </c>
      <c r="U92" s="76">
        <v>12</v>
      </c>
      <c r="V92" s="76">
        <v>12</v>
      </c>
      <c r="W92" s="73">
        <v>2</v>
      </c>
      <c r="X92" s="168"/>
      <c r="Y92" s="73"/>
      <c r="Z92" s="76"/>
      <c r="AA92" s="76"/>
      <c r="AB92" s="76"/>
      <c r="AC92" s="76"/>
      <c r="AD92" s="76"/>
      <c r="AE92" s="169"/>
      <c r="AF92" s="76"/>
      <c r="AG92" s="76"/>
      <c r="AH92" s="76"/>
      <c r="AI92" s="97"/>
      <c r="AJ92" s="97"/>
      <c r="AK92" s="97"/>
      <c r="AL92" s="97"/>
      <c r="AM92" s="97"/>
      <c r="AN92" s="97"/>
      <c r="AO92" s="97"/>
      <c r="AP92" s="97"/>
      <c r="AQ92" s="97"/>
      <c r="AR92" s="97"/>
      <c r="AS92" s="97"/>
      <c r="AT92" s="97"/>
      <c r="AU92" s="97"/>
      <c r="AV92" s="97"/>
      <c r="AW92" s="97"/>
      <c r="AX92" s="97"/>
      <c r="AY92" s="97"/>
      <c r="AZ92" s="97"/>
      <c r="BA92" s="97"/>
      <c r="BB92" s="97"/>
      <c r="BC92" s="97"/>
    </row>
    <row r="93" spans="1:55" ht="14.25" customHeight="1" x14ac:dyDescent="0.25">
      <c r="A93" s="111">
        <v>81708900</v>
      </c>
      <c r="B93" s="113" t="s">
        <v>809</v>
      </c>
      <c r="C93" s="197" t="str">
        <f>VLOOKUP(B93,Satser!$I$133:$J$160,2,FALSE)</f>
        <v>MH</v>
      </c>
      <c r="D93" s="113" t="s">
        <v>490</v>
      </c>
      <c r="E93" s="440"/>
      <c r="F93" s="220" t="s">
        <v>1813</v>
      </c>
      <c r="G93" s="113"/>
      <c r="H93" s="130">
        <v>2009</v>
      </c>
      <c r="I93" s="189" t="s">
        <v>364</v>
      </c>
      <c r="J93" s="160" t="s">
        <v>224</v>
      </c>
      <c r="K93" s="379">
        <f>IF(B93="",0,VLOOKUP(B93,Satser!$D$167:$F$194,2,FALSE)*IF(AA93="",0,VLOOKUP(AA93,Satser!$H$2:$J$14,2,FALSE)))</f>
        <v>0</v>
      </c>
      <c r="L93" s="379">
        <f>IF(B93="",0,VLOOKUP(B93,Satser!$I$167:$L$194,3,FALSE)*IF(AA93="",0,VLOOKUP(AA93,Satser!$H$2:$J$14,3,FALSE)))</f>
        <v>0</v>
      </c>
      <c r="M93" s="380">
        <f t="shared" si="1"/>
        <v>0</v>
      </c>
      <c r="N93" s="141" t="s">
        <v>516</v>
      </c>
      <c r="O93" s="73"/>
      <c r="P93" s="73"/>
      <c r="Q93" s="114">
        <v>0</v>
      </c>
      <c r="R93" s="76">
        <v>3</v>
      </c>
      <c r="S93" s="280">
        <v>12</v>
      </c>
      <c r="T93" s="76">
        <v>12</v>
      </c>
      <c r="U93" s="76">
        <v>12</v>
      </c>
      <c r="V93" s="76">
        <v>9</v>
      </c>
      <c r="W93" s="73"/>
      <c r="X93" s="73"/>
      <c r="Y93" s="73"/>
      <c r="Z93" s="76"/>
      <c r="AA93" s="76"/>
      <c r="AB93" s="76"/>
      <c r="AC93" s="76"/>
      <c r="AD93" s="76"/>
      <c r="AE93" s="169"/>
      <c r="AF93" s="73"/>
      <c r="AG93" s="73"/>
      <c r="AH93" s="73"/>
      <c r="AI93" s="7"/>
      <c r="AJ93" s="7"/>
      <c r="AK93" s="7"/>
      <c r="AL93" s="7"/>
      <c r="AM93" s="7"/>
      <c r="AN93" s="7"/>
      <c r="AO93" s="7"/>
      <c r="AP93" s="7"/>
      <c r="AQ93" s="7"/>
      <c r="AR93" s="7"/>
      <c r="AS93" s="7"/>
      <c r="AT93" s="7"/>
      <c r="AU93" s="7"/>
      <c r="AV93" s="7"/>
      <c r="AW93" s="7"/>
      <c r="AX93" s="7"/>
      <c r="AY93" s="7"/>
      <c r="AZ93" s="7"/>
      <c r="BA93" s="7"/>
      <c r="BB93" s="7"/>
    </row>
    <row r="94" spans="1:55" ht="14.25" customHeight="1" x14ac:dyDescent="0.25">
      <c r="A94" s="111">
        <v>81709000</v>
      </c>
      <c r="B94" s="113" t="s">
        <v>809</v>
      </c>
      <c r="C94" s="197" t="str">
        <f>VLOOKUP(B94,Satser!$I$133:$J$160,2,FALSE)</f>
        <v>MH</v>
      </c>
      <c r="D94" s="113" t="s">
        <v>491</v>
      </c>
      <c r="E94" s="440"/>
      <c r="F94" s="220" t="s">
        <v>1813</v>
      </c>
      <c r="G94" s="113"/>
      <c r="H94" s="130">
        <v>2009</v>
      </c>
      <c r="I94" s="189" t="s">
        <v>479</v>
      </c>
      <c r="J94" s="160" t="s">
        <v>224</v>
      </c>
      <c r="K94" s="379">
        <f>IF(B94="",0,VLOOKUP(B94,Satser!$D$167:$F$194,2,FALSE)*IF(AA94="",0,VLOOKUP(AA94,Satser!$H$2:$J$14,2,FALSE)))</f>
        <v>0</v>
      </c>
      <c r="L94" s="379">
        <f>IF(B94="",0,VLOOKUP(B94,Satser!$I$167:$L$194,3,FALSE)*IF(AA94="",0,VLOOKUP(AA94,Satser!$H$2:$J$14,3,FALSE)))</f>
        <v>0</v>
      </c>
      <c r="M94" s="380">
        <f t="shared" si="1"/>
        <v>0</v>
      </c>
      <c r="N94" s="141" t="s">
        <v>516</v>
      </c>
      <c r="O94" s="73"/>
      <c r="P94" s="73"/>
      <c r="Q94" s="114">
        <v>0</v>
      </c>
      <c r="R94" s="76">
        <v>1</v>
      </c>
      <c r="S94" s="76">
        <v>12</v>
      </c>
      <c r="T94" s="76">
        <v>12</v>
      </c>
      <c r="U94" s="76">
        <v>12</v>
      </c>
      <c r="V94" s="76">
        <v>11</v>
      </c>
      <c r="W94" s="73"/>
      <c r="X94" s="168"/>
      <c r="Y94" s="73"/>
      <c r="Z94" s="76"/>
      <c r="AA94" s="76"/>
      <c r="AB94" s="76"/>
      <c r="AC94" s="76"/>
      <c r="AD94" s="76"/>
      <c r="AE94" s="169"/>
      <c r="AF94" s="73"/>
      <c r="AG94" s="73"/>
      <c r="AH94" s="73"/>
      <c r="AI94" s="7"/>
      <c r="AJ94" s="7"/>
      <c r="AK94" s="7"/>
      <c r="AL94" s="7"/>
      <c r="AM94" s="7"/>
      <c r="AN94" s="7"/>
      <c r="AO94" s="7"/>
      <c r="AP94" s="7"/>
      <c r="AQ94" s="7"/>
      <c r="AR94" s="7"/>
      <c r="AS94" s="7"/>
      <c r="AT94" s="7"/>
      <c r="AU94" s="7"/>
      <c r="AV94" s="7"/>
      <c r="AW94" s="7"/>
      <c r="AX94" s="7"/>
      <c r="AY94" s="7"/>
      <c r="AZ94" s="7"/>
      <c r="BA94" s="7"/>
      <c r="BB94" s="7"/>
    </row>
    <row r="95" spans="1:55" ht="14.25" customHeight="1" x14ac:dyDescent="0.25">
      <c r="A95" s="111">
        <v>81709100</v>
      </c>
      <c r="B95" s="113" t="s">
        <v>809</v>
      </c>
      <c r="C95" s="197" t="str">
        <f>VLOOKUP(B95,Satser!$I$133:$J$160,2,FALSE)</f>
        <v>MH</v>
      </c>
      <c r="D95" s="113" t="s">
        <v>497</v>
      </c>
      <c r="E95" s="440"/>
      <c r="F95" s="220" t="s">
        <v>1813</v>
      </c>
      <c r="G95" s="113"/>
      <c r="H95" s="130">
        <v>2009</v>
      </c>
      <c r="I95" s="189" t="s">
        <v>224</v>
      </c>
      <c r="J95" s="160" t="s">
        <v>224</v>
      </c>
      <c r="K95" s="379">
        <f>IF(B95="",0,VLOOKUP(B95,Satser!$D$167:$F$194,2,FALSE)*IF(AA95="",0,VLOOKUP(AA95,Satser!$H$2:$J$14,2,FALSE)))</f>
        <v>0</v>
      </c>
      <c r="L95" s="379">
        <f>IF(B95="",0,VLOOKUP(B95,Satser!$I$167:$L$194,3,FALSE)*IF(AA95="",0,VLOOKUP(AA95,Satser!$H$2:$J$14,3,FALSE)))</f>
        <v>0</v>
      </c>
      <c r="M95" s="380">
        <f t="shared" si="1"/>
        <v>0</v>
      </c>
      <c r="N95" s="141" t="s">
        <v>517</v>
      </c>
      <c r="O95" s="73"/>
      <c r="P95" s="73"/>
      <c r="Q95" s="114">
        <v>0</v>
      </c>
      <c r="R95" s="76">
        <v>4</v>
      </c>
      <c r="S95" s="76">
        <v>12</v>
      </c>
      <c r="T95" s="76">
        <v>12</v>
      </c>
      <c r="U95" s="76">
        <v>12</v>
      </c>
      <c r="V95" s="76">
        <v>8</v>
      </c>
      <c r="W95" s="73"/>
      <c r="X95" s="168"/>
      <c r="Y95" s="73"/>
      <c r="Z95" s="76"/>
      <c r="AA95" s="76"/>
      <c r="AB95" s="76"/>
      <c r="AC95" s="76"/>
      <c r="AD95" s="76"/>
      <c r="AE95" s="169"/>
      <c r="AF95" s="73"/>
      <c r="AG95" s="73"/>
      <c r="AH95" s="73"/>
      <c r="AI95" s="7"/>
      <c r="AJ95" s="7"/>
      <c r="AK95" s="7"/>
      <c r="AL95" s="7"/>
      <c r="AM95" s="7"/>
      <c r="AN95" s="7"/>
      <c r="AO95" s="7"/>
      <c r="AP95" s="7"/>
      <c r="AQ95" s="7"/>
      <c r="AR95" s="7"/>
      <c r="AS95" s="7"/>
      <c r="AT95" s="7"/>
      <c r="AU95" s="7"/>
      <c r="AV95" s="7"/>
      <c r="AW95" s="7"/>
      <c r="AX95" s="7"/>
      <c r="AY95" s="7"/>
      <c r="AZ95" s="7"/>
      <c r="BA95" s="7"/>
      <c r="BB95" s="7"/>
    </row>
    <row r="96" spans="1:55" ht="14.25" customHeight="1" x14ac:dyDescent="0.25">
      <c r="A96" s="111">
        <v>81709200</v>
      </c>
      <c r="B96" s="113" t="s">
        <v>809</v>
      </c>
      <c r="C96" s="197" t="str">
        <f>VLOOKUP(B96,Satser!$I$133:$J$160,2,FALSE)</f>
        <v>MH</v>
      </c>
      <c r="D96" s="113" t="s">
        <v>498</v>
      </c>
      <c r="E96" s="440"/>
      <c r="F96" s="220" t="s">
        <v>1813</v>
      </c>
      <c r="G96" s="113"/>
      <c r="H96" s="130">
        <v>2009</v>
      </c>
      <c r="I96" s="189" t="s">
        <v>224</v>
      </c>
      <c r="J96" s="160" t="s">
        <v>224</v>
      </c>
      <c r="K96" s="379">
        <f>IF(B96="",0,VLOOKUP(B96,Satser!$D$167:$F$194,2,FALSE)*IF(AA96="",0,VLOOKUP(AA96,Satser!$H$2:$J$14,2,FALSE)))</f>
        <v>0</v>
      </c>
      <c r="L96" s="379">
        <f>IF(B96="",0,VLOOKUP(B96,Satser!$I$167:$L$194,3,FALSE)*IF(AA96="",0,VLOOKUP(AA96,Satser!$H$2:$J$14,3,FALSE)))</f>
        <v>0</v>
      </c>
      <c r="M96" s="380">
        <f t="shared" si="1"/>
        <v>0</v>
      </c>
      <c r="N96" s="141" t="s">
        <v>517</v>
      </c>
      <c r="O96" s="73"/>
      <c r="P96" s="73"/>
      <c r="Q96" s="114">
        <v>0</v>
      </c>
      <c r="R96" s="76">
        <v>4</v>
      </c>
      <c r="S96" s="76">
        <v>12</v>
      </c>
      <c r="T96" s="76">
        <v>12</v>
      </c>
      <c r="U96" s="76">
        <v>12</v>
      </c>
      <c r="V96" s="76">
        <v>8</v>
      </c>
      <c r="W96" s="73"/>
      <c r="X96" s="168"/>
      <c r="Y96" s="73"/>
      <c r="Z96" s="76"/>
      <c r="AA96" s="76"/>
      <c r="AB96" s="76"/>
      <c r="AC96" s="76"/>
      <c r="AD96" s="76"/>
      <c r="AE96" s="169"/>
      <c r="AF96" s="73"/>
      <c r="AG96" s="73"/>
      <c r="AH96" s="73"/>
      <c r="AI96" s="7"/>
      <c r="AJ96" s="7"/>
      <c r="AK96" s="7"/>
      <c r="AL96" s="7"/>
      <c r="AM96" s="7"/>
      <c r="AN96" s="7"/>
      <c r="AO96" s="7"/>
      <c r="AP96" s="7"/>
      <c r="AQ96" s="7"/>
      <c r="AR96" s="7"/>
      <c r="AS96" s="7"/>
      <c r="AT96" s="7"/>
      <c r="AU96" s="7"/>
      <c r="AV96" s="7"/>
      <c r="AW96" s="7"/>
      <c r="AX96" s="7"/>
      <c r="AY96" s="7"/>
      <c r="AZ96" s="7"/>
      <c r="BA96" s="7"/>
      <c r="BB96" s="7"/>
    </row>
    <row r="97" spans="1:55" ht="14.25" customHeight="1" x14ac:dyDescent="0.25">
      <c r="A97" s="111">
        <v>81709300</v>
      </c>
      <c r="B97" s="113" t="s">
        <v>809</v>
      </c>
      <c r="C97" s="197" t="str">
        <f>VLOOKUP(B97,Satser!$I$133:$J$160,2,FALSE)</f>
        <v>MH</v>
      </c>
      <c r="D97" s="113" t="s">
        <v>492</v>
      </c>
      <c r="E97" s="440"/>
      <c r="F97" s="220" t="s">
        <v>1813</v>
      </c>
      <c r="G97" s="113"/>
      <c r="H97" s="130">
        <v>2009</v>
      </c>
      <c r="I97" s="189" t="s">
        <v>1016</v>
      </c>
      <c r="J97" s="160" t="s">
        <v>224</v>
      </c>
      <c r="K97" s="379">
        <f>IF(B97="",0,VLOOKUP(B97,Satser!$D$167:$F$194,2,FALSE)*IF(AA97="",0,VLOOKUP(AA97,Satser!$H$2:$J$14,2,FALSE)))</f>
        <v>0</v>
      </c>
      <c r="L97" s="379">
        <f>IF(B97="",0,VLOOKUP(B97,Satser!$I$167:$L$194,3,FALSE)*IF(AA97="",0,VLOOKUP(AA97,Satser!$H$2:$J$14,3,FALSE)))</f>
        <v>0</v>
      </c>
      <c r="M97" s="380">
        <f t="shared" si="1"/>
        <v>0</v>
      </c>
      <c r="N97" s="141" t="s">
        <v>516</v>
      </c>
      <c r="O97" s="73"/>
      <c r="P97" s="73"/>
      <c r="Q97" s="114">
        <v>0</v>
      </c>
      <c r="R97" s="76">
        <v>6</v>
      </c>
      <c r="S97" s="76">
        <v>12</v>
      </c>
      <c r="T97" s="76">
        <v>12</v>
      </c>
      <c r="U97" s="76">
        <v>12</v>
      </c>
      <c r="V97" s="76">
        <v>6</v>
      </c>
      <c r="W97" s="73"/>
      <c r="X97" s="168"/>
      <c r="Y97" s="73"/>
      <c r="Z97" s="76"/>
      <c r="AA97" s="76"/>
      <c r="AB97" s="76"/>
      <c r="AC97" s="76"/>
      <c r="AD97" s="76"/>
      <c r="AE97" s="169"/>
      <c r="AF97" s="73"/>
      <c r="AG97" s="73"/>
      <c r="AH97" s="73"/>
      <c r="AI97" s="7"/>
      <c r="AJ97" s="7"/>
      <c r="AK97" s="7"/>
      <c r="AL97" s="7"/>
      <c r="AM97" s="7"/>
      <c r="AN97" s="7"/>
      <c r="AO97" s="7"/>
      <c r="AP97" s="7"/>
      <c r="AQ97" s="7"/>
      <c r="AR97" s="7"/>
      <c r="AS97" s="7"/>
      <c r="AT97" s="7"/>
      <c r="AU97" s="7"/>
      <c r="AV97" s="7"/>
      <c r="AW97" s="7"/>
      <c r="AX97" s="7"/>
      <c r="AY97" s="7"/>
      <c r="AZ97" s="7"/>
      <c r="BA97" s="7"/>
      <c r="BB97" s="7"/>
    </row>
    <row r="98" spans="1:55" ht="14.25" customHeight="1" x14ac:dyDescent="0.25">
      <c r="A98" s="111">
        <v>81709400</v>
      </c>
      <c r="B98" s="113" t="s">
        <v>809</v>
      </c>
      <c r="C98" s="197" t="str">
        <f>VLOOKUP(B98,Satser!$I$133:$J$160,2,FALSE)</f>
        <v>MH</v>
      </c>
      <c r="D98" s="113" t="s">
        <v>493</v>
      </c>
      <c r="E98" s="440"/>
      <c r="F98" s="220" t="s">
        <v>1813</v>
      </c>
      <c r="G98" s="113"/>
      <c r="H98" s="130">
        <v>2009</v>
      </c>
      <c r="I98" s="189" t="s">
        <v>224</v>
      </c>
      <c r="J98" s="160" t="s">
        <v>224</v>
      </c>
      <c r="K98" s="379">
        <f>IF(B98="",0,VLOOKUP(B98,Satser!$D$167:$F$194,2,FALSE)*IF(AA98="",0,VLOOKUP(AA98,Satser!$H$2:$J$14,2,FALSE)))</f>
        <v>0</v>
      </c>
      <c r="L98" s="379">
        <f>IF(B98="",0,VLOOKUP(B98,Satser!$I$167:$L$194,3,FALSE)*IF(AA98="",0,VLOOKUP(AA98,Satser!$H$2:$J$14,3,FALSE)))</f>
        <v>0</v>
      </c>
      <c r="M98" s="380">
        <f t="shared" si="1"/>
        <v>0</v>
      </c>
      <c r="N98" s="141" t="s">
        <v>516</v>
      </c>
      <c r="O98" s="73"/>
      <c r="P98" s="73"/>
      <c r="Q98" s="114">
        <v>0</v>
      </c>
      <c r="R98" s="76">
        <v>4</v>
      </c>
      <c r="S98" s="76">
        <v>12</v>
      </c>
      <c r="T98" s="76">
        <v>12</v>
      </c>
      <c r="U98" s="76">
        <v>12</v>
      </c>
      <c r="V98" s="76">
        <v>8</v>
      </c>
      <c r="W98" s="73"/>
      <c r="X98" s="168"/>
      <c r="Y98" s="73"/>
      <c r="Z98" s="76"/>
      <c r="AA98" s="76"/>
      <c r="AB98" s="76"/>
      <c r="AC98" s="76"/>
      <c r="AD98" s="76"/>
      <c r="AE98" s="169"/>
      <c r="AF98" s="73"/>
      <c r="AG98" s="73"/>
      <c r="AH98" s="73"/>
      <c r="AI98" s="7"/>
      <c r="AJ98" s="7"/>
      <c r="AK98" s="7"/>
      <c r="AL98" s="7"/>
      <c r="AM98" s="7"/>
      <c r="AN98" s="7"/>
      <c r="AO98" s="7"/>
      <c r="AP98" s="7"/>
      <c r="AQ98" s="7"/>
      <c r="AR98" s="7"/>
      <c r="AS98" s="7"/>
      <c r="AT98" s="7"/>
      <c r="AU98" s="7"/>
      <c r="AV98" s="7"/>
      <c r="AW98" s="7"/>
      <c r="AX98" s="7"/>
      <c r="AY98" s="7"/>
      <c r="AZ98" s="7"/>
      <c r="BA98" s="7"/>
      <c r="BB98" s="7"/>
    </row>
    <row r="99" spans="1:55" s="98" customFormat="1" ht="14.25" customHeight="1" x14ac:dyDescent="0.25">
      <c r="A99" s="111">
        <v>81710700</v>
      </c>
      <c r="B99" s="113" t="s">
        <v>809</v>
      </c>
      <c r="C99" s="197" t="str">
        <f>VLOOKUP(B99,Satser!$I$133:$J$160,2,FALSE)</f>
        <v>MH</v>
      </c>
      <c r="D99" s="113" t="s">
        <v>494</v>
      </c>
      <c r="E99" s="440"/>
      <c r="F99" s="220" t="s">
        <v>1813</v>
      </c>
      <c r="G99" s="113"/>
      <c r="H99" s="130">
        <v>2009</v>
      </c>
      <c r="I99" s="189" t="s">
        <v>1016</v>
      </c>
      <c r="J99" s="160"/>
      <c r="K99" s="379">
        <f>IF(B99="",0,VLOOKUP(B99,Satser!$D$167:$F$194,2,FALSE)*IF(AA99="",0,VLOOKUP(AA99,Satser!$H$2:$J$14,2,FALSE)))</f>
        <v>0</v>
      </c>
      <c r="L99" s="379">
        <f>IF(B99="",0,VLOOKUP(B99,Satser!$I$167:$L$194,3,FALSE)*IF(AA99="",0,VLOOKUP(AA99,Satser!$H$2:$J$14,3,FALSE)))</f>
        <v>0</v>
      </c>
      <c r="M99" s="380">
        <f t="shared" si="1"/>
        <v>0</v>
      </c>
      <c r="N99" s="141" t="s">
        <v>516</v>
      </c>
      <c r="O99" s="73"/>
      <c r="P99" s="73"/>
      <c r="Q99" s="114">
        <v>0</v>
      </c>
      <c r="R99" s="76">
        <v>6</v>
      </c>
      <c r="S99" s="76">
        <v>12</v>
      </c>
      <c r="T99" s="76">
        <v>6</v>
      </c>
      <c r="U99" s="76"/>
      <c r="V99" s="76"/>
      <c r="W99" s="73"/>
      <c r="X99" s="168"/>
      <c r="Y99" s="73"/>
      <c r="Z99" s="76"/>
      <c r="AA99" s="76"/>
      <c r="AB99" s="76"/>
      <c r="AC99" s="76"/>
      <c r="AD99" s="76"/>
      <c r="AE99" s="169"/>
      <c r="AF99" s="76"/>
      <c r="AG99" s="76"/>
      <c r="AH99" s="76"/>
      <c r="AI99" s="97"/>
      <c r="AJ99" s="97"/>
      <c r="AK99" s="97"/>
      <c r="AL99" s="97"/>
      <c r="AM99" s="97"/>
      <c r="AN99" s="97"/>
      <c r="AO99" s="97"/>
      <c r="AP99" s="97"/>
      <c r="AQ99" s="97"/>
      <c r="AR99" s="97"/>
      <c r="AS99" s="97"/>
      <c r="AT99" s="97"/>
      <c r="AU99" s="97"/>
      <c r="AV99" s="97"/>
      <c r="AW99" s="97"/>
      <c r="AX99" s="97"/>
      <c r="AY99" s="97"/>
      <c r="AZ99" s="97"/>
      <c r="BA99" s="97"/>
      <c r="BB99" s="97"/>
    </row>
    <row r="100" spans="1:55" ht="14.25" customHeight="1" x14ac:dyDescent="0.25">
      <c r="A100" s="111">
        <v>81710701</v>
      </c>
      <c r="B100" s="113" t="s">
        <v>809</v>
      </c>
      <c r="C100" s="197" t="str">
        <f>VLOOKUP(B100,Satser!$I$133:$J$160,2,FALSE)</f>
        <v>MH</v>
      </c>
      <c r="D100" s="113" t="s">
        <v>502</v>
      </c>
      <c r="E100" s="440"/>
      <c r="F100" s="220" t="s">
        <v>1813</v>
      </c>
      <c r="G100" s="113"/>
      <c r="H100" s="130">
        <v>2009</v>
      </c>
      <c r="I100" s="189" t="s">
        <v>1016</v>
      </c>
      <c r="J100" s="160"/>
      <c r="K100" s="379">
        <f>IF(B100="",0,VLOOKUP(B100,Satser!$D$167:$F$194,2,FALSE)*IF(AA100="",0,VLOOKUP(AA100,Satser!$H$2:$J$14,2,FALSE)))</f>
        <v>0</v>
      </c>
      <c r="L100" s="379">
        <f>IF(B100="",0,VLOOKUP(B100,Satser!$I$167:$L$194,3,FALSE)*IF(AA100="",0,VLOOKUP(AA100,Satser!$H$2:$J$14,3,FALSE)))</f>
        <v>0</v>
      </c>
      <c r="M100" s="380">
        <f t="shared" si="1"/>
        <v>0</v>
      </c>
      <c r="N100" s="141" t="s">
        <v>518</v>
      </c>
      <c r="O100" s="73"/>
      <c r="P100" s="73"/>
      <c r="Q100" s="114">
        <v>0</v>
      </c>
      <c r="R100" s="76">
        <v>6</v>
      </c>
      <c r="S100" s="76">
        <v>12</v>
      </c>
      <c r="T100" s="76">
        <v>6</v>
      </c>
      <c r="U100" s="76"/>
      <c r="V100" s="76"/>
      <c r="W100" s="73"/>
      <c r="X100" s="168"/>
      <c r="Y100" s="73"/>
      <c r="Z100" s="76"/>
      <c r="AA100" s="76"/>
      <c r="AB100" s="76"/>
      <c r="AC100" s="76"/>
      <c r="AD100" s="76"/>
      <c r="AE100" s="169"/>
      <c r="AF100" s="73"/>
      <c r="AG100" s="73"/>
      <c r="AH100" s="73"/>
      <c r="AI100" s="7"/>
      <c r="AJ100" s="7"/>
      <c r="AK100" s="7"/>
      <c r="AL100" s="7"/>
      <c r="AM100" s="7"/>
      <c r="AN100" s="7"/>
      <c r="AO100" s="7"/>
      <c r="AP100" s="7"/>
      <c r="AQ100" s="7"/>
      <c r="AR100" s="7"/>
      <c r="AS100" s="7"/>
      <c r="AT100" s="7"/>
      <c r="AU100" s="7"/>
      <c r="AV100" s="7"/>
      <c r="AW100" s="7"/>
      <c r="AX100" s="7"/>
      <c r="AY100" s="7"/>
      <c r="AZ100" s="7"/>
      <c r="BA100" s="7"/>
      <c r="BB100" s="7"/>
    </row>
    <row r="101" spans="1:55" ht="14.25" customHeight="1" x14ac:dyDescent="0.25">
      <c r="A101" s="96">
        <v>81712300</v>
      </c>
      <c r="B101" s="130" t="s">
        <v>809</v>
      </c>
      <c r="C101" s="197" t="str">
        <f>VLOOKUP(B101,Satser!$I$133:$J$160,2,FALSE)</f>
        <v>MH</v>
      </c>
      <c r="D101" s="215" t="s">
        <v>475</v>
      </c>
      <c r="E101" s="440"/>
      <c r="F101" s="220" t="s">
        <v>1813</v>
      </c>
      <c r="G101" s="215"/>
      <c r="H101" s="130">
        <v>2009</v>
      </c>
      <c r="I101" s="189" t="s">
        <v>474</v>
      </c>
      <c r="J101" s="160"/>
      <c r="K101" s="379">
        <f>IF(B101="",0,VLOOKUP(B101,Satser!$D$167:$F$194,2,FALSE)*IF(AA101="",0,VLOOKUP(AA101,Satser!$H$2:$J$14,2,FALSE)))</f>
        <v>0</v>
      </c>
      <c r="L101" s="379">
        <f>IF(B101="",0,VLOOKUP(B101,Satser!$I$167:$L$194,3,FALSE)*IF(AA101="",0,VLOOKUP(AA101,Satser!$H$2:$J$14,3,FALSE)))</f>
        <v>0</v>
      </c>
      <c r="M101" s="380">
        <f t="shared" si="1"/>
        <v>0</v>
      </c>
      <c r="N101" s="141" t="s">
        <v>519</v>
      </c>
      <c r="O101" s="73"/>
      <c r="P101" s="73"/>
      <c r="Q101" s="114">
        <v>0</v>
      </c>
      <c r="R101" s="76">
        <v>2</v>
      </c>
      <c r="S101" s="76">
        <v>12</v>
      </c>
      <c r="T101" s="76">
        <v>12</v>
      </c>
      <c r="U101" s="76">
        <v>10</v>
      </c>
      <c r="V101" s="76"/>
      <c r="W101" s="73"/>
      <c r="X101" s="168"/>
      <c r="Y101" s="76"/>
      <c r="Z101" s="76"/>
      <c r="AA101" s="76"/>
      <c r="AB101" s="76"/>
      <c r="AC101" s="76"/>
      <c r="AD101" s="76"/>
      <c r="AE101" s="169"/>
      <c r="AF101" s="73"/>
      <c r="AG101" s="73"/>
      <c r="AH101" s="73"/>
      <c r="AI101" s="7"/>
      <c r="AJ101" s="7"/>
      <c r="AK101" s="7"/>
      <c r="AL101" s="7"/>
      <c r="AM101" s="7"/>
      <c r="AN101" s="7"/>
      <c r="AO101" s="7"/>
      <c r="AP101" s="7"/>
      <c r="AQ101" s="7"/>
      <c r="AR101" s="7"/>
      <c r="AS101" s="7"/>
      <c r="AT101" s="7"/>
      <c r="AU101" s="7"/>
      <c r="AV101" s="7"/>
      <c r="AW101" s="7"/>
      <c r="AX101" s="7"/>
      <c r="AY101" s="7"/>
      <c r="AZ101" s="7"/>
      <c r="BA101" s="7"/>
      <c r="BB101" s="7"/>
    </row>
    <row r="102" spans="1:55" ht="14.25" customHeight="1" x14ac:dyDescent="0.25">
      <c r="A102" s="96">
        <v>81712400</v>
      </c>
      <c r="B102" s="113" t="s">
        <v>809</v>
      </c>
      <c r="C102" s="197" t="str">
        <f>VLOOKUP(B102,Satser!$I$133:$J$160,2,FALSE)</f>
        <v>MH</v>
      </c>
      <c r="D102" s="113" t="s">
        <v>496</v>
      </c>
      <c r="E102" s="440"/>
      <c r="F102" s="220" t="s">
        <v>1813</v>
      </c>
      <c r="G102" s="113"/>
      <c r="H102" s="130">
        <v>2009</v>
      </c>
      <c r="I102" s="189" t="s">
        <v>364</v>
      </c>
      <c r="J102" s="160" t="s">
        <v>224</v>
      </c>
      <c r="K102" s="379">
        <f>IF(B102="",0,VLOOKUP(B102,Satser!$D$167:$F$194,2,FALSE)*IF(AA102="",0,VLOOKUP(AA102,Satser!$H$2:$J$14,2,FALSE)))</f>
        <v>0</v>
      </c>
      <c r="L102" s="379">
        <f>IF(B102="",0,VLOOKUP(B102,Satser!$I$167:$L$194,3,FALSE)*IF(AA102="",0,VLOOKUP(AA102,Satser!$H$2:$J$14,3,FALSE)))</f>
        <v>0</v>
      </c>
      <c r="M102" s="380">
        <f t="shared" si="1"/>
        <v>0</v>
      </c>
      <c r="N102" s="141" t="s">
        <v>519</v>
      </c>
      <c r="O102" s="73"/>
      <c r="P102" s="73"/>
      <c r="Q102" s="114">
        <v>0</v>
      </c>
      <c r="R102" s="76">
        <v>3</v>
      </c>
      <c r="S102" s="76">
        <v>12</v>
      </c>
      <c r="T102" s="76">
        <v>12</v>
      </c>
      <c r="U102" s="76">
        <v>12</v>
      </c>
      <c r="V102" s="76">
        <v>9</v>
      </c>
      <c r="W102" s="73"/>
      <c r="X102" s="168"/>
      <c r="Y102" s="73"/>
      <c r="Z102" s="76"/>
      <c r="AA102" s="76"/>
      <c r="AB102" s="76"/>
      <c r="AC102" s="76"/>
      <c r="AD102" s="76"/>
      <c r="AE102" s="169"/>
      <c r="AF102" s="73"/>
      <c r="AG102" s="73"/>
      <c r="AH102" s="73"/>
      <c r="AI102" s="7"/>
      <c r="AJ102" s="7"/>
      <c r="AK102" s="7"/>
      <c r="AL102" s="7"/>
      <c r="AM102" s="7"/>
      <c r="AN102" s="7"/>
      <c r="AO102" s="7"/>
      <c r="AP102" s="7"/>
      <c r="AQ102" s="7"/>
      <c r="AR102" s="7"/>
      <c r="AS102" s="7"/>
      <c r="AT102" s="7"/>
      <c r="AU102" s="7"/>
      <c r="AV102" s="7"/>
      <c r="AW102" s="7"/>
      <c r="AX102" s="7"/>
      <c r="AY102" s="7"/>
      <c r="AZ102" s="7"/>
      <c r="BA102" s="7"/>
      <c r="BB102" s="7"/>
    </row>
    <row r="103" spans="1:55" ht="14.25" customHeight="1" x14ac:dyDescent="0.25">
      <c r="A103" s="96">
        <v>81712500</v>
      </c>
      <c r="B103" s="130" t="s">
        <v>809</v>
      </c>
      <c r="C103" s="197" t="str">
        <f>VLOOKUP(B103,Satser!$I$133:$J$160,2,FALSE)</f>
        <v>MH</v>
      </c>
      <c r="D103" s="130" t="s">
        <v>769</v>
      </c>
      <c r="E103" s="440"/>
      <c r="F103" s="220" t="s">
        <v>1813</v>
      </c>
      <c r="G103" s="130" t="s">
        <v>527</v>
      </c>
      <c r="H103" s="130">
        <v>2010</v>
      </c>
      <c r="I103" s="189" t="s">
        <v>799</v>
      </c>
      <c r="J103" s="160"/>
      <c r="K103" s="379">
        <f>IF(B103="",0,VLOOKUP(B103,Satser!$D$167:$F$194,2,FALSE)*IF(AA103="",0,VLOOKUP(AA103,Satser!$H$2:$J$14,2,FALSE)))</f>
        <v>0</v>
      </c>
      <c r="L103" s="379">
        <f>IF(B103="",0,VLOOKUP(B103,Satser!$I$167:$L$194,3,FALSE)*IF(AA103="",0,VLOOKUP(AA103,Satser!$H$2:$J$14,3,FALSE)))</f>
        <v>0</v>
      </c>
      <c r="M103" s="380">
        <f t="shared" si="1"/>
        <v>0</v>
      </c>
      <c r="N103" s="141" t="s">
        <v>770</v>
      </c>
      <c r="O103" s="73"/>
      <c r="P103" s="73"/>
      <c r="Q103" s="79"/>
      <c r="R103" s="73"/>
      <c r="S103" s="73">
        <v>1</v>
      </c>
      <c r="T103" s="73">
        <v>12</v>
      </c>
      <c r="U103" s="73">
        <v>12</v>
      </c>
      <c r="V103" s="73">
        <v>12</v>
      </c>
      <c r="W103" s="73">
        <v>11</v>
      </c>
      <c r="X103" s="168"/>
      <c r="Y103" s="76"/>
      <c r="Z103" s="76"/>
      <c r="AA103" s="76"/>
      <c r="AB103" s="76"/>
      <c r="AC103" s="76"/>
      <c r="AD103" s="76"/>
      <c r="AE103" s="169"/>
      <c r="AF103" s="73"/>
      <c r="AG103" s="73"/>
      <c r="AH103" s="73"/>
      <c r="AI103" s="7"/>
      <c r="AJ103" s="7"/>
      <c r="AK103" s="7"/>
      <c r="AL103" s="7"/>
      <c r="AM103" s="7"/>
      <c r="AN103" s="7"/>
      <c r="AO103" s="7"/>
      <c r="AP103" s="7"/>
      <c r="AQ103" s="7"/>
      <c r="AR103" s="7"/>
      <c r="AS103" s="7"/>
      <c r="AT103" s="7"/>
      <c r="AU103" s="7"/>
      <c r="AV103" s="7"/>
      <c r="AW103" s="7"/>
      <c r="AX103" s="7"/>
      <c r="AY103" s="7"/>
      <c r="AZ103" s="7"/>
      <c r="BA103" s="7"/>
      <c r="BB103" s="7"/>
    </row>
    <row r="104" spans="1:55" ht="14.25" customHeight="1" x14ac:dyDescent="0.25">
      <c r="A104" s="96">
        <v>81712600</v>
      </c>
      <c r="B104" s="130" t="s">
        <v>809</v>
      </c>
      <c r="C104" s="197" t="str">
        <f>VLOOKUP(B104,Satser!$I$133:$J$160,2,FALSE)</f>
        <v>MH</v>
      </c>
      <c r="D104" s="130" t="s">
        <v>773</v>
      </c>
      <c r="E104" s="440"/>
      <c r="F104" s="220" t="s">
        <v>1813</v>
      </c>
      <c r="G104" s="130" t="s">
        <v>530</v>
      </c>
      <c r="H104" s="130">
        <v>2010</v>
      </c>
      <c r="I104" s="189" t="s">
        <v>620</v>
      </c>
      <c r="J104" s="160"/>
      <c r="K104" s="379">
        <f>IF(B104="",0,VLOOKUP(B104,Satser!$D$167:$F$194,2,FALSE)*IF(AA104="",0,VLOOKUP(AA104,Satser!$H$2:$J$14,2,FALSE)))</f>
        <v>0</v>
      </c>
      <c r="L104" s="379">
        <f>IF(B104="",0,VLOOKUP(B104,Satser!$I$167:$L$194,3,FALSE)*IF(AA104="",0,VLOOKUP(AA104,Satser!$H$2:$J$14,3,FALSE)))</f>
        <v>0</v>
      </c>
      <c r="M104" s="380">
        <f t="shared" si="1"/>
        <v>0</v>
      </c>
      <c r="N104" s="141" t="s">
        <v>610</v>
      </c>
      <c r="O104" s="73"/>
      <c r="P104" s="73"/>
      <c r="Q104" s="79"/>
      <c r="R104" s="73"/>
      <c r="S104" s="73">
        <v>5</v>
      </c>
      <c r="T104" s="73">
        <v>12</v>
      </c>
      <c r="U104" s="73">
        <v>12</v>
      </c>
      <c r="V104" s="73">
        <v>12</v>
      </c>
      <c r="W104" s="73">
        <v>7</v>
      </c>
      <c r="X104" s="168"/>
      <c r="Y104" s="76"/>
      <c r="Z104" s="76"/>
      <c r="AA104" s="76"/>
      <c r="AB104" s="76"/>
      <c r="AC104" s="76"/>
      <c r="AD104" s="76"/>
      <c r="AE104" s="169"/>
      <c r="AF104" s="73"/>
      <c r="AG104" s="73"/>
      <c r="AH104" s="73"/>
      <c r="AI104" s="7"/>
      <c r="AJ104" s="7"/>
      <c r="AK104" s="7"/>
      <c r="AL104" s="7"/>
      <c r="AM104" s="7"/>
      <c r="AN104" s="7"/>
      <c r="AO104" s="7"/>
      <c r="AP104" s="7"/>
      <c r="AQ104" s="7"/>
      <c r="AR104" s="7"/>
      <c r="AS104" s="7"/>
      <c r="AT104" s="7"/>
      <c r="AU104" s="7"/>
      <c r="AV104" s="7"/>
      <c r="AW104" s="7"/>
      <c r="AX104" s="7"/>
      <c r="AY104" s="7"/>
      <c r="AZ104" s="7"/>
      <c r="BA104" s="7"/>
      <c r="BB104" s="7"/>
    </row>
    <row r="105" spans="1:55" s="98" customFormat="1" ht="14.25" customHeight="1" x14ac:dyDescent="0.25">
      <c r="A105" s="96">
        <v>81712700</v>
      </c>
      <c r="B105" s="130" t="s">
        <v>809</v>
      </c>
      <c r="C105" s="197" t="str">
        <f>VLOOKUP(B105,Satser!$I$133:$J$160,2,FALSE)</f>
        <v>MH</v>
      </c>
      <c r="D105" s="130" t="s">
        <v>774</v>
      </c>
      <c r="E105" s="440"/>
      <c r="F105" s="220" t="s">
        <v>1813</v>
      </c>
      <c r="G105" s="130" t="s">
        <v>775</v>
      </c>
      <c r="H105" s="75">
        <v>2010</v>
      </c>
      <c r="I105" s="189" t="s">
        <v>668</v>
      </c>
      <c r="J105" s="160"/>
      <c r="K105" s="379">
        <f>IF(B105="",0,VLOOKUP(B105,Satser!$D$167:$F$194,2,FALSE)*IF(AA105="",0,VLOOKUP(AA105,Satser!$H$2:$J$14,2,FALSE)))</f>
        <v>0</v>
      </c>
      <c r="L105" s="379">
        <f>IF(B105="",0,VLOOKUP(B105,Satser!$I$167:$L$194,3,FALSE)*IF(AA105="",0,VLOOKUP(AA105,Satser!$H$2:$J$14,3,FALSE)))</f>
        <v>0</v>
      </c>
      <c r="M105" s="380">
        <f t="shared" si="1"/>
        <v>0</v>
      </c>
      <c r="N105" s="141" t="s">
        <v>610</v>
      </c>
      <c r="O105" s="73"/>
      <c r="P105" s="73"/>
      <c r="Q105" s="79"/>
      <c r="R105" s="73"/>
      <c r="S105" s="73">
        <v>7</v>
      </c>
      <c r="T105" s="73">
        <v>12</v>
      </c>
      <c r="U105" s="73">
        <v>12</v>
      </c>
      <c r="V105" s="73">
        <v>12</v>
      </c>
      <c r="W105" s="73">
        <v>5</v>
      </c>
      <c r="X105" s="168"/>
      <c r="Y105" s="76"/>
      <c r="Z105" s="76"/>
      <c r="AA105" s="76"/>
      <c r="AB105" s="76"/>
      <c r="AC105" s="76"/>
      <c r="AD105" s="76"/>
      <c r="AE105" s="169"/>
      <c r="AF105" s="76"/>
      <c r="AG105" s="76"/>
      <c r="AH105" s="76"/>
      <c r="AI105" s="97"/>
      <c r="AJ105" s="97"/>
      <c r="AK105" s="97"/>
      <c r="AL105" s="97"/>
      <c r="AM105" s="97"/>
      <c r="AN105" s="97"/>
      <c r="AO105" s="97"/>
      <c r="AP105" s="97"/>
      <c r="AQ105" s="97"/>
      <c r="AR105" s="97"/>
      <c r="AS105" s="97"/>
      <c r="AT105" s="97"/>
      <c r="AU105" s="97"/>
      <c r="AV105" s="97"/>
      <c r="AW105" s="97"/>
      <c r="AX105" s="97"/>
      <c r="AY105" s="97"/>
      <c r="AZ105" s="97"/>
      <c r="BA105" s="97"/>
      <c r="BB105" s="97"/>
    </row>
    <row r="106" spans="1:55" ht="14.25" customHeight="1" x14ac:dyDescent="0.25">
      <c r="A106" s="96">
        <v>81712800</v>
      </c>
      <c r="B106" s="130" t="s">
        <v>809</v>
      </c>
      <c r="C106" s="197" t="str">
        <f>VLOOKUP(B106,Satser!$I$133:$J$160,2,FALSE)</f>
        <v>MH</v>
      </c>
      <c r="D106" s="130" t="s">
        <v>777</v>
      </c>
      <c r="E106" s="440"/>
      <c r="F106" s="220" t="s">
        <v>1813</v>
      </c>
      <c r="G106" s="130" t="s">
        <v>530</v>
      </c>
      <c r="H106" s="130">
        <v>2010</v>
      </c>
      <c r="I106" s="189" t="s">
        <v>620</v>
      </c>
      <c r="J106" s="160"/>
      <c r="K106" s="379">
        <f>IF(B106="",0,VLOOKUP(B106,Satser!$D$167:$F$194,2,FALSE)*IF(AA106="",0,VLOOKUP(AA106,Satser!$H$2:$J$14,2,FALSE)))</f>
        <v>0</v>
      </c>
      <c r="L106" s="379">
        <f>IF(B106="",0,VLOOKUP(B106,Satser!$I$167:$L$194,3,FALSE)*IF(AA106="",0,VLOOKUP(AA106,Satser!$H$2:$J$14,3,FALSE)))</f>
        <v>0</v>
      </c>
      <c r="M106" s="380">
        <f t="shared" si="1"/>
        <v>0</v>
      </c>
      <c r="N106" s="141" t="s">
        <v>610</v>
      </c>
      <c r="O106" s="73"/>
      <c r="P106" s="73"/>
      <c r="Q106" s="79"/>
      <c r="R106" s="73"/>
      <c r="S106" s="73">
        <v>5</v>
      </c>
      <c r="T106" s="73">
        <v>12</v>
      </c>
      <c r="U106" s="73">
        <v>12</v>
      </c>
      <c r="V106" s="73">
        <v>12</v>
      </c>
      <c r="W106" s="73">
        <v>7</v>
      </c>
      <c r="X106" s="168"/>
      <c r="Y106" s="76"/>
      <c r="Z106" s="76"/>
      <c r="AA106" s="76"/>
      <c r="AB106" s="76"/>
      <c r="AC106" s="76"/>
      <c r="AD106" s="76"/>
      <c r="AE106" s="169"/>
      <c r="AF106" s="76"/>
      <c r="AG106" s="76"/>
      <c r="AH106" s="76"/>
      <c r="AI106" s="97"/>
      <c r="AJ106" s="97"/>
      <c r="AK106" s="97"/>
      <c r="AL106" s="97"/>
      <c r="AM106" s="97"/>
      <c r="AN106" s="97"/>
      <c r="AO106" s="97"/>
      <c r="AP106" s="97"/>
      <c r="AQ106" s="97"/>
      <c r="AR106" s="97"/>
      <c r="AS106" s="97"/>
      <c r="AT106" s="97"/>
      <c r="AU106" s="97"/>
      <c r="AV106" s="97"/>
      <c r="AW106" s="97"/>
      <c r="AX106" s="97"/>
      <c r="AY106" s="97"/>
      <c r="AZ106" s="97"/>
      <c r="BA106" s="97"/>
      <c r="BB106" s="97"/>
      <c r="BC106" s="97"/>
    </row>
    <row r="107" spans="1:55" ht="14.25" customHeight="1" x14ac:dyDescent="0.25">
      <c r="A107" s="96">
        <v>81712900</v>
      </c>
      <c r="B107" s="130" t="s">
        <v>809</v>
      </c>
      <c r="C107" s="197" t="str">
        <f>VLOOKUP(B107,Satser!$I$133:$J$160,2,FALSE)</f>
        <v>MH</v>
      </c>
      <c r="D107" s="130" t="s">
        <v>1291</v>
      </c>
      <c r="E107" s="440"/>
      <c r="F107" s="220" t="s">
        <v>1813</v>
      </c>
      <c r="G107" s="130"/>
      <c r="H107" s="130">
        <v>2010</v>
      </c>
      <c r="I107" s="189" t="s">
        <v>758</v>
      </c>
      <c r="J107" s="160"/>
      <c r="K107" s="379">
        <f>IF(B107="",0,VLOOKUP(B107,Satser!$D$167:$F$194,2,FALSE)*IF(AA107="",0,VLOOKUP(AA107,Satser!$H$2:$J$14,2,FALSE)))</f>
        <v>0</v>
      </c>
      <c r="L107" s="379">
        <f>IF(B107="",0,VLOOKUP(B107,Satser!$I$167:$L$194,3,FALSE)*IF(AA107="",0,VLOOKUP(AA107,Satser!$H$2:$J$14,3,FALSE)))</f>
        <v>0</v>
      </c>
      <c r="M107" s="380">
        <f t="shared" si="1"/>
        <v>0</v>
      </c>
      <c r="N107" s="141" t="s">
        <v>1320</v>
      </c>
      <c r="O107" s="73"/>
      <c r="P107" s="73"/>
      <c r="Q107" s="79"/>
      <c r="R107" s="73"/>
      <c r="S107" s="75"/>
      <c r="T107" s="73">
        <v>12</v>
      </c>
      <c r="U107" s="73">
        <v>12</v>
      </c>
      <c r="V107" s="73">
        <v>12</v>
      </c>
      <c r="W107" s="73">
        <v>12</v>
      </c>
      <c r="X107" s="168"/>
      <c r="Y107" s="76"/>
      <c r="Z107" s="76"/>
      <c r="AA107" s="76"/>
      <c r="AB107" s="76"/>
      <c r="AC107" s="76"/>
      <c r="AD107" s="76"/>
      <c r="AE107" s="169"/>
      <c r="AF107" s="76"/>
      <c r="AG107" s="76"/>
      <c r="AH107" s="76"/>
      <c r="AI107" s="97"/>
      <c r="AJ107" s="97"/>
      <c r="AK107" s="97"/>
      <c r="AL107" s="97"/>
      <c r="AM107" s="97"/>
      <c r="AN107" s="97"/>
      <c r="AO107" s="97"/>
      <c r="AP107" s="97"/>
      <c r="AQ107" s="97"/>
      <c r="AR107" s="97"/>
      <c r="AS107" s="97"/>
      <c r="AT107" s="97"/>
      <c r="AU107" s="97"/>
      <c r="AV107" s="97"/>
      <c r="AW107" s="97"/>
      <c r="AX107" s="97"/>
      <c r="AY107" s="97"/>
      <c r="AZ107" s="97"/>
      <c r="BA107" s="97"/>
      <c r="BB107" s="97"/>
      <c r="BC107" s="97"/>
    </row>
    <row r="108" spans="1:55" ht="14.25" customHeight="1" x14ac:dyDescent="0.25">
      <c r="A108" s="96">
        <v>81713000</v>
      </c>
      <c r="B108" s="130" t="s">
        <v>809</v>
      </c>
      <c r="C108" s="197" t="str">
        <f>VLOOKUP(B108,Satser!$I$133:$J$160,2,FALSE)</f>
        <v>MH</v>
      </c>
      <c r="D108" s="130" t="s">
        <v>778</v>
      </c>
      <c r="E108" s="440"/>
      <c r="F108" s="220" t="s">
        <v>1813</v>
      </c>
      <c r="G108" s="130" t="s">
        <v>527</v>
      </c>
      <c r="H108" s="75">
        <v>2010</v>
      </c>
      <c r="I108" s="189" t="s">
        <v>668</v>
      </c>
      <c r="J108" s="160"/>
      <c r="K108" s="379">
        <f>IF(B108="",0,VLOOKUP(B108,Satser!$D$167:$F$194,2,FALSE)*IF(AA108="",0,VLOOKUP(AA108,Satser!$H$2:$J$14,2,FALSE)))</f>
        <v>0</v>
      </c>
      <c r="L108" s="379">
        <f>IF(B108="",0,VLOOKUP(B108,Satser!$I$167:$L$194,3,FALSE)*IF(AA108="",0,VLOOKUP(AA108,Satser!$H$2:$J$14,3,FALSE)))</f>
        <v>0</v>
      </c>
      <c r="M108" s="380">
        <f t="shared" si="1"/>
        <v>0</v>
      </c>
      <c r="N108" s="141" t="s">
        <v>719</v>
      </c>
      <c r="O108" s="73"/>
      <c r="P108" s="73"/>
      <c r="Q108" s="79"/>
      <c r="R108" s="73"/>
      <c r="S108" s="73">
        <v>7</v>
      </c>
      <c r="T108" s="73">
        <v>5</v>
      </c>
      <c r="U108" s="73"/>
      <c r="V108" s="75"/>
      <c r="W108" s="73"/>
      <c r="X108" s="168"/>
      <c r="Y108" s="76"/>
      <c r="Z108" s="76"/>
      <c r="AA108" s="76"/>
      <c r="AB108" s="76"/>
      <c r="AC108" s="76"/>
      <c r="AD108" s="76"/>
      <c r="AE108" s="169"/>
      <c r="AF108" s="76"/>
      <c r="AG108" s="76"/>
      <c r="AH108" s="76"/>
      <c r="AI108" s="97"/>
      <c r="AJ108" s="97"/>
      <c r="AK108" s="97"/>
      <c r="AL108" s="97"/>
      <c r="AM108" s="97"/>
      <c r="AN108" s="97"/>
      <c r="AO108" s="97"/>
      <c r="AP108" s="97"/>
      <c r="AQ108" s="97"/>
      <c r="AR108" s="97"/>
      <c r="AS108" s="97"/>
      <c r="AT108" s="97"/>
      <c r="AU108" s="97"/>
      <c r="AV108" s="97"/>
      <c r="AW108" s="97"/>
      <c r="AX108" s="97"/>
      <c r="AY108" s="97"/>
      <c r="AZ108" s="97"/>
      <c r="BA108" s="97"/>
      <c r="BB108" s="97"/>
      <c r="BC108" s="97"/>
    </row>
    <row r="109" spans="1:55" ht="14.25" customHeight="1" x14ac:dyDescent="0.25">
      <c r="A109" s="222">
        <v>81713001</v>
      </c>
      <c r="B109" s="192" t="s">
        <v>809</v>
      </c>
      <c r="C109" s="197" t="str">
        <f>VLOOKUP(B109,Satser!$I$133:$J$160,2,FALSE)</f>
        <v>MH</v>
      </c>
      <c r="D109" s="192" t="s">
        <v>779</v>
      </c>
      <c r="E109" s="440"/>
      <c r="F109" s="220" t="s">
        <v>1813</v>
      </c>
      <c r="G109" s="192" t="s">
        <v>527</v>
      </c>
      <c r="H109" s="177">
        <v>2010</v>
      </c>
      <c r="I109" s="266" t="s">
        <v>668</v>
      </c>
      <c r="J109" s="193"/>
      <c r="K109" s="379">
        <f>IF(B109="",0,VLOOKUP(B109,Satser!$D$167:$F$194,2,FALSE)*IF(AA109="",0,VLOOKUP(AA109,Satser!$H$2:$J$14,2,FALSE)))</f>
        <v>0</v>
      </c>
      <c r="L109" s="379">
        <f>IF(B109="",0,VLOOKUP(B109,Satser!$I$167:$L$194,3,FALSE)*IF(AA109="",0,VLOOKUP(AA109,Satser!$H$2:$J$14,3,FALSE)))</f>
        <v>0</v>
      </c>
      <c r="M109" s="380">
        <f t="shared" si="1"/>
        <v>0</v>
      </c>
      <c r="N109" s="211" t="s">
        <v>719</v>
      </c>
      <c r="O109" s="183"/>
      <c r="P109" s="183"/>
      <c r="Q109" s="79"/>
      <c r="R109" s="183"/>
      <c r="S109" s="183">
        <v>7</v>
      </c>
      <c r="T109" s="183">
        <v>5</v>
      </c>
      <c r="U109" s="183"/>
      <c r="V109" s="177"/>
      <c r="W109" s="183"/>
      <c r="X109" s="184"/>
      <c r="Y109" s="194"/>
      <c r="Z109" s="194"/>
      <c r="AA109" s="194"/>
      <c r="AB109" s="194"/>
      <c r="AC109" s="194"/>
      <c r="AD109" s="194"/>
      <c r="AE109" s="230"/>
      <c r="AF109" s="73"/>
      <c r="AG109" s="73"/>
      <c r="AH109" s="73"/>
      <c r="AI109" s="7"/>
      <c r="AJ109" s="7"/>
      <c r="AK109" s="7"/>
      <c r="AL109" s="7"/>
      <c r="AM109" s="7"/>
      <c r="AN109" s="7"/>
      <c r="AO109" s="7"/>
      <c r="AP109" s="7"/>
      <c r="AQ109" s="7"/>
      <c r="AR109" s="7"/>
      <c r="AS109" s="7"/>
      <c r="AT109" s="7"/>
      <c r="AU109" s="7"/>
      <c r="AV109" s="7"/>
      <c r="AW109" s="7"/>
      <c r="AX109" s="7"/>
      <c r="AY109" s="7"/>
      <c r="AZ109" s="7"/>
      <c r="BA109" s="7"/>
      <c r="BB109" s="7"/>
    </row>
    <row r="110" spans="1:55" ht="14.25" customHeight="1" x14ac:dyDescent="0.25">
      <c r="A110" s="222">
        <v>81713002</v>
      </c>
      <c r="B110" s="130" t="s">
        <v>809</v>
      </c>
      <c r="C110" s="197" t="str">
        <f>VLOOKUP(B110,Satser!$I$133:$J$160,2,FALSE)</f>
        <v>MH</v>
      </c>
      <c r="D110" s="130" t="s">
        <v>772</v>
      </c>
      <c r="E110" s="440"/>
      <c r="F110" s="220" t="s">
        <v>1813</v>
      </c>
      <c r="G110" s="130" t="s">
        <v>527</v>
      </c>
      <c r="H110" s="75">
        <v>2010</v>
      </c>
      <c r="I110" s="189" t="s">
        <v>734</v>
      </c>
      <c r="J110" s="160"/>
      <c r="K110" s="379">
        <f>IF(B110="",0,VLOOKUP(B110,Satser!$D$167:$F$194,2,FALSE)*IF(AA110="",0,VLOOKUP(AA110,Satser!$H$2:$J$14,2,FALSE)))</f>
        <v>0</v>
      </c>
      <c r="L110" s="379">
        <f>IF(B110="",0,VLOOKUP(B110,Satser!$I$167:$L$194,3,FALSE)*IF(AA110="",0,VLOOKUP(AA110,Satser!$H$2:$J$14,3,FALSE)))</f>
        <v>0</v>
      </c>
      <c r="M110" s="380">
        <f t="shared" si="1"/>
        <v>0</v>
      </c>
      <c r="N110" s="141" t="s">
        <v>719</v>
      </c>
      <c r="O110" s="73"/>
      <c r="P110" s="73"/>
      <c r="Q110" s="79"/>
      <c r="R110" s="73"/>
      <c r="S110" s="73">
        <v>4</v>
      </c>
      <c r="T110" s="73">
        <v>8</v>
      </c>
      <c r="U110" s="73"/>
      <c r="V110" s="75"/>
      <c r="W110" s="73"/>
      <c r="X110" s="168"/>
      <c r="Y110" s="76"/>
      <c r="Z110" s="76"/>
      <c r="AA110" s="76"/>
      <c r="AB110" s="76"/>
      <c r="AC110" s="76"/>
      <c r="AD110" s="76"/>
      <c r="AE110" s="169"/>
      <c r="AF110" s="76"/>
      <c r="AG110" s="76"/>
      <c r="AH110" s="76"/>
      <c r="AI110" s="97"/>
      <c r="AJ110" s="97"/>
      <c r="AK110" s="97"/>
      <c r="AL110" s="97"/>
      <c r="AM110" s="97"/>
      <c r="AN110" s="97"/>
      <c r="AO110" s="97"/>
      <c r="AP110" s="97"/>
      <c r="AQ110" s="97"/>
      <c r="AR110" s="97"/>
      <c r="AS110" s="97"/>
      <c r="AT110" s="97"/>
      <c r="AU110" s="97"/>
      <c r="AV110" s="97"/>
      <c r="AW110" s="97"/>
      <c r="AX110" s="97"/>
      <c r="AY110" s="97"/>
      <c r="AZ110" s="97"/>
      <c r="BA110" s="97"/>
      <c r="BB110" s="97"/>
      <c r="BC110" s="97"/>
    </row>
    <row r="111" spans="1:55" ht="14.25" customHeight="1" x14ac:dyDescent="0.25">
      <c r="A111" s="96">
        <v>81713100</v>
      </c>
      <c r="B111" s="130" t="s">
        <v>809</v>
      </c>
      <c r="C111" s="197" t="str">
        <f>VLOOKUP(B111,Satser!$I$133:$J$160,2,FALSE)</f>
        <v>MH</v>
      </c>
      <c r="D111" s="130" t="s">
        <v>780</v>
      </c>
      <c r="E111" s="440"/>
      <c r="F111" s="220" t="s">
        <v>1813</v>
      </c>
      <c r="G111" s="130" t="s">
        <v>527</v>
      </c>
      <c r="H111" s="130">
        <v>2010</v>
      </c>
      <c r="I111" s="189" t="s">
        <v>668</v>
      </c>
      <c r="J111" s="160"/>
      <c r="K111" s="379">
        <f>IF(B111="",0,VLOOKUP(B111,Satser!$D$167:$F$194,2,FALSE)*IF(AA111="",0,VLOOKUP(AA111,Satser!$H$2:$J$14,2,FALSE)))</f>
        <v>0</v>
      </c>
      <c r="L111" s="379">
        <f>IF(B111="",0,VLOOKUP(B111,Satser!$I$167:$L$194,3,FALSE)*IF(AA111="",0,VLOOKUP(AA111,Satser!$H$2:$J$14,3,FALSE)))</f>
        <v>0</v>
      </c>
      <c r="M111" s="380">
        <f t="shared" si="1"/>
        <v>0</v>
      </c>
      <c r="N111" s="141" t="s">
        <v>719</v>
      </c>
      <c r="O111" s="73"/>
      <c r="P111" s="73"/>
      <c r="Q111" s="79"/>
      <c r="R111" s="73"/>
      <c r="S111" s="73">
        <v>7</v>
      </c>
      <c r="T111" s="73">
        <v>5</v>
      </c>
      <c r="U111" s="73"/>
      <c r="V111" s="75"/>
      <c r="W111" s="73"/>
      <c r="X111" s="168"/>
      <c r="Y111" s="76"/>
      <c r="Z111" s="73"/>
      <c r="AA111" s="73"/>
      <c r="AB111" s="73"/>
      <c r="AC111" s="73"/>
      <c r="AD111" s="73"/>
      <c r="AE111" s="168"/>
      <c r="AF111" s="76"/>
      <c r="AG111" s="76"/>
      <c r="AH111" s="76"/>
      <c r="AI111" s="97"/>
      <c r="AJ111" s="97"/>
      <c r="AK111" s="97"/>
      <c r="AL111" s="97"/>
      <c r="AM111" s="97"/>
      <c r="AN111" s="97"/>
      <c r="AO111" s="97"/>
      <c r="AP111" s="97"/>
      <c r="AQ111" s="97"/>
      <c r="AR111" s="97"/>
      <c r="AS111" s="97"/>
      <c r="AT111" s="97"/>
      <c r="AU111" s="97"/>
      <c r="AV111" s="97"/>
      <c r="AW111" s="97"/>
      <c r="AX111" s="97"/>
      <c r="AY111" s="97"/>
      <c r="AZ111" s="97"/>
      <c r="BA111" s="97"/>
      <c r="BB111" s="97"/>
      <c r="BC111" s="97"/>
    </row>
    <row r="112" spans="1:55" ht="14.25" customHeight="1" x14ac:dyDescent="0.25">
      <c r="A112" s="222">
        <v>81713101</v>
      </c>
      <c r="B112" s="130" t="s">
        <v>809</v>
      </c>
      <c r="C112" s="197" t="str">
        <f>VLOOKUP(B112,Satser!$I$133:$J$160,2,FALSE)</f>
        <v>MH</v>
      </c>
      <c r="D112" s="130" t="s">
        <v>781</v>
      </c>
      <c r="E112" s="440"/>
      <c r="F112" s="220" t="s">
        <v>1813</v>
      </c>
      <c r="G112" s="130" t="s">
        <v>530</v>
      </c>
      <c r="H112" s="130">
        <v>2010</v>
      </c>
      <c r="I112" s="189" t="s">
        <v>668</v>
      </c>
      <c r="J112" s="160"/>
      <c r="K112" s="379">
        <f>IF(B112="",0,VLOOKUP(B112,Satser!$D$167:$F$194,2,FALSE)*IF(AA112="",0,VLOOKUP(AA112,Satser!$H$2:$J$14,2,FALSE)))</f>
        <v>0</v>
      </c>
      <c r="L112" s="379">
        <f>IF(B112="",0,VLOOKUP(B112,Satser!$I$167:$L$194,3,FALSE)*IF(AA112="",0,VLOOKUP(AA112,Satser!$H$2:$J$14,3,FALSE)))</f>
        <v>0</v>
      </c>
      <c r="M112" s="380">
        <f t="shared" si="1"/>
        <v>0</v>
      </c>
      <c r="N112" s="141" t="s">
        <v>719</v>
      </c>
      <c r="O112" s="73"/>
      <c r="P112" s="73"/>
      <c r="Q112" s="79"/>
      <c r="R112" s="73"/>
      <c r="S112" s="73">
        <v>7</v>
      </c>
      <c r="T112" s="73">
        <v>12</v>
      </c>
      <c r="U112" s="73">
        <v>5</v>
      </c>
      <c r="V112" s="75"/>
      <c r="W112" s="73"/>
      <c r="X112" s="168"/>
      <c r="Y112" s="76"/>
      <c r="Z112" s="73"/>
      <c r="AA112" s="73"/>
      <c r="AB112" s="73"/>
      <c r="AC112" s="73"/>
      <c r="AD112" s="73"/>
      <c r="AE112" s="168"/>
      <c r="AF112" s="76"/>
      <c r="AG112" s="76"/>
      <c r="AH112" s="76"/>
      <c r="AI112" s="97"/>
      <c r="AJ112" s="97"/>
      <c r="AK112" s="97"/>
      <c r="AL112" s="97"/>
      <c r="AM112" s="97"/>
      <c r="AN112" s="97"/>
      <c r="AO112" s="97"/>
      <c r="AP112" s="97"/>
      <c r="AQ112" s="97"/>
      <c r="AR112" s="97"/>
      <c r="AS112" s="97"/>
      <c r="AT112" s="97"/>
      <c r="AU112" s="97"/>
      <c r="AV112" s="97"/>
      <c r="AW112" s="97"/>
      <c r="AX112" s="97"/>
      <c r="AY112" s="97"/>
      <c r="AZ112" s="97"/>
      <c r="BA112" s="97"/>
      <c r="BB112" s="97"/>
      <c r="BC112" s="97"/>
    </row>
    <row r="113" spans="1:55" ht="14.25" customHeight="1" x14ac:dyDescent="0.25">
      <c r="A113" s="222">
        <v>81713102</v>
      </c>
      <c r="B113" s="130" t="s">
        <v>809</v>
      </c>
      <c r="C113" s="197" t="str">
        <f>VLOOKUP(B113,Satser!$I$133:$J$160,2,FALSE)</f>
        <v>MH</v>
      </c>
      <c r="D113" s="130" t="s">
        <v>771</v>
      </c>
      <c r="E113" s="440"/>
      <c r="F113" s="220" t="s">
        <v>1813</v>
      </c>
      <c r="G113" s="130" t="s">
        <v>530</v>
      </c>
      <c r="H113" s="130">
        <v>2010</v>
      </c>
      <c r="I113" s="189" t="s">
        <v>620</v>
      </c>
      <c r="J113" s="160"/>
      <c r="K113" s="379">
        <f>IF(B113="",0,VLOOKUP(B113,Satser!$D$167:$F$194,2,FALSE)*IF(AA113="",0,VLOOKUP(AA113,Satser!$H$2:$J$14,2,FALSE)))</f>
        <v>0</v>
      </c>
      <c r="L113" s="379">
        <f>IF(B113="",0,VLOOKUP(B113,Satser!$I$167:$L$194,3,FALSE)*IF(AA113="",0,VLOOKUP(AA113,Satser!$H$2:$J$14,3,FALSE)))</f>
        <v>0</v>
      </c>
      <c r="M113" s="380">
        <f t="shared" si="1"/>
        <v>0</v>
      </c>
      <c r="N113" s="141" t="s">
        <v>719</v>
      </c>
      <c r="O113" s="73"/>
      <c r="P113" s="73"/>
      <c r="Q113" s="79"/>
      <c r="R113" s="73"/>
      <c r="S113" s="73">
        <v>5</v>
      </c>
      <c r="T113" s="73">
        <v>12</v>
      </c>
      <c r="U113" s="73">
        <v>7</v>
      </c>
      <c r="V113" s="75"/>
      <c r="W113" s="73"/>
      <c r="X113" s="168"/>
      <c r="Y113" s="76"/>
      <c r="Z113" s="73"/>
      <c r="AA113" s="73"/>
      <c r="AB113" s="73"/>
      <c r="AC113" s="73"/>
      <c r="AD113" s="73"/>
      <c r="AE113" s="168"/>
      <c r="AF113" s="76"/>
      <c r="AG113" s="76"/>
      <c r="AH113" s="76"/>
      <c r="AI113" s="97"/>
      <c r="AJ113" s="97"/>
      <c r="AK113" s="97"/>
      <c r="AL113" s="97"/>
      <c r="AM113" s="97"/>
      <c r="AN113" s="97"/>
      <c r="AO113" s="97"/>
      <c r="AP113" s="97"/>
      <c r="AQ113" s="97"/>
      <c r="AR113" s="97"/>
      <c r="AS113" s="97"/>
      <c r="AT113" s="97"/>
      <c r="AU113" s="97"/>
      <c r="AV113" s="97"/>
      <c r="AW113" s="97"/>
      <c r="AX113" s="97"/>
      <c r="AY113" s="97"/>
      <c r="AZ113" s="97"/>
      <c r="BA113" s="97"/>
      <c r="BB113" s="97"/>
      <c r="BC113" s="97"/>
    </row>
    <row r="114" spans="1:55" ht="14.25" customHeight="1" x14ac:dyDescent="0.25">
      <c r="A114" s="96">
        <v>81719400</v>
      </c>
      <c r="B114" s="130" t="s">
        <v>809</v>
      </c>
      <c r="C114" s="197" t="str">
        <f>VLOOKUP(B114,Satser!$I$133:$J$160,2,FALSE)</f>
        <v>MH</v>
      </c>
      <c r="D114" s="145" t="s">
        <v>783</v>
      </c>
      <c r="E114" s="440"/>
      <c r="F114" s="220" t="s">
        <v>1813</v>
      </c>
      <c r="G114" s="130" t="s">
        <v>775</v>
      </c>
      <c r="H114" s="75">
        <v>2010</v>
      </c>
      <c r="I114" s="189" t="s">
        <v>799</v>
      </c>
      <c r="J114" s="160"/>
      <c r="K114" s="379">
        <f>IF(B114="",0,VLOOKUP(B114,Satser!$D$167:$F$194,2,FALSE)*IF(AA114="",0,VLOOKUP(AA114,Satser!$H$2:$J$14,2,FALSE)))</f>
        <v>0</v>
      </c>
      <c r="L114" s="379">
        <f>IF(B114="",0,VLOOKUP(B114,Satser!$I$167:$L$194,3,FALSE)*IF(AA114="",0,VLOOKUP(AA114,Satser!$H$2:$J$14,3,FALSE)))</f>
        <v>0</v>
      </c>
      <c r="M114" s="380">
        <f t="shared" si="1"/>
        <v>0</v>
      </c>
      <c r="N114" s="141" t="s">
        <v>784</v>
      </c>
      <c r="O114" s="73"/>
      <c r="P114" s="73"/>
      <c r="Q114" s="79"/>
      <c r="R114" s="73"/>
      <c r="S114" s="73">
        <v>1</v>
      </c>
      <c r="T114" s="73">
        <v>12</v>
      </c>
      <c r="U114" s="73">
        <v>12</v>
      </c>
      <c r="V114" s="73">
        <v>12</v>
      </c>
      <c r="W114" s="73">
        <v>11</v>
      </c>
      <c r="X114" s="170"/>
      <c r="Y114" s="76"/>
      <c r="Z114" s="73"/>
      <c r="AA114" s="73"/>
      <c r="AB114" s="73"/>
      <c r="AC114" s="73"/>
      <c r="AD114" s="73"/>
      <c r="AE114" s="168"/>
      <c r="AF114" s="75"/>
      <c r="AG114" s="75"/>
      <c r="AH114" s="75"/>
    </row>
    <row r="115" spans="1:55" ht="14.25" customHeight="1" x14ac:dyDescent="0.25">
      <c r="A115" s="96">
        <v>81719500</v>
      </c>
      <c r="B115" s="130" t="s">
        <v>809</v>
      </c>
      <c r="C115" s="197" t="str">
        <f>VLOOKUP(B115,Satser!$I$133:$J$160,2,FALSE)</f>
        <v>MH</v>
      </c>
      <c r="D115" s="145" t="s">
        <v>1129</v>
      </c>
      <c r="E115" s="440"/>
      <c r="F115" s="220" t="s">
        <v>1813</v>
      </c>
      <c r="G115" s="130" t="s">
        <v>527</v>
      </c>
      <c r="H115" s="130">
        <v>2010</v>
      </c>
      <c r="I115" s="189" t="s">
        <v>278</v>
      </c>
      <c r="J115" s="160"/>
      <c r="K115" s="379">
        <f>IF(B115="",0,VLOOKUP(B115,Satser!$D$167:$F$194,2,FALSE)*IF(AA115="",0,VLOOKUP(AA115,Satser!$H$2:$J$14,2,FALSE)))</f>
        <v>0</v>
      </c>
      <c r="L115" s="379">
        <f>IF(B115="",0,VLOOKUP(B115,Satser!$I$167:$L$194,3,FALSE)*IF(AA115="",0,VLOOKUP(AA115,Satser!$H$2:$J$14,3,FALSE)))</f>
        <v>0</v>
      </c>
      <c r="M115" s="380">
        <f t="shared" si="1"/>
        <v>0</v>
      </c>
      <c r="N115" s="141" t="s">
        <v>1140</v>
      </c>
      <c r="O115" s="73"/>
      <c r="P115" s="73"/>
      <c r="Q115" s="79"/>
      <c r="R115" s="73"/>
      <c r="S115" s="75"/>
      <c r="T115" s="73">
        <v>5</v>
      </c>
      <c r="U115" s="73">
        <v>12</v>
      </c>
      <c r="V115" s="73">
        <v>12</v>
      </c>
      <c r="W115" s="73">
        <v>12</v>
      </c>
      <c r="X115" s="168">
        <v>7</v>
      </c>
      <c r="Y115" s="76"/>
      <c r="Z115" s="73"/>
      <c r="AA115" s="73"/>
      <c r="AB115" s="73"/>
      <c r="AC115" s="73"/>
      <c r="AD115" s="73"/>
      <c r="AE115" s="168"/>
      <c r="AF115" s="76"/>
      <c r="AG115" s="76"/>
      <c r="AH115" s="76"/>
      <c r="AI115" s="97"/>
      <c r="AJ115" s="97"/>
      <c r="AK115" s="97"/>
      <c r="AL115" s="97"/>
      <c r="AM115" s="97"/>
      <c r="AN115" s="97"/>
      <c r="AO115" s="97"/>
      <c r="AP115" s="97"/>
      <c r="AQ115" s="97"/>
      <c r="AR115" s="97"/>
      <c r="AS115" s="97"/>
      <c r="AT115" s="97"/>
      <c r="AU115" s="97"/>
      <c r="AV115" s="97"/>
      <c r="AW115" s="97"/>
      <c r="AX115" s="97"/>
      <c r="AY115" s="97"/>
      <c r="AZ115" s="97"/>
      <c r="BA115" s="97"/>
      <c r="BB115" s="97"/>
      <c r="BC115" s="97"/>
    </row>
    <row r="116" spans="1:55" ht="14.25" customHeight="1" x14ac:dyDescent="0.25">
      <c r="A116" s="96">
        <v>81719600</v>
      </c>
      <c r="B116" s="130" t="s">
        <v>809</v>
      </c>
      <c r="C116" s="197" t="str">
        <f>VLOOKUP(B116,Satser!$I$133:$J$160,2,FALSE)</f>
        <v>MH</v>
      </c>
      <c r="D116" s="145" t="s">
        <v>1216</v>
      </c>
      <c r="E116" s="440"/>
      <c r="F116" s="220" t="s">
        <v>1813</v>
      </c>
      <c r="G116" s="130" t="s">
        <v>530</v>
      </c>
      <c r="H116" s="130">
        <v>2010</v>
      </c>
      <c r="I116" s="189" t="s">
        <v>282</v>
      </c>
      <c r="J116" s="160"/>
      <c r="K116" s="379">
        <f>IF(B116="",0,VLOOKUP(B116,Satser!$D$167:$F$194,2,FALSE)*IF(AA116="",0,VLOOKUP(AA116,Satser!$H$2:$J$14,2,FALSE)))</f>
        <v>0</v>
      </c>
      <c r="L116" s="379">
        <f>IF(B116="",0,VLOOKUP(B116,Satser!$I$167:$L$194,3,FALSE)*IF(AA116="",0,VLOOKUP(AA116,Satser!$H$2:$J$14,3,FALSE)))</f>
        <v>0</v>
      </c>
      <c r="M116" s="380">
        <f t="shared" si="1"/>
        <v>0</v>
      </c>
      <c r="N116" s="141" t="s">
        <v>1217</v>
      </c>
      <c r="O116" s="73"/>
      <c r="P116" s="73"/>
      <c r="Q116" s="79"/>
      <c r="R116" s="73"/>
      <c r="S116" s="75"/>
      <c r="T116" s="273">
        <v>6</v>
      </c>
      <c r="U116" s="273">
        <v>12</v>
      </c>
      <c r="V116" s="73">
        <v>12</v>
      </c>
      <c r="W116" s="73">
        <v>12</v>
      </c>
      <c r="X116" s="168">
        <v>6</v>
      </c>
      <c r="Y116" s="76"/>
      <c r="Z116" s="73"/>
      <c r="AA116" s="73"/>
      <c r="AB116" s="73"/>
      <c r="AC116" s="73"/>
      <c r="AD116" s="73"/>
      <c r="AE116" s="168"/>
      <c r="AF116" s="76"/>
      <c r="AG116" s="76"/>
      <c r="AH116" s="76"/>
      <c r="AI116" s="97"/>
      <c r="AJ116" s="97"/>
      <c r="AK116" s="97"/>
      <c r="AL116" s="97"/>
      <c r="AM116" s="97"/>
      <c r="AN116" s="97"/>
      <c r="AO116" s="97"/>
      <c r="AP116" s="97"/>
      <c r="AQ116" s="97"/>
      <c r="AR116" s="97"/>
      <c r="AS116" s="97"/>
      <c r="AT116" s="97"/>
      <c r="AU116" s="97"/>
      <c r="AV116" s="97"/>
      <c r="AW116" s="97"/>
      <c r="AX116" s="97"/>
      <c r="AY116" s="97"/>
      <c r="AZ116" s="97"/>
      <c r="BA116" s="97"/>
      <c r="BB116" s="97"/>
      <c r="BC116" s="97"/>
    </row>
    <row r="117" spans="1:55" ht="14.25" customHeight="1" x14ac:dyDescent="0.25">
      <c r="A117" s="96">
        <v>81720200</v>
      </c>
      <c r="B117" s="130" t="s">
        <v>809</v>
      </c>
      <c r="C117" s="197" t="str">
        <f>VLOOKUP(B117,Satser!$I$133:$J$160,2,FALSE)</f>
        <v>MH</v>
      </c>
      <c r="D117" s="145" t="s">
        <v>326</v>
      </c>
      <c r="E117" s="440"/>
      <c r="F117" s="220" t="s">
        <v>1813</v>
      </c>
      <c r="G117" s="130" t="s">
        <v>527</v>
      </c>
      <c r="H117" s="75">
        <v>2010</v>
      </c>
      <c r="I117" s="189" t="s">
        <v>685</v>
      </c>
      <c r="J117" s="160"/>
      <c r="K117" s="379">
        <f>IF(B117="",0,VLOOKUP(B117,Satser!$D$167:$F$194,2,FALSE)*IF(AA117="",0,VLOOKUP(AA117,Satser!$H$2:$J$14,2,FALSE)))</f>
        <v>0</v>
      </c>
      <c r="L117" s="379">
        <f>IF(B117="",0,VLOOKUP(B117,Satser!$I$167:$L$194,3,FALSE)*IF(AA117="",0,VLOOKUP(AA117,Satser!$H$2:$J$14,3,FALSE)))</f>
        <v>0</v>
      </c>
      <c r="M117" s="380">
        <f t="shared" si="1"/>
        <v>0</v>
      </c>
      <c r="N117" s="141" t="s">
        <v>963</v>
      </c>
      <c r="O117" s="73"/>
      <c r="P117" s="73"/>
      <c r="Q117" s="79"/>
      <c r="R117" s="73"/>
      <c r="S117" s="75"/>
      <c r="T117" s="76">
        <v>12</v>
      </c>
      <c r="U117" s="76">
        <v>12</v>
      </c>
      <c r="V117" s="76">
        <v>12</v>
      </c>
      <c r="W117" s="76">
        <v>12</v>
      </c>
      <c r="X117" s="168"/>
      <c r="Y117" s="76"/>
      <c r="Z117" s="73"/>
      <c r="AA117" s="73"/>
      <c r="AB117" s="73"/>
      <c r="AC117" s="73"/>
      <c r="AD117" s="73"/>
      <c r="AE117" s="168"/>
      <c r="AF117" s="76"/>
      <c r="AG117" s="76"/>
      <c r="AH117" s="76"/>
      <c r="AI117" s="97"/>
      <c r="AJ117" s="97"/>
      <c r="AK117" s="97"/>
      <c r="AL117" s="97"/>
      <c r="AM117" s="97"/>
      <c r="AN117" s="97"/>
      <c r="AO117" s="97"/>
      <c r="AP117" s="97"/>
      <c r="AQ117" s="97"/>
      <c r="AR117" s="97"/>
      <c r="AS117" s="97"/>
      <c r="AT117" s="97"/>
      <c r="AU117" s="97"/>
      <c r="AV117" s="97"/>
      <c r="AW117" s="97"/>
      <c r="AX117" s="97"/>
      <c r="AY117" s="97"/>
      <c r="AZ117" s="97"/>
      <c r="BA117" s="97"/>
      <c r="BB117" s="97"/>
      <c r="BC117" s="97"/>
    </row>
    <row r="118" spans="1:55" ht="14.25" customHeight="1" x14ac:dyDescent="0.25">
      <c r="A118" s="96">
        <v>81720500</v>
      </c>
      <c r="B118" s="130" t="s">
        <v>809</v>
      </c>
      <c r="C118" s="197" t="str">
        <f>VLOOKUP(B118,Satser!$I$133:$J$160,2,FALSE)</f>
        <v>MH</v>
      </c>
      <c r="D118" s="145" t="s">
        <v>283</v>
      </c>
      <c r="E118" s="440"/>
      <c r="F118" s="220" t="s">
        <v>1813</v>
      </c>
      <c r="G118" s="130" t="s">
        <v>530</v>
      </c>
      <c r="H118" s="130">
        <v>2010</v>
      </c>
      <c r="I118" s="189" t="s">
        <v>284</v>
      </c>
      <c r="J118" s="160"/>
      <c r="K118" s="379">
        <f>IF(B118="",0,VLOOKUP(B118,Satser!$D$167:$F$194,2,FALSE)*IF(AA118="",0,VLOOKUP(AA118,Satser!$H$2:$J$14,2,FALSE)))</f>
        <v>0</v>
      </c>
      <c r="L118" s="379">
        <f>IF(B118="",0,VLOOKUP(B118,Satser!$I$167:$L$194,3,FALSE)*IF(AA118="",0,VLOOKUP(AA118,Satser!$H$2:$J$14,3,FALSE)))</f>
        <v>0</v>
      </c>
      <c r="M118" s="380">
        <f t="shared" si="1"/>
        <v>0</v>
      </c>
      <c r="N118" s="141" t="s">
        <v>964</v>
      </c>
      <c r="O118" s="73"/>
      <c r="P118" s="73"/>
      <c r="Q118" s="79"/>
      <c r="R118" s="73"/>
      <c r="S118" s="75"/>
      <c r="T118" s="73">
        <v>8</v>
      </c>
      <c r="U118" s="73">
        <v>12</v>
      </c>
      <c r="V118" s="73">
        <v>12</v>
      </c>
      <c r="W118" s="73">
        <v>12</v>
      </c>
      <c r="X118" s="168">
        <v>4</v>
      </c>
      <c r="Y118" s="76"/>
      <c r="Z118" s="76"/>
      <c r="AA118" s="76"/>
      <c r="AB118" s="76"/>
      <c r="AC118" s="76"/>
      <c r="AD118" s="76"/>
      <c r="AE118" s="169"/>
      <c r="AF118" s="76"/>
      <c r="AG118" s="76"/>
      <c r="AH118" s="76"/>
      <c r="AI118" s="97"/>
      <c r="AJ118" s="97"/>
      <c r="AK118" s="97"/>
      <c r="AL118" s="97"/>
      <c r="AM118" s="97"/>
      <c r="AN118" s="97"/>
      <c r="AO118" s="97"/>
      <c r="AP118" s="97"/>
      <c r="AQ118" s="97"/>
      <c r="AR118" s="97"/>
      <c r="AS118" s="97"/>
      <c r="AT118" s="97"/>
      <c r="AU118" s="97"/>
      <c r="AV118" s="97"/>
      <c r="AW118" s="97"/>
      <c r="AX118" s="97"/>
      <c r="AY118" s="97"/>
      <c r="AZ118" s="97"/>
      <c r="BA118" s="97"/>
      <c r="BB118" s="97"/>
      <c r="BC118" s="97"/>
    </row>
    <row r="119" spans="1:55" ht="14.25" customHeight="1" x14ac:dyDescent="0.25">
      <c r="A119" s="96">
        <v>81720600</v>
      </c>
      <c r="B119" s="130" t="s">
        <v>809</v>
      </c>
      <c r="C119" s="197" t="str">
        <f>VLOOKUP(B119,Satser!$I$133:$J$160,2,FALSE)</f>
        <v>MH</v>
      </c>
      <c r="D119" s="145" t="s">
        <v>785</v>
      </c>
      <c r="E119" s="440"/>
      <c r="F119" s="220" t="s">
        <v>1813</v>
      </c>
      <c r="G119" s="130" t="s">
        <v>530</v>
      </c>
      <c r="H119" s="130">
        <v>2010</v>
      </c>
      <c r="I119" s="189" t="s">
        <v>540</v>
      </c>
      <c r="J119" s="160"/>
      <c r="K119" s="379">
        <f>IF(B119="",0,VLOOKUP(B119,Satser!$D$167:$F$194,2,FALSE)*IF(AA119="",0,VLOOKUP(AA119,Satser!$H$2:$J$14,2,FALSE)))</f>
        <v>0</v>
      </c>
      <c r="L119" s="379">
        <f>IF(B119="",0,VLOOKUP(B119,Satser!$I$167:$L$194,3,FALSE)*IF(AA119="",0,VLOOKUP(AA119,Satser!$H$2:$J$14,3,FALSE)))</f>
        <v>0</v>
      </c>
      <c r="M119" s="380">
        <f t="shared" si="1"/>
        <v>0</v>
      </c>
      <c r="N119" s="141" t="s">
        <v>610</v>
      </c>
      <c r="O119" s="73"/>
      <c r="P119" s="73"/>
      <c r="Q119" s="79"/>
      <c r="R119" s="73"/>
      <c r="S119" s="73">
        <v>12</v>
      </c>
      <c r="T119" s="73">
        <v>12</v>
      </c>
      <c r="U119" s="73">
        <v>12</v>
      </c>
      <c r="V119" s="73">
        <v>12</v>
      </c>
      <c r="W119" s="73"/>
      <c r="X119" s="168"/>
      <c r="Y119" s="76"/>
      <c r="Z119" s="76"/>
      <c r="AA119" s="76"/>
      <c r="AB119" s="76"/>
      <c r="AC119" s="76"/>
      <c r="AD119" s="76"/>
      <c r="AE119" s="169"/>
      <c r="AF119" s="76"/>
      <c r="AG119" s="76"/>
      <c r="AH119" s="76"/>
      <c r="AI119" s="97"/>
      <c r="AJ119" s="97"/>
      <c r="AK119" s="97"/>
      <c r="AL119" s="97"/>
      <c r="AM119" s="97"/>
      <c r="AN119" s="97"/>
      <c r="AO119" s="97"/>
      <c r="AP119" s="97"/>
      <c r="AQ119" s="97"/>
      <c r="AR119" s="97"/>
      <c r="AS119" s="97"/>
      <c r="AT119" s="97"/>
      <c r="AU119" s="97"/>
      <c r="AV119" s="97"/>
      <c r="AW119" s="97"/>
      <c r="AX119" s="97"/>
      <c r="AY119" s="97"/>
      <c r="AZ119" s="97"/>
      <c r="BA119" s="97"/>
      <c r="BB119" s="97"/>
      <c r="BC119" s="97"/>
    </row>
    <row r="120" spans="1:55" ht="14.25" customHeight="1" x14ac:dyDescent="0.25">
      <c r="A120" s="96">
        <v>81721600</v>
      </c>
      <c r="B120" s="215" t="s">
        <v>809</v>
      </c>
      <c r="C120" s="197" t="str">
        <f>VLOOKUP(B120,Satser!$I$133:$J$160,2,FALSE)</f>
        <v>MH</v>
      </c>
      <c r="D120" s="176" t="s">
        <v>285</v>
      </c>
      <c r="E120" s="440"/>
      <c r="F120" s="220" t="s">
        <v>1813</v>
      </c>
      <c r="G120" s="130" t="s">
        <v>530</v>
      </c>
      <c r="H120" s="130">
        <v>2010</v>
      </c>
      <c r="I120" s="189" t="s">
        <v>799</v>
      </c>
      <c r="J120" s="160"/>
      <c r="K120" s="379">
        <f>IF(B120="",0,VLOOKUP(B120,Satser!$D$167:$F$194,2,FALSE)*IF(AA120="",0,VLOOKUP(AA120,Satser!$H$2:$J$14,2,FALSE)))</f>
        <v>0</v>
      </c>
      <c r="L120" s="379">
        <f>IF(B120="",0,VLOOKUP(B120,Satser!$I$167:$L$194,3,FALSE)*IF(AA120="",0,VLOOKUP(AA120,Satser!$H$2:$J$14,3,FALSE)))</f>
        <v>0</v>
      </c>
      <c r="M120" s="380">
        <f t="shared" si="1"/>
        <v>0</v>
      </c>
      <c r="N120" s="141" t="s">
        <v>964</v>
      </c>
      <c r="O120" s="73"/>
      <c r="P120" s="73"/>
      <c r="Q120" s="79"/>
      <c r="R120" s="73"/>
      <c r="S120" s="75"/>
      <c r="T120" s="73">
        <v>12</v>
      </c>
      <c r="U120" s="73">
        <v>12</v>
      </c>
      <c r="V120" s="73">
        <v>12</v>
      </c>
      <c r="W120" s="168">
        <v>12</v>
      </c>
      <c r="X120" s="168"/>
      <c r="Y120" s="76"/>
      <c r="Z120" s="76"/>
      <c r="AA120" s="76"/>
      <c r="AB120" s="76"/>
      <c r="AC120" s="76"/>
      <c r="AD120" s="76"/>
      <c r="AE120" s="169"/>
      <c r="AF120" s="76"/>
      <c r="AG120" s="76"/>
      <c r="AH120" s="76"/>
      <c r="AI120" s="97"/>
      <c r="AJ120" s="97"/>
      <c r="AK120" s="97"/>
      <c r="AL120" s="97"/>
      <c r="AM120" s="97"/>
      <c r="AN120" s="97"/>
      <c r="AO120" s="97"/>
      <c r="AP120" s="97"/>
      <c r="AQ120" s="97"/>
      <c r="AR120" s="97"/>
      <c r="AS120" s="97"/>
      <c r="AT120" s="97"/>
      <c r="AU120" s="97"/>
      <c r="AV120" s="97"/>
      <c r="AW120" s="97"/>
      <c r="AX120" s="97"/>
      <c r="AY120" s="97"/>
      <c r="AZ120" s="97"/>
      <c r="BA120" s="97"/>
      <c r="BB120" s="97"/>
      <c r="BC120" s="97"/>
    </row>
    <row r="121" spans="1:55" ht="14.25" customHeight="1" x14ac:dyDescent="0.25">
      <c r="A121" s="96">
        <v>81721700</v>
      </c>
      <c r="B121" s="130" t="s">
        <v>809</v>
      </c>
      <c r="C121" s="197" t="str">
        <f>VLOOKUP(B121,Satser!$I$133:$J$160,2,FALSE)</f>
        <v>MH</v>
      </c>
      <c r="D121" s="130" t="s">
        <v>782</v>
      </c>
      <c r="E121" s="440"/>
      <c r="F121" s="220" t="s">
        <v>1813</v>
      </c>
      <c r="G121" s="130" t="s">
        <v>530</v>
      </c>
      <c r="H121" s="75">
        <v>2010</v>
      </c>
      <c r="I121" s="189" t="s">
        <v>766</v>
      </c>
      <c r="J121" s="160"/>
      <c r="K121" s="379">
        <f>IF(B121="",0,VLOOKUP(B121,Satser!$D$167:$F$194,2,FALSE)*IF(AA121="",0,VLOOKUP(AA121,Satser!$H$2:$J$14,2,FALSE)))</f>
        <v>0</v>
      </c>
      <c r="L121" s="379">
        <f>IF(B121="",0,VLOOKUP(B121,Satser!$I$167:$L$194,3,FALSE)*IF(AA121="",0,VLOOKUP(AA121,Satser!$H$2:$J$14,3,FALSE)))</f>
        <v>0</v>
      </c>
      <c r="M121" s="380">
        <f t="shared" si="1"/>
        <v>0</v>
      </c>
      <c r="N121" s="141" t="s">
        <v>610</v>
      </c>
      <c r="O121" s="73"/>
      <c r="P121" s="73"/>
      <c r="Q121" s="79"/>
      <c r="R121" s="73"/>
      <c r="S121" s="73">
        <v>3</v>
      </c>
      <c r="T121" s="73">
        <v>12</v>
      </c>
      <c r="U121" s="73">
        <v>12</v>
      </c>
      <c r="V121" s="73">
        <v>12</v>
      </c>
      <c r="W121" s="73">
        <v>9</v>
      </c>
      <c r="X121" s="170"/>
      <c r="Y121" s="76"/>
      <c r="Z121" s="76"/>
      <c r="AA121" s="76"/>
      <c r="AB121" s="76"/>
      <c r="AC121" s="76"/>
      <c r="AD121" s="76"/>
      <c r="AE121" s="169"/>
      <c r="AF121" s="76"/>
      <c r="AG121" s="76"/>
      <c r="AH121" s="76"/>
      <c r="AI121" s="97"/>
      <c r="AJ121" s="97"/>
      <c r="AK121" s="97"/>
      <c r="AL121" s="97"/>
      <c r="AM121" s="97"/>
      <c r="AN121" s="97"/>
      <c r="AO121" s="97"/>
      <c r="AP121" s="97"/>
      <c r="AQ121" s="97"/>
      <c r="AR121" s="97"/>
      <c r="AS121" s="97"/>
      <c r="AT121" s="97"/>
      <c r="AU121" s="97"/>
      <c r="AV121" s="97"/>
      <c r="AW121" s="97"/>
      <c r="AX121" s="97"/>
      <c r="AY121" s="97"/>
      <c r="AZ121" s="97"/>
      <c r="BA121" s="97"/>
      <c r="BB121" s="97"/>
      <c r="BC121" s="97"/>
    </row>
    <row r="122" spans="1:55" ht="14.25" customHeight="1" x14ac:dyDescent="0.25">
      <c r="A122" s="96">
        <v>81723800</v>
      </c>
      <c r="B122" s="130" t="s">
        <v>809</v>
      </c>
      <c r="C122" s="197" t="str">
        <f>VLOOKUP(B122,Satser!$I$133:$J$160,2,FALSE)</f>
        <v>MH</v>
      </c>
      <c r="D122" s="130" t="s">
        <v>294</v>
      </c>
      <c r="E122" s="440"/>
      <c r="F122" s="220" t="s">
        <v>1813</v>
      </c>
      <c r="G122" s="130" t="s">
        <v>530</v>
      </c>
      <c r="H122" s="130">
        <v>2011</v>
      </c>
      <c r="I122" s="189" t="s">
        <v>282</v>
      </c>
      <c r="J122" s="160"/>
      <c r="K122" s="379">
        <f>IF(B122="",0,VLOOKUP(B122,Satser!$D$167:$F$194,2,FALSE)*IF(AA122="",0,VLOOKUP(AA122,Satser!$H$2:$J$14,2,FALSE)))</f>
        <v>0</v>
      </c>
      <c r="L122" s="379">
        <f>IF(B122="",0,VLOOKUP(B122,Satser!$I$167:$L$194,3,FALSE)*IF(AA122="",0,VLOOKUP(AA122,Satser!$H$2:$J$14,3,FALSE)))</f>
        <v>0</v>
      </c>
      <c r="M122" s="380">
        <f t="shared" si="1"/>
        <v>0</v>
      </c>
      <c r="N122" s="141" t="s">
        <v>1124</v>
      </c>
      <c r="O122" s="73"/>
      <c r="P122" s="73"/>
      <c r="Q122" s="79"/>
      <c r="R122" s="73"/>
      <c r="S122" s="73"/>
      <c r="T122" s="73">
        <v>6</v>
      </c>
      <c r="U122" s="73">
        <v>12</v>
      </c>
      <c r="V122" s="73">
        <v>12</v>
      </c>
      <c r="W122" s="73">
        <v>12</v>
      </c>
      <c r="X122" s="168">
        <v>6</v>
      </c>
      <c r="Y122" s="76"/>
      <c r="Z122" s="76"/>
      <c r="AA122" s="76"/>
      <c r="AB122" s="76"/>
      <c r="AC122" s="76"/>
      <c r="AD122" s="76"/>
      <c r="AE122" s="169"/>
      <c r="AF122" s="76"/>
      <c r="AG122" s="76"/>
      <c r="AH122" s="76"/>
      <c r="AI122" s="97"/>
      <c r="AJ122" s="97"/>
      <c r="AK122" s="97"/>
      <c r="AL122" s="97"/>
      <c r="AM122" s="97"/>
      <c r="AN122" s="97"/>
      <c r="AO122" s="97"/>
      <c r="AP122" s="97"/>
      <c r="AQ122" s="97"/>
      <c r="AR122" s="97"/>
      <c r="AS122" s="97"/>
      <c r="AT122" s="97"/>
      <c r="AU122" s="97"/>
      <c r="AV122" s="97"/>
      <c r="AW122" s="97"/>
      <c r="AX122" s="97"/>
      <c r="AY122" s="97"/>
      <c r="AZ122" s="97"/>
      <c r="BA122" s="97"/>
      <c r="BB122" s="97"/>
      <c r="BC122" s="97"/>
    </row>
    <row r="123" spans="1:55" ht="14.25" customHeight="1" x14ac:dyDescent="0.25">
      <c r="A123" s="96">
        <v>81723900</v>
      </c>
      <c r="B123" s="130" t="s">
        <v>809</v>
      </c>
      <c r="C123" s="197" t="str">
        <f>VLOOKUP(B123,Satser!$I$133:$J$160,2,FALSE)</f>
        <v>MH</v>
      </c>
      <c r="D123" s="130" t="s">
        <v>295</v>
      </c>
      <c r="E123" s="440"/>
      <c r="F123" s="220" t="s">
        <v>1813</v>
      </c>
      <c r="G123" s="130" t="s">
        <v>530</v>
      </c>
      <c r="H123" s="130">
        <v>2011</v>
      </c>
      <c r="I123" s="189" t="s">
        <v>282</v>
      </c>
      <c r="J123" s="160"/>
      <c r="K123" s="379">
        <f>IF(B123="",0,VLOOKUP(B123,Satser!$D$167:$F$194,2,FALSE)*IF(AA123="",0,VLOOKUP(AA123,Satser!$H$2:$J$14,2,FALSE)))</f>
        <v>0</v>
      </c>
      <c r="L123" s="379">
        <f>IF(B123="",0,VLOOKUP(B123,Satser!$I$167:$L$194,3,FALSE)*IF(AA123="",0,VLOOKUP(AA123,Satser!$H$2:$J$14,3,FALSE)))</f>
        <v>0</v>
      </c>
      <c r="M123" s="380">
        <f t="shared" si="1"/>
        <v>0</v>
      </c>
      <c r="N123" s="141" t="s">
        <v>1124</v>
      </c>
      <c r="O123" s="73"/>
      <c r="P123" s="73"/>
      <c r="Q123" s="79"/>
      <c r="R123" s="73"/>
      <c r="S123" s="73"/>
      <c r="T123" s="73">
        <v>6</v>
      </c>
      <c r="U123" s="73">
        <v>12</v>
      </c>
      <c r="V123" s="73">
        <v>12</v>
      </c>
      <c r="W123" s="73">
        <v>12</v>
      </c>
      <c r="X123" s="168">
        <v>6</v>
      </c>
      <c r="Y123" s="76"/>
      <c r="Z123" s="76"/>
      <c r="AA123" s="76"/>
      <c r="AB123" s="76"/>
      <c r="AC123" s="76"/>
      <c r="AD123" s="76"/>
      <c r="AE123" s="169"/>
      <c r="AF123" s="76"/>
      <c r="AG123" s="76"/>
      <c r="AH123" s="76"/>
      <c r="AI123" s="97"/>
      <c r="AJ123" s="97"/>
      <c r="AK123" s="97"/>
      <c r="AL123" s="97"/>
      <c r="AM123" s="97"/>
      <c r="AN123" s="97"/>
      <c r="AO123" s="97"/>
      <c r="AP123" s="97"/>
      <c r="AQ123" s="97"/>
      <c r="AR123" s="97"/>
      <c r="AS123" s="97"/>
      <c r="AT123" s="97"/>
      <c r="AU123" s="97"/>
      <c r="AV123" s="97"/>
      <c r="AW123" s="97"/>
      <c r="AX123" s="97"/>
      <c r="AY123" s="97"/>
      <c r="AZ123" s="97"/>
      <c r="BA123" s="97"/>
      <c r="BB123" s="97"/>
      <c r="BC123" s="97"/>
    </row>
    <row r="124" spans="1:55" ht="14.25" customHeight="1" x14ac:dyDescent="0.25">
      <c r="A124" s="96">
        <v>81724000</v>
      </c>
      <c r="B124" s="130" t="s">
        <v>809</v>
      </c>
      <c r="C124" s="197" t="str">
        <f>VLOOKUP(B124,Satser!$I$133:$J$160,2,FALSE)</f>
        <v>MH</v>
      </c>
      <c r="D124" s="130" t="s">
        <v>296</v>
      </c>
      <c r="E124" s="440"/>
      <c r="F124" s="220" t="s">
        <v>1813</v>
      </c>
      <c r="G124" s="130" t="s">
        <v>530</v>
      </c>
      <c r="H124" s="130">
        <v>2011</v>
      </c>
      <c r="I124" s="189" t="s">
        <v>522</v>
      </c>
      <c r="J124" s="160"/>
      <c r="K124" s="379">
        <f>IF(B124="",0,VLOOKUP(B124,Satser!$D$167:$F$194,2,FALSE)*IF(AA124="",0,VLOOKUP(AA124,Satser!$H$2:$J$14,2,FALSE)))</f>
        <v>0</v>
      </c>
      <c r="L124" s="379">
        <f>IF(B124="",0,VLOOKUP(B124,Satser!$I$167:$L$194,3,FALSE)*IF(AA124="",0,VLOOKUP(AA124,Satser!$H$2:$J$14,3,FALSE)))</f>
        <v>0</v>
      </c>
      <c r="M124" s="380">
        <f t="shared" si="1"/>
        <v>0</v>
      </c>
      <c r="N124" s="141" t="s">
        <v>1042</v>
      </c>
      <c r="O124" s="73"/>
      <c r="P124" s="73"/>
      <c r="Q124" s="79"/>
      <c r="R124" s="73"/>
      <c r="S124" s="73"/>
      <c r="T124" s="73">
        <v>9</v>
      </c>
      <c r="U124" s="73">
        <v>12</v>
      </c>
      <c r="V124" s="73">
        <v>12</v>
      </c>
      <c r="W124" s="73">
        <v>12</v>
      </c>
      <c r="X124" s="168">
        <v>3</v>
      </c>
      <c r="Y124" s="76"/>
      <c r="Z124" s="76"/>
      <c r="AA124" s="76"/>
      <c r="AB124" s="76"/>
      <c r="AC124" s="76"/>
      <c r="AD124" s="76"/>
      <c r="AE124" s="169"/>
      <c r="AF124" s="73"/>
      <c r="AG124" s="73"/>
      <c r="AH124" s="73"/>
      <c r="AI124" s="7"/>
      <c r="AJ124" s="7"/>
      <c r="AK124" s="7"/>
      <c r="AL124" s="7"/>
      <c r="AM124" s="7"/>
      <c r="AN124" s="7"/>
      <c r="AO124" s="7"/>
      <c r="AP124" s="7"/>
      <c r="AQ124" s="7"/>
      <c r="AR124" s="7"/>
      <c r="AS124" s="7"/>
      <c r="AT124" s="7"/>
      <c r="AU124" s="7"/>
      <c r="AV124" s="7"/>
      <c r="AW124" s="7"/>
      <c r="AX124" s="7"/>
      <c r="AY124" s="7"/>
      <c r="AZ124" s="7"/>
      <c r="BA124" s="7"/>
      <c r="BB124" s="7"/>
    </row>
    <row r="125" spans="1:55" ht="14.25" customHeight="1" x14ac:dyDescent="0.25">
      <c r="A125" s="96">
        <v>81724100</v>
      </c>
      <c r="B125" s="130" t="s">
        <v>809</v>
      </c>
      <c r="C125" s="197" t="str">
        <f>VLOOKUP(B125,Satser!$I$133:$J$160,2,FALSE)</f>
        <v>MH</v>
      </c>
      <c r="D125" s="130" t="s">
        <v>297</v>
      </c>
      <c r="E125" s="440"/>
      <c r="F125" s="220" t="s">
        <v>1813</v>
      </c>
      <c r="G125" s="130" t="s">
        <v>527</v>
      </c>
      <c r="H125" s="130">
        <v>2011</v>
      </c>
      <c r="I125" s="189" t="s">
        <v>129</v>
      </c>
      <c r="J125" s="160"/>
      <c r="K125" s="379">
        <f>IF(B125="",0,VLOOKUP(B125,Satser!$D$167:$F$194,2,FALSE)*IF(AA125="",0,VLOOKUP(AA125,Satser!$H$2:$J$14,2,FALSE)))</f>
        <v>0</v>
      </c>
      <c r="L125" s="379">
        <f>IF(B125="",0,VLOOKUP(B125,Satser!$I$167:$L$194,3,FALSE)*IF(AA125="",0,VLOOKUP(AA125,Satser!$H$2:$J$14,3,FALSE)))</f>
        <v>0</v>
      </c>
      <c r="M125" s="380">
        <f t="shared" si="1"/>
        <v>0</v>
      </c>
      <c r="N125" s="141" t="s">
        <v>1042</v>
      </c>
      <c r="O125" s="73"/>
      <c r="P125" s="73"/>
      <c r="Q125" s="79"/>
      <c r="R125" s="73"/>
      <c r="S125" s="73"/>
      <c r="T125" s="73">
        <v>10</v>
      </c>
      <c r="U125" s="73">
        <v>12</v>
      </c>
      <c r="V125" s="73">
        <v>12</v>
      </c>
      <c r="W125" s="73">
        <v>12</v>
      </c>
      <c r="X125" s="168">
        <v>2</v>
      </c>
      <c r="Y125" s="76"/>
      <c r="Z125" s="76"/>
      <c r="AA125" s="76"/>
      <c r="AB125" s="76"/>
      <c r="AC125" s="76"/>
      <c r="AD125" s="76"/>
      <c r="AE125" s="169"/>
      <c r="AF125" s="73"/>
      <c r="AG125" s="73"/>
      <c r="AH125" s="73"/>
      <c r="AI125" s="7"/>
      <c r="AJ125" s="7"/>
      <c r="AK125" s="7"/>
      <c r="AL125" s="7"/>
      <c r="AM125" s="7"/>
      <c r="AN125" s="7"/>
      <c r="AO125" s="7"/>
      <c r="AP125" s="7"/>
      <c r="AQ125" s="7"/>
      <c r="AR125" s="7"/>
      <c r="AS125" s="7"/>
      <c r="AT125" s="7"/>
      <c r="AU125" s="7"/>
      <c r="AV125" s="7"/>
      <c r="AW125" s="7"/>
      <c r="AX125" s="7"/>
      <c r="AY125" s="7"/>
      <c r="AZ125" s="7"/>
      <c r="BA125" s="7"/>
      <c r="BB125" s="7"/>
    </row>
    <row r="126" spans="1:55" ht="14.25" customHeight="1" x14ac:dyDescent="0.25">
      <c r="A126" s="96">
        <v>81724200</v>
      </c>
      <c r="B126" s="130" t="s">
        <v>809</v>
      </c>
      <c r="C126" s="197" t="str">
        <f>VLOOKUP(B126,Satser!$I$133:$J$160,2,FALSE)</f>
        <v>MH</v>
      </c>
      <c r="D126" s="130" t="s">
        <v>298</v>
      </c>
      <c r="E126" s="440"/>
      <c r="F126" s="220" t="s">
        <v>1813</v>
      </c>
      <c r="G126" s="130" t="s">
        <v>527</v>
      </c>
      <c r="H126" s="130">
        <v>2011</v>
      </c>
      <c r="I126" s="189" t="s">
        <v>299</v>
      </c>
      <c r="J126" s="160"/>
      <c r="K126" s="379">
        <f>IF(B126="",0,VLOOKUP(B126,Satser!$D$167:$F$194,2,FALSE)*IF(AA126="",0,VLOOKUP(AA126,Satser!$H$2:$J$14,2,FALSE)))</f>
        <v>0</v>
      </c>
      <c r="L126" s="379">
        <f>IF(B126="",0,VLOOKUP(B126,Satser!$I$167:$L$194,3,FALSE)*IF(AA126="",0,VLOOKUP(AA126,Satser!$H$2:$J$14,3,FALSE)))</f>
        <v>0</v>
      </c>
      <c r="M126" s="380">
        <f t="shared" si="1"/>
        <v>0</v>
      </c>
      <c r="N126" s="141" t="s">
        <v>1120</v>
      </c>
      <c r="O126" s="73"/>
      <c r="P126" s="73"/>
      <c r="Q126" s="79"/>
      <c r="R126" s="73"/>
      <c r="S126" s="73"/>
      <c r="T126" s="73">
        <v>5</v>
      </c>
      <c r="U126" s="73">
        <v>12</v>
      </c>
      <c r="V126" s="73">
        <v>12</v>
      </c>
      <c r="W126" s="73">
        <v>12</v>
      </c>
      <c r="X126" s="168">
        <v>7</v>
      </c>
      <c r="Y126" s="76"/>
      <c r="Z126" s="76"/>
      <c r="AA126" s="76"/>
      <c r="AB126" s="76"/>
      <c r="AC126" s="76"/>
      <c r="AD126" s="76"/>
      <c r="AE126" s="169"/>
      <c r="AF126" s="73"/>
      <c r="AG126" s="73"/>
      <c r="AH126" s="73"/>
      <c r="AI126" s="7"/>
      <c r="AJ126" s="7"/>
      <c r="AK126" s="7"/>
      <c r="AL126" s="7"/>
      <c r="AM126" s="7"/>
      <c r="AN126" s="7"/>
      <c r="AO126" s="7"/>
      <c r="AP126" s="7"/>
      <c r="AQ126" s="7"/>
      <c r="AR126" s="7"/>
      <c r="AS126" s="7"/>
      <c r="AT126" s="7"/>
      <c r="AU126" s="7"/>
      <c r="AV126" s="7"/>
      <c r="AW126" s="7"/>
      <c r="AX126" s="7"/>
      <c r="AY126" s="7"/>
      <c r="AZ126" s="7"/>
      <c r="BA126" s="7"/>
      <c r="BB126" s="7"/>
    </row>
    <row r="127" spans="1:55" ht="14.25" customHeight="1" x14ac:dyDescent="0.25">
      <c r="A127" s="96">
        <v>81724300</v>
      </c>
      <c r="B127" s="130" t="s">
        <v>809</v>
      </c>
      <c r="C127" s="197" t="str">
        <f>VLOOKUP(B127,Satser!$I$133:$J$160,2,FALSE)</f>
        <v>MH</v>
      </c>
      <c r="D127" s="130" t="s">
        <v>300</v>
      </c>
      <c r="E127" s="440"/>
      <c r="F127" s="220" t="s">
        <v>1813</v>
      </c>
      <c r="G127" s="130" t="s">
        <v>530</v>
      </c>
      <c r="H127" s="130">
        <v>2011</v>
      </c>
      <c r="I127" s="189" t="s">
        <v>301</v>
      </c>
      <c r="J127" s="160"/>
      <c r="K127" s="379">
        <f>IF(B127="",0,VLOOKUP(B127,Satser!$D$167:$F$194,2,FALSE)*IF(AA127="",0,VLOOKUP(AA127,Satser!$H$2:$J$14,2,FALSE)))</f>
        <v>0</v>
      </c>
      <c r="L127" s="379">
        <f>IF(B127="",0,VLOOKUP(B127,Satser!$I$167:$L$194,3,FALSE)*IF(AA127="",0,VLOOKUP(AA127,Satser!$H$2:$J$14,3,FALSE)))</f>
        <v>0</v>
      </c>
      <c r="M127" s="380">
        <f t="shared" si="1"/>
        <v>0</v>
      </c>
      <c r="N127" s="141" t="s">
        <v>1042</v>
      </c>
      <c r="O127" s="73"/>
      <c r="P127" s="73"/>
      <c r="Q127" s="79"/>
      <c r="R127" s="73"/>
      <c r="S127" s="73"/>
      <c r="T127" s="73">
        <v>8</v>
      </c>
      <c r="U127" s="73">
        <v>12</v>
      </c>
      <c r="V127" s="73">
        <v>12</v>
      </c>
      <c r="W127" s="73">
        <v>12</v>
      </c>
      <c r="X127" s="168">
        <v>4</v>
      </c>
      <c r="Y127" s="76"/>
      <c r="Z127" s="76"/>
      <c r="AA127" s="76"/>
      <c r="AB127" s="76"/>
      <c r="AC127" s="76"/>
      <c r="AD127" s="76"/>
      <c r="AE127" s="169"/>
      <c r="AF127" s="73"/>
      <c r="AG127" s="73"/>
      <c r="AH127" s="73"/>
      <c r="AI127" s="7"/>
      <c r="AJ127" s="7"/>
      <c r="AK127" s="7"/>
      <c r="AL127" s="7"/>
      <c r="AM127" s="7"/>
      <c r="AN127" s="7"/>
      <c r="AO127" s="7"/>
      <c r="AP127" s="7"/>
      <c r="AQ127" s="7"/>
      <c r="AR127" s="7"/>
      <c r="AS127" s="7"/>
      <c r="AT127" s="7"/>
      <c r="AU127" s="7"/>
      <c r="AV127" s="7"/>
      <c r="AW127" s="7"/>
      <c r="AX127" s="7"/>
      <c r="AY127" s="7"/>
      <c r="AZ127" s="7"/>
      <c r="BA127" s="7"/>
      <c r="BB127" s="7"/>
    </row>
    <row r="128" spans="1:55" ht="14.25" customHeight="1" x14ac:dyDescent="0.25">
      <c r="A128" s="96">
        <v>81724400</v>
      </c>
      <c r="B128" s="130" t="s">
        <v>809</v>
      </c>
      <c r="C128" s="197" t="str">
        <f>VLOOKUP(B128,Satser!$I$133:$J$160,2,FALSE)</f>
        <v>MH</v>
      </c>
      <c r="D128" s="130" t="s">
        <v>302</v>
      </c>
      <c r="E128" s="440"/>
      <c r="F128" s="220" t="s">
        <v>1813</v>
      </c>
      <c r="G128" s="130" t="s">
        <v>530</v>
      </c>
      <c r="H128" s="130">
        <v>2011</v>
      </c>
      <c r="I128" s="189" t="s">
        <v>1051</v>
      </c>
      <c r="J128" s="160"/>
      <c r="K128" s="379">
        <f>IF(B128="",0,VLOOKUP(B128,Satser!$D$167:$F$194,2,FALSE)*IF(AA128="",0,VLOOKUP(AA128,Satser!$H$2:$J$14,2,FALSE)))</f>
        <v>0</v>
      </c>
      <c r="L128" s="379">
        <f>IF(B128="",0,VLOOKUP(B128,Satser!$I$167:$L$194,3,FALSE)*IF(AA128="",0,VLOOKUP(AA128,Satser!$H$2:$J$14,3,FALSE)))</f>
        <v>0</v>
      </c>
      <c r="M128" s="380">
        <f t="shared" si="1"/>
        <v>0</v>
      </c>
      <c r="N128" s="141" t="s">
        <v>1167</v>
      </c>
      <c r="O128" s="73"/>
      <c r="P128" s="73"/>
      <c r="Q128" s="79"/>
      <c r="R128" s="73"/>
      <c r="S128" s="73"/>
      <c r="T128" s="73">
        <v>2</v>
      </c>
      <c r="U128" s="73">
        <v>12</v>
      </c>
      <c r="V128" s="73">
        <v>12</v>
      </c>
      <c r="W128" s="73">
        <v>12</v>
      </c>
      <c r="X128" s="168">
        <v>10</v>
      </c>
      <c r="Y128" s="76"/>
      <c r="Z128" s="76"/>
      <c r="AA128" s="76"/>
      <c r="AB128" s="76"/>
      <c r="AC128" s="76"/>
      <c r="AD128" s="76"/>
      <c r="AE128" s="169"/>
      <c r="AF128" s="73"/>
      <c r="AG128" s="73"/>
      <c r="AH128" s="73"/>
      <c r="AI128" s="7"/>
      <c r="AJ128" s="7"/>
      <c r="AK128" s="7"/>
      <c r="AL128" s="7"/>
      <c r="AM128" s="7"/>
      <c r="AN128" s="7"/>
      <c r="AO128" s="7"/>
      <c r="AP128" s="7"/>
      <c r="AQ128" s="7"/>
      <c r="AR128" s="7"/>
      <c r="AS128" s="7"/>
      <c r="AT128" s="7"/>
      <c r="AU128" s="7"/>
      <c r="AV128" s="7"/>
      <c r="AW128" s="7"/>
      <c r="AX128" s="7"/>
      <c r="AY128" s="7"/>
      <c r="AZ128" s="7"/>
      <c r="BA128" s="7"/>
      <c r="BB128" s="7"/>
    </row>
    <row r="129" spans="1:54" ht="14.25" customHeight="1" x14ac:dyDescent="0.25">
      <c r="A129" s="96">
        <v>81724500</v>
      </c>
      <c r="B129" s="130" t="s">
        <v>809</v>
      </c>
      <c r="C129" s="197" t="str">
        <f>VLOOKUP(B129,Satser!$I$133:$J$160,2,FALSE)</f>
        <v>MH</v>
      </c>
      <c r="D129" s="130" t="s">
        <v>1050</v>
      </c>
      <c r="E129" s="440"/>
      <c r="F129" s="220" t="s">
        <v>1813</v>
      </c>
      <c r="G129" s="130" t="s">
        <v>530</v>
      </c>
      <c r="H129" s="130">
        <v>2011</v>
      </c>
      <c r="I129" s="189" t="s">
        <v>301</v>
      </c>
      <c r="J129" s="160"/>
      <c r="K129" s="379">
        <f>IF(B129="",0,VLOOKUP(B129,Satser!$D$167:$F$194,2,FALSE)*IF(AA129="",0,VLOOKUP(AA129,Satser!$H$2:$J$14,2,FALSE)))</f>
        <v>0</v>
      </c>
      <c r="L129" s="379">
        <f>IF(B129="",0,VLOOKUP(B129,Satser!$I$167:$L$194,3,FALSE)*IF(AA129="",0,VLOOKUP(AA129,Satser!$H$2:$J$14,3,FALSE)))</f>
        <v>0</v>
      </c>
      <c r="M129" s="380">
        <f t="shared" si="1"/>
        <v>0</v>
      </c>
      <c r="N129" s="141" t="s">
        <v>1141</v>
      </c>
      <c r="O129" s="73"/>
      <c r="P129" s="73"/>
      <c r="Q129" s="79"/>
      <c r="R129" s="73"/>
      <c r="S129" s="73"/>
      <c r="T129" s="73">
        <v>4</v>
      </c>
      <c r="U129" s="73">
        <v>12</v>
      </c>
      <c r="V129" s="73">
        <v>12</v>
      </c>
      <c r="W129" s="73">
        <v>12</v>
      </c>
      <c r="X129" s="168">
        <v>8</v>
      </c>
      <c r="Y129" s="76"/>
      <c r="Z129" s="76"/>
      <c r="AA129" s="76"/>
      <c r="AB129" s="76"/>
      <c r="AC129" s="76"/>
      <c r="AD129" s="76"/>
      <c r="AE129" s="169"/>
      <c r="AF129" s="73"/>
      <c r="AG129" s="73"/>
      <c r="AH129" s="73"/>
      <c r="AI129" s="7"/>
      <c r="AJ129" s="7"/>
      <c r="AK129" s="7"/>
      <c r="AL129" s="7"/>
      <c r="AM129" s="7"/>
      <c r="AN129" s="7"/>
      <c r="AO129" s="7"/>
      <c r="AP129" s="7"/>
      <c r="AQ129" s="7"/>
      <c r="AR129" s="7"/>
      <c r="AS129" s="7"/>
      <c r="AT129" s="7"/>
      <c r="AU129" s="7"/>
      <c r="AV129" s="7"/>
      <c r="AW129" s="7"/>
      <c r="AX129" s="7"/>
      <c r="AY129" s="7"/>
      <c r="AZ129" s="7"/>
      <c r="BA129" s="7"/>
      <c r="BB129" s="7"/>
    </row>
    <row r="130" spans="1:54" ht="14.25" customHeight="1" x14ac:dyDescent="0.25">
      <c r="A130" s="96">
        <v>81729000</v>
      </c>
      <c r="B130" s="145" t="s">
        <v>809</v>
      </c>
      <c r="C130" s="197" t="str">
        <f>VLOOKUP(B130,Satser!$I$133:$J$160,2,FALSE)</f>
        <v>MH</v>
      </c>
      <c r="D130" s="145" t="s">
        <v>1306</v>
      </c>
      <c r="E130" s="440"/>
      <c r="F130" s="220" t="s">
        <v>1813</v>
      </c>
      <c r="G130" s="130" t="s">
        <v>530</v>
      </c>
      <c r="H130" s="130">
        <v>2011</v>
      </c>
      <c r="I130" s="189" t="s">
        <v>758</v>
      </c>
      <c r="J130" s="160"/>
      <c r="K130" s="379">
        <f>IF(B130="",0,VLOOKUP(B130,Satser!$D$167:$F$194,2,FALSE)*IF(AA130="",0,VLOOKUP(AA130,Satser!$H$2:$J$14,2,FALSE)))</f>
        <v>0</v>
      </c>
      <c r="L130" s="379">
        <f>IF(B130="",0,VLOOKUP(B130,Satser!$I$167:$L$194,3,FALSE)*IF(AA130="",0,VLOOKUP(AA130,Satser!$H$2:$J$14,3,FALSE)))</f>
        <v>0</v>
      </c>
      <c r="M130" s="380">
        <f t="shared" si="1"/>
        <v>0</v>
      </c>
      <c r="N130" s="345" t="s">
        <v>1267</v>
      </c>
      <c r="O130" s="73"/>
      <c r="P130" s="73"/>
      <c r="Q130" s="79"/>
      <c r="R130" s="73"/>
      <c r="S130" s="73"/>
      <c r="T130" s="73"/>
      <c r="U130" s="73">
        <v>12</v>
      </c>
      <c r="V130" s="73">
        <v>12</v>
      </c>
      <c r="W130" s="73">
        <v>12</v>
      </c>
      <c r="X130" s="168">
        <v>12</v>
      </c>
      <c r="Y130" s="76"/>
      <c r="Z130" s="76"/>
      <c r="AA130" s="76"/>
      <c r="AB130" s="76"/>
      <c r="AC130" s="76"/>
      <c r="AD130" s="76"/>
      <c r="AE130" s="169"/>
      <c r="AF130" s="73"/>
      <c r="AG130" s="73"/>
      <c r="AH130" s="73"/>
      <c r="AI130" s="7"/>
      <c r="AJ130" s="7"/>
      <c r="AK130" s="7"/>
      <c r="AL130" s="7"/>
      <c r="AM130" s="7"/>
      <c r="AN130" s="7"/>
      <c r="AO130" s="7"/>
      <c r="AP130" s="7"/>
      <c r="AQ130" s="7"/>
      <c r="AR130" s="7"/>
      <c r="AS130" s="7"/>
      <c r="AT130" s="7"/>
      <c r="AU130" s="7"/>
      <c r="AV130" s="7"/>
      <c r="AW130" s="7"/>
      <c r="AX130" s="7"/>
      <c r="AY130" s="7"/>
      <c r="AZ130" s="7"/>
      <c r="BA130" s="7"/>
      <c r="BB130" s="7"/>
    </row>
    <row r="131" spans="1:54" ht="14.25" customHeight="1" x14ac:dyDescent="0.25">
      <c r="A131" s="96">
        <v>81730500</v>
      </c>
      <c r="B131" s="145" t="s">
        <v>809</v>
      </c>
      <c r="C131" s="197" t="str">
        <f>VLOOKUP(B131,Satser!$I$133:$J$160,2,FALSE)</f>
        <v>MH</v>
      </c>
      <c r="D131" s="145" t="s">
        <v>1130</v>
      </c>
      <c r="E131" s="440"/>
      <c r="F131" s="220" t="s">
        <v>1813</v>
      </c>
      <c r="G131" s="130" t="s">
        <v>530</v>
      </c>
      <c r="H131" s="130">
        <v>2011</v>
      </c>
      <c r="I131" s="189" t="s">
        <v>278</v>
      </c>
      <c r="J131" s="160"/>
      <c r="K131" s="379">
        <f>IF(B131="",0,VLOOKUP(B131,Satser!$D$167:$F$194,2,FALSE)*IF(AA131="",0,VLOOKUP(AA131,Satser!$H$2:$J$14,2,FALSE)))</f>
        <v>0</v>
      </c>
      <c r="L131" s="379">
        <f>IF(B131="",0,VLOOKUP(B131,Satser!$I$167:$L$194,3,FALSE)*IF(AA131="",0,VLOOKUP(AA131,Satser!$H$2:$J$14,3,FALSE)))</f>
        <v>0</v>
      </c>
      <c r="M131" s="380">
        <f t="shared" si="1"/>
        <v>0</v>
      </c>
      <c r="N131" s="141" t="s">
        <v>1142</v>
      </c>
      <c r="O131" s="73"/>
      <c r="P131" s="73"/>
      <c r="Q131" s="79"/>
      <c r="R131" s="73"/>
      <c r="S131" s="73"/>
      <c r="T131" s="73">
        <v>5</v>
      </c>
      <c r="U131" s="73">
        <v>12</v>
      </c>
      <c r="V131" s="73">
        <v>12</v>
      </c>
      <c r="W131" s="73">
        <v>12</v>
      </c>
      <c r="X131" s="168">
        <v>7</v>
      </c>
      <c r="Y131" s="76"/>
      <c r="Z131" s="76"/>
      <c r="AA131" s="76"/>
      <c r="AB131" s="76"/>
      <c r="AC131" s="76"/>
      <c r="AD131" s="76"/>
      <c r="AE131" s="169"/>
      <c r="AF131" s="73"/>
      <c r="AG131" s="73"/>
      <c r="AH131" s="73"/>
      <c r="AI131" s="7"/>
      <c r="AJ131" s="7"/>
      <c r="AK131" s="7"/>
      <c r="AL131" s="7"/>
      <c r="AM131" s="7"/>
      <c r="AN131" s="7"/>
      <c r="AO131" s="7"/>
      <c r="AP131" s="7"/>
      <c r="AQ131" s="7"/>
      <c r="AR131" s="7"/>
      <c r="AS131" s="7"/>
      <c r="AT131" s="7"/>
      <c r="AU131" s="7"/>
      <c r="AV131" s="7"/>
      <c r="AW131" s="7"/>
      <c r="AX131" s="7"/>
      <c r="AY131" s="7"/>
      <c r="AZ131" s="7"/>
      <c r="BA131" s="7"/>
      <c r="BB131" s="7"/>
    </row>
    <row r="132" spans="1:54" ht="14.25" customHeight="1" x14ac:dyDescent="0.25">
      <c r="A132" s="96">
        <v>81730700</v>
      </c>
      <c r="B132" s="145" t="s">
        <v>809</v>
      </c>
      <c r="C132" s="197" t="str">
        <f>VLOOKUP(B132,Satser!$I$133:$J$160,2,FALSE)</f>
        <v>MH</v>
      </c>
      <c r="D132" s="145" t="s">
        <v>303</v>
      </c>
      <c r="E132" s="440"/>
      <c r="F132" s="220" t="s">
        <v>1813</v>
      </c>
      <c r="G132" s="130" t="s">
        <v>530</v>
      </c>
      <c r="H132" s="130">
        <v>2011</v>
      </c>
      <c r="I132" s="189" t="s">
        <v>278</v>
      </c>
      <c r="J132" s="160"/>
      <c r="K132" s="379">
        <f>IF(B132="",0,VLOOKUP(B132,Satser!$D$167:$F$194,2,FALSE)*IF(AA132="",0,VLOOKUP(AA132,Satser!$H$2:$J$14,2,FALSE)))</f>
        <v>0</v>
      </c>
      <c r="L132" s="379">
        <f>IF(B132="",0,VLOOKUP(B132,Satser!$I$167:$L$194,3,FALSE)*IF(AA132="",0,VLOOKUP(AA132,Satser!$H$2:$J$14,3,FALSE)))</f>
        <v>0</v>
      </c>
      <c r="M132" s="380">
        <f t="shared" si="1"/>
        <v>0</v>
      </c>
      <c r="N132" s="141" t="s">
        <v>1109</v>
      </c>
      <c r="O132" s="73"/>
      <c r="P132" s="73"/>
      <c r="Q132" s="79"/>
      <c r="R132" s="73"/>
      <c r="S132" s="73"/>
      <c r="T132" s="73">
        <v>5</v>
      </c>
      <c r="U132" s="73">
        <v>12</v>
      </c>
      <c r="V132" s="73">
        <v>12</v>
      </c>
      <c r="W132" s="73">
        <v>12</v>
      </c>
      <c r="X132" s="168">
        <v>7</v>
      </c>
      <c r="Y132" s="76"/>
      <c r="Z132" s="73"/>
      <c r="AA132" s="73"/>
      <c r="AB132" s="73"/>
      <c r="AC132" s="73"/>
      <c r="AD132" s="73"/>
      <c r="AE132" s="168"/>
      <c r="AF132" s="73"/>
      <c r="AG132" s="73"/>
      <c r="AH132" s="73"/>
      <c r="AI132" s="7"/>
      <c r="AJ132" s="7"/>
      <c r="AK132" s="7"/>
      <c r="AL132" s="7"/>
      <c r="AM132" s="7"/>
      <c r="AN132" s="7"/>
      <c r="AO132" s="7"/>
      <c r="AP132" s="7"/>
      <c r="AQ132" s="7"/>
      <c r="AR132" s="7"/>
      <c r="AS132" s="7"/>
      <c r="AT132" s="7"/>
      <c r="AU132" s="7"/>
      <c r="AV132" s="7"/>
      <c r="AW132" s="7"/>
      <c r="AX132" s="7"/>
      <c r="AY132" s="7"/>
      <c r="AZ132" s="7"/>
      <c r="BA132" s="7"/>
      <c r="BB132" s="7"/>
    </row>
    <row r="133" spans="1:54" ht="14.25" customHeight="1" x14ac:dyDescent="0.25">
      <c r="A133" s="96">
        <v>81731100</v>
      </c>
      <c r="B133" s="145" t="s">
        <v>809</v>
      </c>
      <c r="C133" s="197" t="str">
        <f>VLOOKUP(B133,Satser!$I$133:$J$160,2,FALSE)</f>
        <v>MH</v>
      </c>
      <c r="D133" s="145" t="s">
        <v>1215</v>
      </c>
      <c r="E133" s="440"/>
      <c r="F133" s="220" t="s">
        <v>1813</v>
      </c>
      <c r="G133" s="130" t="s">
        <v>527</v>
      </c>
      <c r="H133" s="130">
        <v>2011</v>
      </c>
      <c r="I133" s="189" t="s">
        <v>301</v>
      </c>
      <c r="J133" s="160"/>
      <c r="K133" s="379">
        <f>IF(B133="",0,VLOOKUP(B133,Satser!$D$167:$F$194,2,FALSE)*IF(AA133="",0,VLOOKUP(AA133,Satser!$H$2:$J$14,2,FALSE)))</f>
        <v>0</v>
      </c>
      <c r="L133" s="379">
        <f>IF(B133="",0,VLOOKUP(B133,Satser!$I$167:$L$194,3,FALSE)*IF(AA133="",0,VLOOKUP(AA133,Satser!$H$2:$J$14,3,FALSE)))</f>
        <v>0</v>
      </c>
      <c r="M133" s="380">
        <f t="shared" si="1"/>
        <v>0</v>
      </c>
      <c r="N133" s="141" t="s">
        <v>1218</v>
      </c>
      <c r="O133" s="73"/>
      <c r="P133" s="73"/>
      <c r="Q133" s="79"/>
      <c r="R133" s="73"/>
      <c r="S133" s="73"/>
      <c r="T133" s="273">
        <v>4</v>
      </c>
      <c r="U133" s="273">
        <v>12</v>
      </c>
      <c r="V133" s="73">
        <v>12</v>
      </c>
      <c r="W133" s="73">
        <v>12</v>
      </c>
      <c r="X133" s="168">
        <v>8</v>
      </c>
      <c r="Y133" s="76"/>
      <c r="Z133" s="73"/>
      <c r="AA133" s="73"/>
      <c r="AB133" s="73"/>
      <c r="AC133" s="73"/>
      <c r="AD133" s="73"/>
      <c r="AE133" s="168"/>
      <c r="AF133" s="73"/>
      <c r="AG133" s="73"/>
      <c r="AH133" s="73"/>
      <c r="AI133" s="7"/>
      <c r="AJ133" s="7"/>
      <c r="AK133" s="7"/>
      <c r="AL133" s="7"/>
      <c r="AM133" s="7"/>
      <c r="AN133" s="7"/>
      <c r="AO133" s="7"/>
      <c r="AP133" s="7"/>
      <c r="AQ133" s="7"/>
      <c r="AR133" s="7"/>
      <c r="AS133" s="7"/>
      <c r="AT133" s="7"/>
      <c r="AU133" s="7"/>
      <c r="AV133" s="7"/>
      <c r="AW133" s="7"/>
      <c r="AX133" s="7"/>
      <c r="AY133" s="7"/>
      <c r="AZ133" s="7"/>
      <c r="BA133" s="7"/>
      <c r="BB133" s="7"/>
    </row>
    <row r="134" spans="1:54" ht="14.25" customHeight="1" x14ac:dyDescent="0.25">
      <c r="A134" s="96">
        <v>81731200</v>
      </c>
      <c r="B134" s="145" t="s">
        <v>809</v>
      </c>
      <c r="C134" s="197" t="str">
        <f>VLOOKUP(B134,Satser!$I$133:$J$160,2,FALSE)</f>
        <v>MH</v>
      </c>
      <c r="D134" s="145" t="s">
        <v>304</v>
      </c>
      <c r="E134" s="440"/>
      <c r="F134" s="220" t="s">
        <v>1813</v>
      </c>
      <c r="G134" s="130" t="s">
        <v>527</v>
      </c>
      <c r="H134" s="130">
        <v>2011</v>
      </c>
      <c r="I134" s="189" t="s">
        <v>129</v>
      </c>
      <c r="J134" s="160"/>
      <c r="K134" s="379">
        <f>IF(B134="",0,VLOOKUP(B134,Satser!$D$167:$F$194,2,FALSE)*IF(AA134="",0,VLOOKUP(AA134,Satser!$H$2:$J$14,2,FALSE)))</f>
        <v>0</v>
      </c>
      <c r="L134" s="379">
        <f>IF(B134="",0,VLOOKUP(B134,Satser!$I$167:$L$194,3,FALSE)*IF(AA134="",0,VLOOKUP(AA134,Satser!$H$2:$J$14,3,FALSE)))</f>
        <v>0</v>
      </c>
      <c r="M134" s="380">
        <f t="shared" si="1"/>
        <v>0</v>
      </c>
      <c r="N134" s="141" t="s">
        <v>1042</v>
      </c>
      <c r="O134" s="73"/>
      <c r="P134" s="73"/>
      <c r="Q134" s="79"/>
      <c r="R134" s="73"/>
      <c r="S134" s="73"/>
      <c r="T134" s="73">
        <v>10</v>
      </c>
      <c r="U134" s="73">
        <v>12</v>
      </c>
      <c r="V134" s="73">
        <v>12</v>
      </c>
      <c r="W134" s="73">
        <v>12</v>
      </c>
      <c r="X134" s="168">
        <v>2</v>
      </c>
      <c r="Y134" s="76"/>
      <c r="Z134" s="73"/>
      <c r="AA134" s="73"/>
      <c r="AB134" s="73"/>
      <c r="AC134" s="73"/>
      <c r="AD134" s="73"/>
      <c r="AE134" s="168"/>
      <c r="AF134" s="73"/>
      <c r="AG134" s="73"/>
      <c r="AH134" s="73"/>
      <c r="AI134" s="7"/>
      <c r="AJ134" s="7"/>
      <c r="AK134" s="7"/>
      <c r="AL134" s="7"/>
      <c r="AM134" s="7"/>
      <c r="AN134" s="7"/>
      <c r="AO134" s="7"/>
      <c r="AP134" s="7"/>
      <c r="AQ134" s="7"/>
      <c r="AR134" s="7"/>
      <c r="AS134" s="7"/>
      <c r="AT134" s="7"/>
      <c r="AU134" s="7"/>
      <c r="AV134" s="7"/>
      <c r="AW134" s="7"/>
      <c r="AX134" s="7"/>
      <c r="AY134" s="7"/>
      <c r="AZ134" s="7"/>
      <c r="BA134" s="7"/>
      <c r="BB134" s="7"/>
    </row>
    <row r="135" spans="1:54" ht="14.25" customHeight="1" x14ac:dyDescent="0.25">
      <c r="A135" s="96">
        <v>81731400</v>
      </c>
      <c r="B135" s="130" t="s">
        <v>809</v>
      </c>
      <c r="C135" s="197" t="str">
        <f>VLOOKUP(B135,Satser!$I$133:$J$160,2,FALSE)</f>
        <v>MH</v>
      </c>
      <c r="D135" s="130" t="s">
        <v>1110</v>
      </c>
      <c r="E135" s="440"/>
      <c r="F135" s="220" t="s">
        <v>1813</v>
      </c>
      <c r="G135" s="130" t="s">
        <v>530</v>
      </c>
      <c r="H135" s="130">
        <v>2011</v>
      </c>
      <c r="I135" s="189" t="s">
        <v>301</v>
      </c>
      <c r="J135" s="160"/>
      <c r="K135" s="379">
        <f>IF(B135="",0,VLOOKUP(B135,Satser!$D$167:$F$194,2,FALSE)*IF(AA135="",0,VLOOKUP(AA135,Satser!$H$2:$J$14,2,FALSE)))</f>
        <v>0</v>
      </c>
      <c r="L135" s="379">
        <f>IF(B135="",0,VLOOKUP(B135,Satser!$I$167:$L$194,3,FALSE)*IF(AA135="",0,VLOOKUP(AA135,Satser!$H$2:$J$14,3,FALSE)))</f>
        <v>0</v>
      </c>
      <c r="M135" s="380">
        <f t="shared" si="1"/>
        <v>0</v>
      </c>
      <c r="N135" s="141" t="s">
        <v>1143</v>
      </c>
      <c r="O135" s="73"/>
      <c r="P135" s="73"/>
      <c r="Q135" s="79"/>
      <c r="R135" s="73"/>
      <c r="S135" s="73"/>
      <c r="T135" s="73">
        <v>4</v>
      </c>
      <c r="U135" s="73">
        <v>12</v>
      </c>
      <c r="V135" s="73">
        <v>12</v>
      </c>
      <c r="W135" s="73">
        <v>12</v>
      </c>
      <c r="X135" s="168">
        <v>8</v>
      </c>
      <c r="Y135" s="76"/>
      <c r="Z135" s="73"/>
      <c r="AA135" s="73"/>
      <c r="AB135" s="73"/>
      <c r="AC135" s="73"/>
      <c r="AD135" s="73"/>
      <c r="AE135" s="168"/>
      <c r="AF135" s="73"/>
      <c r="AG135" s="73"/>
      <c r="AH135" s="73"/>
      <c r="AI135" s="7"/>
      <c r="AJ135" s="7"/>
      <c r="AK135" s="7"/>
      <c r="AL135" s="7"/>
      <c r="AM135" s="7"/>
      <c r="AN135" s="7"/>
      <c r="AO135" s="7"/>
      <c r="AP135" s="7"/>
      <c r="AQ135" s="7"/>
      <c r="AR135" s="7"/>
      <c r="AS135" s="7"/>
      <c r="AT135" s="7"/>
      <c r="AU135" s="7"/>
      <c r="AV135" s="7"/>
      <c r="AW135" s="7"/>
      <c r="AX135" s="7"/>
      <c r="AY135" s="7"/>
      <c r="AZ135" s="7"/>
      <c r="BA135" s="7"/>
      <c r="BB135" s="7"/>
    </row>
    <row r="136" spans="1:54" s="98" customFormat="1" ht="14.25" customHeight="1" x14ac:dyDescent="0.25">
      <c r="A136" s="96">
        <v>81732200</v>
      </c>
      <c r="B136" s="145" t="s">
        <v>809</v>
      </c>
      <c r="C136" s="197" t="str">
        <f>VLOOKUP(B136,Satser!$I$133:$J$160,2,FALSE)</f>
        <v>MH</v>
      </c>
      <c r="D136" s="145" t="s">
        <v>305</v>
      </c>
      <c r="E136" s="440"/>
      <c r="F136" s="220" t="s">
        <v>1813</v>
      </c>
      <c r="G136" s="130" t="s">
        <v>530</v>
      </c>
      <c r="H136" s="130">
        <v>2011</v>
      </c>
      <c r="I136" s="189" t="s">
        <v>284</v>
      </c>
      <c r="J136" s="160"/>
      <c r="K136" s="379">
        <f>IF(B136="",0,VLOOKUP(B136,Satser!$D$167:$F$194,2,FALSE)*IF(AA136="",0,VLOOKUP(AA136,Satser!$H$2:$J$14,2,FALSE)))</f>
        <v>0</v>
      </c>
      <c r="L136" s="379">
        <f>IF(B136="",0,VLOOKUP(B136,Satser!$I$167:$L$194,3,FALSE)*IF(AA136="",0,VLOOKUP(AA136,Satser!$H$2:$J$14,3,FALSE)))</f>
        <v>0</v>
      </c>
      <c r="M136" s="380">
        <f t="shared" si="1"/>
        <v>0</v>
      </c>
      <c r="N136" s="141" t="s">
        <v>1144</v>
      </c>
      <c r="O136" s="73"/>
      <c r="P136" s="73"/>
      <c r="Q136" s="79"/>
      <c r="R136" s="73"/>
      <c r="S136" s="73"/>
      <c r="T136" s="73">
        <v>4</v>
      </c>
      <c r="U136" s="73">
        <v>12</v>
      </c>
      <c r="V136" s="73">
        <v>12</v>
      </c>
      <c r="W136" s="73">
        <v>8</v>
      </c>
      <c r="X136" s="168"/>
      <c r="Y136" s="76"/>
      <c r="Z136" s="73"/>
      <c r="AA136" s="73"/>
      <c r="AB136" s="73"/>
      <c r="AC136" s="73"/>
      <c r="AD136" s="73"/>
      <c r="AE136" s="168"/>
      <c r="AF136" s="76"/>
      <c r="AG136" s="76"/>
      <c r="AH136" s="76"/>
      <c r="AI136" s="97"/>
      <c r="AJ136" s="97"/>
      <c r="AK136" s="97"/>
      <c r="AL136" s="97"/>
      <c r="AM136" s="97"/>
      <c r="AN136" s="97"/>
      <c r="AO136" s="97"/>
      <c r="AP136" s="97"/>
      <c r="AQ136" s="97"/>
      <c r="AR136" s="97"/>
      <c r="AS136" s="97"/>
      <c r="AT136" s="97"/>
      <c r="AU136" s="97"/>
      <c r="AV136" s="97"/>
      <c r="AW136" s="97"/>
      <c r="AX136" s="97"/>
      <c r="AY136" s="97"/>
      <c r="AZ136" s="97"/>
      <c r="BA136" s="97"/>
      <c r="BB136" s="97"/>
    </row>
    <row r="137" spans="1:54" ht="14.25" customHeight="1" x14ac:dyDescent="0.25">
      <c r="A137" s="111">
        <v>81738100</v>
      </c>
      <c r="B137" s="197" t="s">
        <v>809</v>
      </c>
      <c r="C137" s="197" t="str">
        <f>VLOOKUP(B137,Satser!$I$133:$J$160,2,FALSE)</f>
        <v>MH</v>
      </c>
      <c r="D137" s="220" t="s">
        <v>1281</v>
      </c>
      <c r="E137" s="440"/>
      <c r="F137" s="220" t="s">
        <v>1813</v>
      </c>
      <c r="G137" s="75" t="s">
        <v>530</v>
      </c>
      <c r="H137" s="215">
        <v>2012</v>
      </c>
      <c r="I137" s="212" t="s">
        <v>1282</v>
      </c>
      <c r="J137" s="195"/>
      <c r="K137" s="379">
        <f>IF(B137="",0,VLOOKUP(B137,Satser!$D$167:$F$194,2,FALSE)*IF(AA137="",0,VLOOKUP(AA137,Satser!$H$2:$J$14,2,FALSE)))</f>
        <v>0</v>
      </c>
      <c r="L137" s="379">
        <f>IF(B137="",0,VLOOKUP(B137,Satser!$I$167:$L$194,3,FALSE)*IF(AA137="",0,VLOOKUP(AA137,Satser!$H$2:$J$14,3,FALSE)))</f>
        <v>0</v>
      </c>
      <c r="M137" s="380">
        <f t="shared" ref="M137:M200" si="2">SUM(K137+L137)</f>
        <v>0</v>
      </c>
      <c r="N137" s="339" t="s">
        <v>1321</v>
      </c>
      <c r="O137" s="75"/>
      <c r="P137" s="75"/>
      <c r="Q137" s="75"/>
      <c r="R137" s="75"/>
      <c r="S137" s="75"/>
      <c r="T137" s="75"/>
      <c r="U137" s="75">
        <v>8</v>
      </c>
      <c r="V137" s="75">
        <v>12</v>
      </c>
      <c r="W137" s="75">
        <v>12</v>
      </c>
      <c r="X137" s="170">
        <v>12</v>
      </c>
      <c r="Y137" s="75">
        <v>4</v>
      </c>
      <c r="Z137" s="73"/>
      <c r="AA137" s="73"/>
      <c r="AB137" s="73"/>
      <c r="AC137" s="73"/>
      <c r="AD137" s="73"/>
      <c r="AE137" s="168"/>
      <c r="AF137" s="73"/>
      <c r="AG137" s="73"/>
      <c r="AH137" s="73"/>
      <c r="AI137" s="7"/>
      <c r="AJ137" s="7"/>
      <c r="AK137" s="7"/>
      <c r="AL137" s="7"/>
      <c r="AM137" s="7"/>
      <c r="AN137" s="7"/>
      <c r="AO137" s="7"/>
      <c r="AP137" s="7"/>
      <c r="AQ137" s="7"/>
      <c r="AR137" s="7"/>
      <c r="AS137" s="7"/>
      <c r="AT137" s="7"/>
      <c r="AU137" s="7"/>
      <c r="AV137" s="7"/>
      <c r="AW137" s="7"/>
      <c r="AX137" s="7"/>
      <c r="AY137" s="7"/>
      <c r="AZ137" s="7"/>
      <c r="BA137" s="7"/>
      <c r="BB137" s="7"/>
    </row>
    <row r="138" spans="1:54" ht="14.25" customHeight="1" x14ac:dyDescent="0.25">
      <c r="A138" s="111">
        <v>81738200</v>
      </c>
      <c r="B138" s="197" t="s">
        <v>809</v>
      </c>
      <c r="C138" s="197" t="str">
        <f>VLOOKUP(B138,Satser!$I$133:$J$160,2,FALSE)</f>
        <v>MH</v>
      </c>
      <c r="D138" s="220" t="s">
        <v>1283</v>
      </c>
      <c r="E138" s="440"/>
      <c r="F138" s="220" t="s">
        <v>1813</v>
      </c>
      <c r="G138" s="220" t="s">
        <v>530</v>
      </c>
      <c r="H138" s="215">
        <v>2012</v>
      </c>
      <c r="I138" s="318" t="s">
        <v>1270</v>
      </c>
      <c r="J138" s="195"/>
      <c r="K138" s="379">
        <f>IF(B138="",0,VLOOKUP(B138,Satser!$D$167:$F$194,2,FALSE)*IF(AA138="",0,VLOOKUP(AA138,Satser!$H$2:$J$14,2,FALSE)))</f>
        <v>0</v>
      </c>
      <c r="L138" s="379">
        <f>IF(B138="",0,VLOOKUP(B138,Satser!$I$167:$L$194,3,FALSE)*IF(AA138="",0,VLOOKUP(AA138,Satser!$H$2:$J$14,3,FALSE)))</f>
        <v>0</v>
      </c>
      <c r="M138" s="380">
        <f t="shared" si="2"/>
        <v>0</v>
      </c>
      <c r="N138" s="339" t="s">
        <v>1373</v>
      </c>
      <c r="O138" s="75"/>
      <c r="P138" s="75"/>
      <c r="Q138" s="75"/>
      <c r="R138" s="75"/>
      <c r="S138" s="75"/>
      <c r="T138" s="75"/>
      <c r="U138" s="75">
        <v>4</v>
      </c>
      <c r="V138" s="75">
        <v>12</v>
      </c>
      <c r="W138" s="75">
        <v>12</v>
      </c>
      <c r="X138" s="170">
        <v>12</v>
      </c>
      <c r="Y138" s="75">
        <v>8</v>
      </c>
      <c r="Z138" s="73"/>
      <c r="AA138" s="73"/>
      <c r="AB138" s="73"/>
      <c r="AC138" s="73"/>
      <c r="AD138" s="73"/>
      <c r="AE138" s="168"/>
      <c r="AF138" s="73"/>
      <c r="AG138" s="73"/>
      <c r="AH138" s="73"/>
      <c r="AI138" s="7"/>
      <c r="AJ138" s="7"/>
      <c r="AK138" s="7"/>
      <c r="AL138" s="7"/>
      <c r="AM138" s="7"/>
      <c r="AN138" s="7"/>
      <c r="AO138" s="7"/>
      <c r="AP138" s="7"/>
      <c r="AQ138" s="7"/>
      <c r="AR138" s="7"/>
      <c r="AS138" s="7"/>
      <c r="AT138" s="7"/>
      <c r="AU138" s="7"/>
      <c r="AV138" s="7"/>
      <c r="AW138" s="7"/>
      <c r="AX138" s="7"/>
      <c r="AY138" s="7"/>
      <c r="AZ138" s="7"/>
      <c r="BA138" s="7"/>
      <c r="BB138" s="7"/>
    </row>
    <row r="139" spans="1:54" ht="14.25" customHeight="1" x14ac:dyDescent="0.25">
      <c r="A139" s="111">
        <v>81738300</v>
      </c>
      <c r="B139" s="197" t="s">
        <v>809</v>
      </c>
      <c r="C139" s="197" t="str">
        <f>VLOOKUP(B139,Satser!$I$133:$J$160,2,FALSE)</f>
        <v>MH</v>
      </c>
      <c r="D139" s="220" t="s">
        <v>1284</v>
      </c>
      <c r="E139" s="440">
        <v>653010</v>
      </c>
      <c r="F139" s="220" t="s">
        <v>1813</v>
      </c>
      <c r="G139" s="220" t="s">
        <v>527</v>
      </c>
      <c r="H139" s="215">
        <v>2012</v>
      </c>
      <c r="I139" s="318" t="s">
        <v>1285</v>
      </c>
      <c r="J139" s="195"/>
      <c r="K139" s="379">
        <f>IF(B139="",0,VLOOKUP(B139,Satser!$D$167:$F$194,2,FALSE)*IF(AA139="",0,VLOOKUP(AA139,Satser!$H$2:$J$14,2,FALSE)))</f>
        <v>0</v>
      </c>
      <c r="L139" s="379">
        <f>IF(B139="",0,VLOOKUP(B139,Satser!$I$167:$L$194,3,FALSE)*IF(AA139="",0,VLOOKUP(AA139,Satser!$H$2:$J$14,3,FALSE)))</f>
        <v>0</v>
      </c>
      <c r="M139" s="380">
        <f t="shared" si="2"/>
        <v>0</v>
      </c>
      <c r="N139" s="339" t="s">
        <v>1322</v>
      </c>
      <c r="O139" s="75"/>
      <c r="P139" s="75"/>
      <c r="Q139" s="75"/>
      <c r="R139" s="75"/>
      <c r="S139" s="75"/>
      <c r="T139" s="75"/>
      <c r="U139" s="75">
        <v>6</v>
      </c>
      <c r="V139" s="75">
        <v>12</v>
      </c>
      <c r="W139" s="75">
        <v>12</v>
      </c>
      <c r="X139" s="170">
        <v>12</v>
      </c>
      <c r="Y139" s="75">
        <v>6</v>
      </c>
      <c r="Z139" s="73"/>
      <c r="AA139" s="73"/>
      <c r="AB139" s="73"/>
      <c r="AC139" s="73"/>
      <c r="AD139" s="73"/>
      <c r="AE139" s="168"/>
      <c r="AF139" s="73"/>
      <c r="AG139" s="73"/>
      <c r="AH139" s="73"/>
      <c r="AI139" s="7"/>
      <c r="AJ139" s="7"/>
      <c r="AK139" s="7"/>
      <c r="AL139" s="7"/>
      <c r="AM139" s="7"/>
      <c r="AN139" s="7"/>
      <c r="AO139" s="7"/>
      <c r="AP139" s="7"/>
      <c r="AQ139" s="7"/>
      <c r="AR139" s="7"/>
      <c r="AS139" s="7"/>
      <c r="AT139" s="7"/>
      <c r="AU139" s="7"/>
      <c r="AV139" s="7"/>
      <c r="AW139" s="7"/>
      <c r="AX139" s="7"/>
      <c r="AY139" s="7"/>
      <c r="AZ139" s="7"/>
      <c r="BA139" s="7"/>
      <c r="BB139" s="7"/>
    </row>
    <row r="140" spans="1:54" ht="14.25" customHeight="1" x14ac:dyDescent="0.25">
      <c r="A140" s="111">
        <v>81738400</v>
      </c>
      <c r="B140" s="197" t="s">
        <v>809</v>
      </c>
      <c r="C140" s="197" t="str">
        <f>VLOOKUP(B140,Satser!$I$133:$J$160,2,FALSE)</f>
        <v>MH</v>
      </c>
      <c r="D140" s="220" t="s">
        <v>1286</v>
      </c>
      <c r="E140" s="440">
        <v>653020</v>
      </c>
      <c r="F140" s="220" t="s">
        <v>1813</v>
      </c>
      <c r="G140" s="220" t="s">
        <v>527</v>
      </c>
      <c r="H140" s="215">
        <v>2012</v>
      </c>
      <c r="I140" s="318" t="s">
        <v>1269</v>
      </c>
      <c r="J140" s="195"/>
      <c r="K140" s="379">
        <f>IF(B140="",0,VLOOKUP(B140,Satser!$D$167:$F$194,2,FALSE)*IF(AA140="",0,VLOOKUP(AA140,Satser!$H$2:$J$14,2,FALSE)))</f>
        <v>0</v>
      </c>
      <c r="L140" s="379">
        <f>IF(B140="",0,VLOOKUP(B140,Satser!$I$167:$L$194,3,FALSE)*IF(AA140="",0,VLOOKUP(AA140,Satser!$H$2:$J$14,3,FALSE)))</f>
        <v>0</v>
      </c>
      <c r="M140" s="380">
        <f t="shared" si="2"/>
        <v>0</v>
      </c>
      <c r="N140" s="339" t="s">
        <v>1339</v>
      </c>
      <c r="O140" s="75"/>
      <c r="P140" s="75"/>
      <c r="Q140" s="75"/>
      <c r="R140" s="75"/>
      <c r="S140" s="75"/>
      <c r="T140" s="75"/>
      <c r="U140" s="75">
        <v>5</v>
      </c>
      <c r="V140" s="75">
        <v>12</v>
      </c>
      <c r="W140" s="75">
        <v>12</v>
      </c>
      <c r="X140" s="170">
        <v>12</v>
      </c>
      <c r="Y140" s="75">
        <v>7</v>
      </c>
      <c r="Z140" s="73"/>
      <c r="AA140" s="73"/>
      <c r="AB140" s="73"/>
      <c r="AC140" s="73"/>
      <c r="AD140" s="73"/>
      <c r="AE140" s="168"/>
      <c r="AF140" s="73"/>
      <c r="AG140" s="73"/>
      <c r="AH140" s="73"/>
      <c r="AI140" s="7"/>
      <c r="AJ140" s="7"/>
      <c r="AK140" s="7"/>
      <c r="AL140" s="7"/>
      <c r="AM140" s="7"/>
      <c r="AN140" s="7"/>
      <c r="AO140" s="7"/>
      <c r="AP140" s="7"/>
      <c r="AQ140" s="7"/>
      <c r="AR140" s="7"/>
      <c r="AS140" s="7"/>
      <c r="AT140" s="7"/>
      <c r="AU140" s="7"/>
      <c r="AV140" s="7"/>
      <c r="AW140" s="7"/>
      <c r="AX140" s="7"/>
      <c r="AY140" s="7"/>
      <c r="AZ140" s="7"/>
      <c r="BA140" s="7"/>
      <c r="BB140" s="7"/>
    </row>
    <row r="141" spans="1:54" ht="14.25" customHeight="1" x14ac:dyDescent="0.25">
      <c r="A141" s="111">
        <v>81738500</v>
      </c>
      <c r="B141" s="197" t="s">
        <v>809</v>
      </c>
      <c r="C141" s="197" t="str">
        <f>VLOOKUP(B141,Satser!$I$133:$J$160,2,FALSE)</f>
        <v>MH</v>
      </c>
      <c r="D141" s="220" t="s">
        <v>1287</v>
      </c>
      <c r="E141" s="440">
        <v>653010</v>
      </c>
      <c r="F141" s="220" t="s">
        <v>1813</v>
      </c>
      <c r="G141" s="220" t="s">
        <v>530</v>
      </c>
      <c r="H141" s="215">
        <v>2012</v>
      </c>
      <c r="I141" s="318" t="s">
        <v>1269</v>
      </c>
      <c r="J141" s="195"/>
      <c r="K141" s="379">
        <f>IF(B141="",0,VLOOKUP(B141,Satser!$D$167:$F$194,2,FALSE)*IF(AA141="",0,VLOOKUP(AA141,Satser!$H$2:$J$14,2,FALSE)))</f>
        <v>85041.879042675049</v>
      </c>
      <c r="L141" s="379">
        <f>IF(B141="",0,VLOOKUP(B141,Satser!$I$167:$L$194,3,FALSE)*IF(AA141="",0,VLOOKUP(AA141,Satser!$H$2:$J$14,3,FALSE)))</f>
        <v>399696.83150057279</v>
      </c>
      <c r="M141" s="380">
        <f t="shared" si="2"/>
        <v>484738.71054324787</v>
      </c>
      <c r="N141" s="339" t="s">
        <v>1339</v>
      </c>
      <c r="O141" s="75"/>
      <c r="P141" s="75"/>
      <c r="Q141" s="75"/>
      <c r="R141" s="75"/>
      <c r="S141" s="75"/>
      <c r="T141" s="75"/>
      <c r="U141" s="75">
        <v>5</v>
      </c>
      <c r="V141" s="75">
        <v>12</v>
      </c>
      <c r="W141" s="75">
        <v>12</v>
      </c>
      <c r="X141" s="170">
        <v>12</v>
      </c>
      <c r="Y141" s="75">
        <v>7</v>
      </c>
      <c r="Z141" s="73">
        <v>12</v>
      </c>
      <c r="AA141" s="73">
        <v>8</v>
      </c>
      <c r="AB141" s="73"/>
      <c r="AC141" s="73"/>
      <c r="AD141" s="73"/>
      <c r="AE141" s="168"/>
      <c r="AF141" s="73"/>
      <c r="AG141" s="73"/>
      <c r="AH141" s="73"/>
      <c r="AI141" s="7"/>
      <c r="AJ141" s="7"/>
      <c r="AK141" s="7"/>
      <c r="AL141" s="7"/>
      <c r="AM141" s="7"/>
      <c r="AN141" s="7"/>
      <c r="AO141" s="7"/>
      <c r="AP141" s="7"/>
      <c r="AQ141" s="7"/>
      <c r="AR141" s="7"/>
      <c r="AS141" s="7"/>
      <c r="AT141" s="7"/>
      <c r="AU141" s="7"/>
      <c r="AV141" s="7"/>
      <c r="AW141" s="7"/>
      <c r="AX141" s="7"/>
      <c r="AY141" s="7"/>
      <c r="AZ141" s="7"/>
      <c r="BA141" s="7"/>
      <c r="BB141" s="7"/>
    </row>
    <row r="142" spans="1:54" ht="14.25" customHeight="1" x14ac:dyDescent="0.25">
      <c r="A142" s="111">
        <v>81738600</v>
      </c>
      <c r="B142" s="197" t="s">
        <v>809</v>
      </c>
      <c r="C142" s="197" t="str">
        <f>VLOOKUP(B142,Satser!$I$133:$J$160,2,FALSE)</f>
        <v>MH</v>
      </c>
      <c r="D142" s="220" t="s">
        <v>1288</v>
      </c>
      <c r="E142" s="440">
        <v>652510</v>
      </c>
      <c r="F142" s="220" t="s">
        <v>1813</v>
      </c>
      <c r="G142" s="220" t="s">
        <v>530</v>
      </c>
      <c r="H142" s="215">
        <v>2012</v>
      </c>
      <c r="I142" s="318" t="s">
        <v>1285</v>
      </c>
      <c r="J142" s="195"/>
      <c r="K142" s="379">
        <f>IF(B142="",0,VLOOKUP(B142,Satser!$D$167:$F$194,2,FALSE)*IF(AA142="",0,VLOOKUP(AA142,Satser!$H$2:$J$14,2,FALSE)))</f>
        <v>85041.879042675049</v>
      </c>
      <c r="L142" s="379">
        <f>IF(B142="",0,VLOOKUP(B142,Satser!$I$167:$L$194,3,FALSE)*IF(AA142="",0,VLOOKUP(AA142,Satser!$H$2:$J$14,3,FALSE)))</f>
        <v>399696.83150057279</v>
      </c>
      <c r="M142" s="380">
        <f t="shared" si="2"/>
        <v>484738.71054324787</v>
      </c>
      <c r="N142" s="339" t="s">
        <v>1322</v>
      </c>
      <c r="O142" s="75"/>
      <c r="P142" s="75"/>
      <c r="Q142" s="75"/>
      <c r="R142" s="75"/>
      <c r="S142" s="75"/>
      <c r="T142" s="75"/>
      <c r="U142" s="75">
        <v>6</v>
      </c>
      <c r="V142" s="75">
        <v>12</v>
      </c>
      <c r="W142" s="75">
        <v>12</v>
      </c>
      <c r="X142" s="170">
        <v>12</v>
      </c>
      <c r="Y142" s="75">
        <v>6</v>
      </c>
      <c r="Z142" s="76">
        <v>12</v>
      </c>
      <c r="AA142" s="76">
        <v>8</v>
      </c>
      <c r="AB142" s="76"/>
      <c r="AC142" s="76"/>
      <c r="AD142" s="76"/>
      <c r="AE142" s="169"/>
      <c r="AF142" s="73"/>
      <c r="AG142" s="73"/>
      <c r="AH142" s="73"/>
      <c r="AI142" s="7"/>
      <c r="AJ142" s="7"/>
      <c r="AK142" s="7"/>
      <c r="AL142" s="7"/>
      <c r="AM142" s="7"/>
      <c r="AN142" s="7"/>
      <c r="AO142" s="7"/>
      <c r="AP142" s="7"/>
      <c r="AQ142" s="7"/>
      <c r="AR142" s="7"/>
      <c r="AS142" s="7"/>
      <c r="AT142" s="7"/>
      <c r="AU142" s="7"/>
      <c r="AV142" s="7"/>
      <c r="AW142" s="7"/>
      <c r="AX142" s="7"/>
      <c r="AY142" s="7"/>
      <c r="AZ142" s="7"/>
      <c r="BA142" s="7"/>
      <c r="BB142" s="7"/>
    </row>
    <row r="143" spans="1:54" ht="14.25" customHeight="1" x14ac:dyDescent="0.25">
      <c r="A143" s="96">
        <v>81122300</v>
      </c>
      <c r="B143" s="414" t="s">
        <v>810</v>
      </c>
      <c r="C143" s="197" t="str">
        <f>VLOOKUP(B143,Satser!$I$133:$J$160,2,FALSE)</f>
        <v>HF</v>
      </c>
      <c r="D143" s="414" t="s">
        <v>66</v>
      </c>
      <c r="E143" s="440" t="s">
        <v>2163</v>
      </c>
      <c r="F143" s="220" t="s">
        <v>1813</v>
      </c>
      <c r="G143" s="78"/>
      <c r="H143" s="223">
        <v>2006</v>
      </c>
      <c r="I143" s="78"/>
      <c r="J143" s="128" t="s">
        <v>979</v>
      </c>
      <c r="K143" s="379">
        <f>IF(B143="",0,VLOOKUP(B143,Satser!$D$167:$F$194,2,FALSE)*IF(AA143="",0,VLOOKUP(AA143,Satser!$H$2:$J$14,2,FALSE)))</f>
        <v>0</v>
      </c>
      <c r="L143" s="379">
        <f>IF(B143="",0,VLOOKUP(B143,Satser!$I$167:$L$194,3,FALSE)*IF(AA143="",0,VLOOKUP(AA143,Satser!$H$2:$J$14,3,FALSE)))</f>
        <v>0</v>
      </c>
      <c r="M143" s="380">
        <f t="shared" si="2"/>
        <v>0</v>
      </c>
      <c r="N143" s="141" t="s">
        <v>1833</v>
      </c>
      <c r="O143" s="73"/>
      <c r="P143" s="129">
        <v>0</v>
      </c>
      <c r="Q143" s="79">
        <v>12</v>
      </c>
      <c r="R143" s="73">
        <v>12</v>
      </c>
      <c r="S143" s="73">
        <v>12</v>
      </c>
      <c r="T143" s="73">
        <v>12</v>
      </c>
      <c r="U143" s="73"/>
      <c r="V143" s="73"/>
      <c r="W143" s="73"/>
      <c r="X143" s="168"/>
      <c r="Y143" s="73"/>
      <c r="Z143" s="76"/>
      <c r="AA143" s="76"/>
      <c r="AB143" s="76"/>
      <c r="AC143" s="76"/>
      <c r="AD143" s="76"/>
      <c r="AE143" s="169"/>
      <c r="AF143" s="73"/>
      <c r="AG143" s="73"/>
      <c r="AH143" s="73"/>
      <c r="AI143" s="7"/>
      <c r="AJ143" s="7"/>
      <c r="AK143" s="7"/>
      <c r="AL143" s="7"/>
      <c r="AM143" s="7"/>
      <c r="AN143" s="7"/>
      <c r="AO143" s="7"/>
      <c r="AP143" s="7"/>
      <c r="AQ143" s="7"/>
      <c r="AR143" s="7"/>
      <c r="AS143" s="7"/>
      <c r="AT143" s="7"/>
      <c r="AU143" s="7"/>
      <c r="AV143" s="7"/>
      <c r="AW143" s="7"/>
      <c r="AX143" s="7"/>
      <c r="AY143" s="7"/>
      <c r="AZ143" s="7"/>
      <c r="BA143" s="7"/>
      <c r="BB143" s="7"/>
    </row>
    <row r="144" spans="1:54" ht="14.25" customHeight="1" x14ac:dyDescent="0.25">
      <c r="A144" s="111">
        <v>81123500</v>
      </c>
      <c r="B144" s="112" t="s">
        <v>810</v>
      </c>
      <c r="C144" s="197" t="str">
        <f>VLOOKUP(B144,Satser!$I$133:$J$160,2,FALSE)</f>
        <v>HF</v>
      </c>
      <c r="D144" s="112" t="s">
        <v>42</v>
      </c>
      <c r="E144" s="440"/>
      <c r="F144" s="220" t="s">
        <v>1813</v>
      </c>
      <c r="G144" s="112"/>
      <c r="H144" s="223">
        <v>2007</v>
      </c>
      <c r="I144" s="112"/>
      <c r="J144" s="138" t="s">
        <v>1016</v>
      </c>
      <c r="K144" s="379">
        <f>IF(B144="",0,VLOOKUP(B144,Satser!$D$167:$F$194,2,FALSE)*IF(AA144="",0,VLOOKUP(AA144,Satser!$H$2:$J$14,2,FALSE)))</f>
        <v>0</v>
      </c>
      <c r="L144" s="379">
        <f>IF(B144="",0,VLOOKUP(B144,Satser!$I$167:$L$194,3,FALSE)*IF(AA144="",0,VLOOKUP(AA144,Satser!$H$2:$J$14,3,FALSE)))</f>
        <v>0</v>
      </c>
      <c r="M144" s="380">
        <f t="shared" si="2"/>
        <v>0</v>
      </c>
      <c r="N144" s="141" t="s">
        <v>44</v>
      </c>
      <c r="O144" s="76"/>
      <c r="P144" s="114"/>
      <c r="Q144" s="114">
        <v>12</v>
      </c>
      <c r="R144" s="76">
        <v>12</v>
      </c>
      <c r="S144" s="76">
        <v>12</v>
      </c>
      <c r="T144" s="76">
        <v>9</v>
      </c>
      <c r="U144" s="76"/>
      <c r="V144" s="76"/>
      <c r="W144" s="76"/>
      <c r="X144" s="169"/>
      <c r="Y144" s="73"/>
      <c r="Z144" s="76"/>
      <c r="AA144" s="76"/>
      <c r="AB144" s="76"/>
      <c r="AC144" s="76"/>
      <c r="AD144" s="76"/>
      <c r="AE144" s="169"/>
      <c r="AF144" s="73"/>
      <c r="AG144" s="73"/>
      <c r="AH144" s="73"/>
      <c r="AI144" s="7"/>
      <c r="AJ144" s="7"/>
      <c r="AK144" s="7"/>
      <c r="AL144" s="7"/>
      <c r="AM144" s="7"/>
      <c r="AN144" s="7"/>
      <c r="AO144" s="7"/>
      <c r="AP144" s="7"/>
      <c r="AQ144" s="7"/>
      <c r="AR144" s="7"/>
      <c r="AS144" s="7"/>
      <c r="AT144" s="7"/>
      <c r="AU144" s="7"/>
      <c r="AV144" s="7"/>
      <c r="AW144" s="7"/>
      <c r="AX144" s="7"/>
      <c r="AY144" s="7"/>
      <c r="AZ144" s="7"/>
      <c r="BA144" s="7"/>
      <c r="BB144" s="7"/>
    </row>
    <row r="145" spans="1:54" ht="14.25" customHeight="1" x14ac:dyDescent="0.25">
      <c r="A145" s="111">
        <v>81123600</v>
      </c>
      <c r="B145" s="112" t="s">
        <v>810</v>
      </c>
      <c r="C145" s="197" t="str">
        <f>VLOOKUP(B145,Satser!$I$133:$J$160,2,FALSE)</f>
        <v>HF</v>
      </c>
      <c r="D145" s="112" t="s">
        <v>1015</v>
      </c>
      <c r="E145" s="440"/>
      <c r="F145" s="220" t="s">
        <v>1813</v>
      </c>
      <c r="G145" s="112"/>
      <c r="H145" s="223">
        <v>2007</v>
      </c>
      <c r="I145" s="188" t="s">
        <v>264</v>
      </c>
      <c r="J145" s="138" t="s">
        <v>1016</v>
      </c>
      <c r="K145" s="379">
        <f>IF(B145="",0,VLOOKUP(B145,Satser!$D$167:$F$194,2,FALSE)*IF(AA145="",0,VLOOKUP(AA145,Satser!$H$2:$J$14,2,FALSE)))</f>
        <v>0</v>
      </c>
      <c r="L145" s="379">
        <f>IF(B145="",0,VLOOKUP(B145,Satser!$I$167:$L$194,3,FALSE)*IF(AA145="",0,VLOOKUP(AA145,Satser!$H$2:$J$14,3,FALSE)))</f>
        <v>0</v>
      </c>
      <c r="M145" s="380">
        <f t="shared" si="2"/>
        <v>0</v>
      </c>
      <c r="N145" s="141" t="s">
        <v>106</v>
      </c>
      <c r="O145" s="76"/>
      <c r="P145" s="114"/>
      <c r="Q145" s="114">
        <v>10</v>
      </c>
      <c r="R145" s="76">
        <v>12</v>
      </c>
      <c r="S145" s="76">
        <v>12</v>
      </c>
      <c r="T145" s="76">
        <v>12</v>
      </c>
      <c r="U145" s="76">
        <v>2</v>
      </c>
      <c r="V145" s="76"/>
      <c r="W145" s="76"/>
      <c r="X145" s="169"/>
      <c r="Y145" s="73"/>
      <c r="Z145" s="76"/>
      <c r="AA145" s="76"/>
      <c r="AB145" s="76"/>
      <c r="AC145" s="76"/>
      <c r="AD145" s="76"/>
      <c r="AE145" s="169"/>
      <c r="AF145" s="73"/>
      <c r="AG145" s="73"/>
      <c r="AH145" s="73"/>
      <c r="AI145" s="7"/>
      <c r="AJ145" s="7"/>
      <c r="AK145" s="7"/>
      <c r="AL145" s="7"/>
      <c r="AM145" s="7"/>
      <c r="AN145" s="7"/>
      <c r="AO145" s="7"/>
      <c r="AP145" s="7"/>
      <c r="AQ145" s="7"/>
      <c r="AR145" s="7"/>
      <c r="AS145" s="7"/>
      <c r="AT145" s="7"/>
      <c r="AU145" s="7"/>
      <c r="AV145" s="7"/>
      <c r="AW145" s="7"/>
      <c r="AX145" s="7"/>
      <c r="AY145" s="7"/>
      <c r="AZ145" s="7"/>
      <c r="BA145" s="7"/>
      <c r="BB145" s="7"/>
    </row>
    <row r="146" spans="1:54" ht="14.25" customHeight="1" x14ac:dyDescent="0.25">
      <c r="A146" s="111">
        <v>81123700</v>
      </c>
      <c r="B146" s="112" t="s">
        <v>810</v>
      </c>
      <c r="C146" s="197" t="str">
        <f>VLOOKUP(B146,Satser!$I$133:$J$160,2,FALSE)</f>
        <v>HF</v>
      </c>
      <c r="D146" s="112" t="s">
        <v>1015</v>
      </c>
      <c r="E146" s="440"/>
      <c r="F146" s="220" t="s">
        <v>1813</v>
      </c>
      <c r="G146" s="112"/>
      <c r="H146" s="223">
        <v>2007</v>
      </c>
      <c r="I146" s="188" t="s">
        <v>264</v>
      </c>
      <c r="J146" s="138" t="s">
        <v>1016</v>
      </c>
      <c r="K146" s="379">
        <f>IF(B146="",0,VLOOKUP(B146,Satser!$D$167:$F$194,2,FALSE)*IF(AA146="",0,VLOOKUP(AA146,Satser!$H$2:$J$14,2,FALSE)))</f>
        <v>0</v>
      </c>
      <c r="L146" s="379">
        <f>IF(B146="",0,VLOOKUP(B146,Satser!$I$167:$L$194,3,FALSE)*IF(AA146="",0,VLOOKUP(AA146,Satser!$H$2:$J$14,3,FALSE)))</f>
        <v>0</v>
      </c>
      <c r="M146" s="380">
        <f t="shared" si="2"/>
        <v>0</v>
      </c>
      <c r="N146" s="141" t="s">
        <v>106</v>
      </c>
      <c r="O146" s="76"/>
      <c r="P146" s="114"/>
      <c r="Q146" s="114">
        <v>10</v>
      </c>
      <c r="R146" s="76">
        <v>12</v>
      </c>
      <c r="S146" s="76">
        <v>12</v>
      </c>
      <c r="T146" s="76">
        <v>12</v>
      </c>
      <c r="U146" s="76">
        <v>2</v>
      </c>
      <c r="V146" s="76"/>
      <c r="W146" s="76"/>
      <c r="X146" s="169"/>
      <c r="Y146" s="73"/>
      <c r="Z146" s="76"/>
      <c r="AA146" s="76"/>
      <c r="AB146" s="76"/>
      <c r="AC146" s="76"/>
      <c r="AD146" s="76"/>
      <c r="AE146" s="169"/>
      <c r="AF146" s="73"/>
      <c r="AG146" s="73"/>
      <c r="AH146" s="73"/>
      <c r="AI146" s="7"/>
      <c r="AJ146" s="7"/>
      <c r="AK146" s="7"/>
      <c r="AL146" s="7"/>
      <c r="AM146" s="7"/>
      <c r="AN146" s="7"/>
      <c r="AO146" s="7"/>
      <c r="AP146" s="7"/>
      <c r="AQ146" s="7"/>
      <c r="AR146" s="7"/>
      <c r="AS146" s="7"/>
      <c r="AT146" s="7"/>
      <c r="AU146" s="7"/>
      <c r="AV146" s="7"/>
      <c r="AW146" s="7"/>
      <c r="AX146" s="7"/>
      <c r="AY146" s="7"/>
      <c r="AZ146" s="7"/>
      <c r="BA146" s="7"/>
      <c r="BB146" s="7"/>
    </row>
    <row r="147" spans="1:54" ht="14.25" customHeight="1" x14ac:dyDescent="0.25">
      <c r="A147" s="111">
        <v>81123800</v>
      </c>
      <c r="B147" s="112" t="s">
        <v>810</v>
      </c>
      <c r="C147" s="197" t="str">
        <f>VLOOKUP(B147,Satser!$I$133:$J$160,2,FALSE)</f>
        <v>HF</v>
      </c>
      <c r="D147" s="112" t="s">
        <v>1015</v>
      </c>
      <c r="E147" s="440"/>
      <c r="F147" s="220" t="s">
        <v>1813</v>
      </c>
      <c r="G147" s="112"/>
      <c r="H147" s="223">
        <v>2007</v>
      </c>
      <c r="I147" s="188" t="s">
        <v>264</v>
      </c>
      <c r="J147" s="138" t="s">
        <v>1016</v>
      </c>
      <c r="K147" s="379">
        <f>IF(B147="",0,VLOOKUP(B147,Satser!$D$167:$F$194,2,FALSE)*IF(AA147="",0,VLOOKUP(AA147,Satser!$H$2:$J$14,2,FALSE)))</f>
        <v>0</v>
      </c>
      <c r="L147" s="379">
        <f>IF(B147="",0,VLOOKUP(B147,Satser!$I$167:$L$194,3,FALSE)*IF(AA147="",0,VLOOKUP(AA147,Satser!$H$2:$J$14,3,FALSE)))</f>
        <v>0</v>
      </c>
      <c r="M147" s="380">
        <f t="shared" si="2"/>
        <v>0</v>
      </c>
      <c r="N147" s="141" t="s">
        <v>106</v>
      </c>
      <c r="O147" s="76"/>
      <c r="P147" s="114"/>
      <c r="Q147" s="114">
        <v>10</v>
      </c>
      <c r="R147" s="76">
        <v>12</v>
      </c>
      <c r="S147" s="76">
        <v>12</v>
      </c>
      <c r="T147" s="76">
        <v>12</v>
      </c>
      <c r="U147" s="76">
        <v>2</v>
      </c>
      <c r="V147" s="76"/>
      <c r="W147" s="76"/>
      <c r="X147" s="169"/>
      <c r="Y147" s="73"/>
      <c r="Z147" s="76"/>
      <c r="AA147" s="76"/>
      <c r="AB147" s="76"/>
      <c r="AC147" s="76"/>
      <c r="AD147" s="76"/>
      <c r="AE147" s="169"/>
      <c r="AF147" s="73"/>
      <c r="AG147" s="73"/>
      <c r="AH147" s="73"/>
      <c r="AI147" s="7"/>
      <c r="AJ147" s="7"/>
      <c r="AK147" s="7"/>
      <c r="AL147" s="7"/>
      <c r="AM147" s="7"/>
      <c r="AN147" s="7"/>
      <c r="AO147" s="7"/>
      <c r="AP147" s="7"/>
      <c r="AQ147" s="7"/>
      <c r="AR147" s="7"/>
      <c r="AS147" s="7"/>
      <c r="AT147" s="7"/>
      <c r="AU147" s="7"/>
      <c r="AV147" s="7"/>
      <c r="AW147" s="7"/>
      <c r="AX147" s="7"/>
      <c r="AY147" s="7"/>
      <c r="AZ147" s="7"/>
      <c r="BA147" s="7"/>
      <c r="BB147" s="7"/>
    </row>
    <row r="148" spans="1:54" ht="14.25" customHeight="1" x14ac:dyDescent="0.25">
      <c r="A148" s="111">
        <v>81123900</v>
      </c>
      <c r="B148" s="112" t="s">
        <v>810</v>
      </c>
      <c r="C148" s="197" t="str">
        <f>VLOOKUP(B148,Satser!$I$133:$J$160,2,FALSE)</f>
        <v>HF</v>
      </c>
      <c r="D148" s="112" t="s">
        <v>1015</v>
      </c>
      <c r="E148" s="440"/>
      <c r="F148" s="220" t="s">
        <v>1813</v>
      </c>
      <c r="G148" s="112"/>
      <c r="H148" s="223">
        <v>2007</v>
      </c>
      <c r="I148" s="188" t="s">
        <v>265</v>
      </c>
      <c r="J148" s="138" t="s">
        <v>1016</v>
      </c>
      <c r="K148" s="379">
        <f>IF(B148="",0,VLOOKUP(B148,Satser!$D$167:$F$194,2,FALSE)*IF(AA148="",0,VLOOKUP(AA148,Satser!$H$2:$J$14,2,FALSE)))</f>
        <v>0</v>
      </c>
      <c r="L148" s="379">
        <f>IF(B148="",0,VLOOKUP(B148,Satser!$I$167:$L$194,3,FALSE)*IF(AA148="",0,VLOOKUP(AA148,Satser!$H$2:$J$14,3,FALSE)))</f>
        <v>0</v>
      </c>
      <c r="M148" s="380">
        <f t="shared" si="2"/>
        <v>0</v>
      </c>
      <c r="N148" s="141" t="s">
        <v>115</v>
      </c>
      <c r="O148" s="76"/>
      <c r="P148" s="114"/>
      <c r="Q148" s="114">
        <v>9</v>
      </c>
      <c r="R148" s="76">
        <v>12</v>
      </c>
      <c r="S148" s="76">
        <v>12</v>
      </c>
      <c r="T148" s="76">
        <v>12</v>
      </c>
      <c r="U148" s="76">
        <v>3</v>
      </c>
      <c r="V148" s="76"/>
      <c r="W148" s="76"/>
      <c r="X148" s="169"/>
      <c r="Y148" s="73"/>
      <c r="Z148" s="76"/>
      <c r="AA148" s="76"/>
      <c r="AB148" s="76"/>
      <c r="AC148" s="76"/>
      <c r="AD148" s="76"/>
      <c r="AE148" s="169"/>
      <c r="AF148" s="73"/>
      <c r="AG148" s="73"/>
      <c r="AH148" s="73"/>
      <c r="AI148" s="7"/>
      <c r="AJ148" s="7"/>
      <c r="AK148" s="7"/>
      <c r="AL148" s="7"/>
      <c r="AM148" s="7"/>
      <c r="AN148" s="7"/>
      <c r="AO148" s="7"/>
      <c r="AP148" s="7"/>
      <c r="AQ148" s="7"/>
      <c r="AR148" s="7"/>
      <c r="AS148" s="7"/>
      <c r="AT148" s="7"/>
      <c r="AU148" s="7"/>
      <c r="AV148" s="7"/>
      <c r="AW148" s="7"/>
      <c r="AX148" s="7"/>
      <c r="AY148" s="7"/>
      <c r="AZ148" s="7"/>
      <c r="BA148" s="7"/>
      <c r="BB148" s="7"/>
    </row>
    <row r="149" spans="1:54" ht="14.25" customHeight="1" x14ac:dyDescent="0.25">
      <c r="A149" s="111">
        <v>81131400</v>
      </c>
      <c r="B149" s="113" t="s">
        <v>810</v>
      </c>
      <c r="C149" s="197" t="str">
        <f>VLOOKUP(B149,Satser!$I$133:$J$160,2,FALSE)</f>
        <v>HF</v>
      </c>
      <c r="D149" s="113" t="s">
        <v>811</v>
      </c>
      <c r="E149" s="440"/>
      <c r="F149" s="220" t="s">
        <v>1813</v>
      </c>
      <c r="G149" s="113"/>
      <c r="H149" s="223">
        <v>2007</v>
      </c>
      <c r="I149" s="188" t="s">
        <v>266</v>
      </c>
      <c r="J149" s="138" t="s">
        <v>1016</v>
      </c>
      <c r="K149" s="379">
        <f>IF(B149="",0,VLOOKUP(B149,Satser!$D$167:$F$194,2,FALSE)*IF(AA149="",0,VLOOKUP(AA149,Satser!$H$2:$J$14,2,FALSE)))</f>
        <v>0</v>
      </c>
      <c r="L149" s="379">
        <f>IF(B149="",0,VLOOKUP(B149,Satser!$I$167:$L$194,3,FALSE)*IF(AA149="",0,VLOOKUP(AA149,Satser!$H$2:$J$14,3,FALSE)))</f>
        <v>0</v>
      </c>
      <c r="M149" s="380">
        <f t="shared" si="2"/>
        <v>0</v>
      </c>
      <c r="N149" s="141" t="s">
        <v>69</v>
      </c>
      <c r="O149" s="76"/>
      <c r="P149" s="114"/>
      <c r="Q149" s="114">
        <v>12</v>
      </c>
      <c r="R149" s="76">
        <v>12</v>
      </c>
      <c r="S149" s="76">
        <v>12</v>
      </c>
      <c r="T149" s="76">
        <v>12</v>
      </c>
      <c r="U149" s="76"/>
      <c r="V149" s="76"/>
      <c r="W149" s="76"/>
      <c r="X149" s="169"/>
      <c r="Y149" s="73"/>
      <c r="Z149" s="76"/>
      <c r="AA149" s="76"/>
      <c r="AB149" s="76"/>
      <c r="AC149" s="76"/>
      <c r="AD149" s="76"/>
      <c r="AE149" s="169"/>
      <c r="AF149" s="73"/>
      <c r="AG149" s="73"/>
      <c r="AH149" s="73"/>
      <c r="AI149" s="7"/>
      <c r="AJ149" s="7"/>
      <c r="AK149" s="7"/>
      <c r="AL149" s="7"/>
      <c r="AM149" s="7"/>
      <c r="AN149" s="7"/>
      <c r="AO149" s="7"/>
      <c r="AP149" s="7"/>
      <c r="AQ149" s="7"/>
      <c r="AR149" s="7"/>
      <c r="AS149" s="7"/>
      <c r="AT149" s="7"/>
      <c r="AU149" s="7"/>
      <c r="AV149" s="7"/>
      <c r="AW149" s="7"/>
      <c r="AX149" s="7"/>
      <c r="AY149" s="7"/>
      <c r="AZ149" s="7"/>
      <c r="BA149" s="7"/>
      <c r="BB149" s="7"/>
    </row>
    <row r="150" spans="1:54" ht="14.25" customHeight="1" x14ac:dyDescent="0.25">
      <c r="A150" s="111">
        <v>81133900</v>
      </c>
      <c r="B150" s="112" t="s">
        <v>810</v>
      </c>
      <c r="C150" s="197" t="str">
        <f>VLOOKUP(B150,Satser!$I$133:$J$160,2,FALSE)</f>
        <v>HF</v>
      </c>
      <c r="D150" s="112" t="s">
        <v>49</v>
      </c>
      <c r="E150" s="440"/>
      <c r="F150" s="220" t="s">
        <v>1813</v>
      </c>
      <c r="G150" s="112"/>
      <c r="H150" s="223">
        <v>2008</v>
      </c>
      <c r="I150" s="188" t="s">
        <v>261</v>
      </c>
      <c r="J150" s="138" t="s">
        <v>50</v>
      </c>
      <c r="K150" s="379">
        <f>IF(B150="",0,VLOOKUP(B150,Satser!$D$167:$F$194,2,FALSE)*IF(AA150="",0,VLOOKUP(AA150,Satser!$H$2:$J$14,2,FALSE)))</f>
        <v>0</v>
      </c>
      <c r="L150" s="379">
        <f>IF(B150="",0,VLOOKUP(B150,Satser!$I$167:$L$194,3,FALSE)*IF(AA150="",0,VLOOKUP(AA150,Satser!$H$2:$J$14,3,FALSE)))</f>
        <v>0</v>
      </c>
      <c r="M150" s="380">
        <f t="shared" si="2"/>
        <v>0</v>
      </c>
      <c r="N150" s="141" t="s">
        <v>115</v>
      </c>
      <c r="O150" s="76"/>
      <c r="P150" s="114"/>
      <c r="Q150" s="114">
        <v>5</v>
      </c>
      <c r="R150" s="76">
        <v>12</v>
      </c>
      <c r="S150" s="76">
        <v>12</v>
      </c>
      <c r="T150" s="76">
        <v>12</v>
      </c>
      <c r="U150" s="76">
        <v>7</v>
      </c>
      <c r="V150" s="76"/>
      <c r="W150" s="76"/>
      <c r="X150" s="169"/>
      <c r="Y150" s="76"/>
      <c r="Z150" s="76"/>
      <c r="AA150" s="76"/>
      <c r="AB150" s="76"/>
      <c r="AC150" s="76"/>
      <c r="AD150" s="76"/>
      <c r="AE150" s="169"/>
      <c r="AF150" s="73"/>
      <c r="AG150" s="73"/>
      <c r="AH150" s="73"/>
      <c r="AI150" s="7"/>
      <c r="AJ150" s="7"/>
      <c r="AK150" s="7"/>
      <c r="AL150" s="7"/>
      <c r="AM150" s="7"/>
      <c r="AN150" s="7"/>
      <c r="AO150" s="7"/>
      <c r="AP150" s="7"/>
      <c r="AQ150" s="7"/>
      <c r="AR150" s="7"/>
      <c r="AS150" s="7"/>
      <c r="AT150" s="7"/>
      <c r="AU150" s="7"/>
      <c r="AV150" s="7"/>
      <c r="AW150" s="7"/>
      <c r="AX150" s="7"/>
      <c r="AY150" s="7"/>
      <c r="AZ150" s="7"/>
      <c r="BA150" s="7"/>
      <c r="BB150" s="7"/>
    </row>
    <row r="151" spans="1:54" ht="14.25" customHeight="1" x14ac:dyDescent="0.25">
      <c r="A151" s="111">
        <v>81134000</v>
      </c>
      <c r="B151" s="112" t="s">
        <v>810</v>
      </c>
      <c r="C151" s="197" t="str">
        <f>VLOOKUP(B151,Satser!$I$133:$J$160,2,FALSE)</f>
        <v>HF</v>
      </c>
      <c r="D151" s="112" t="s">
        <v>49</v>
      </c>
      <c r="E151" s="440"/>
      <c r="F151" s="220" t="s">
        <v>1813</v>
      </c>
      <c r="G151" s="112"/>
      <c r="H151" s="223">
        <v>2008</v>
      </c>
      <c r="I151" s="188" t="s">
        <v>265</v>
      </c>
      <c r="J151" s="138" t="s">
        <v>50</v>
      </c>
      <c r="K151" s="379">
        <f>IF(B151="",0,VLOOKUP(B151,Satser!$D$167:$F$194,2,FALSE)*IF(AA151="",0,VLOOKUP(AA151,Satser!$H$2:$J$14,2,FALSE)))</f>
        <v>0</v>
      </c>
      <c r="L151" s="379">
        <f>IF(B151="",0,VLOOKUP(B151,Satser!$I$167:$L$194,3,FALSE)*IF(AA151="",0,VLOOKUP(AA151,Satser!$H$2:$J$14,3,FALSE)))</f>
        <v>0</v>
      </c>
      <c r="M151" s="380">
        <f t="shared" si="2"/>
        <v>0</v>
      </c>
      <c r="N151" s="141" t="s">
        <v>115</v>
      </c>
      <c r="O151" s="76"/>
      <c r="P151" s="114"/>
      <c r="Q151" s="114">
        <v>9</v>
      </c>
      <c r="R151" s="76">
        <v>12</v>
      </c>
      <c r="S151" s="76">
        <v>12</v>
      </c>
      <c r="T151" s="76">
        <v>12</v>
      </c>
      <c r="U151" s="76">
        <v>3</v>
      </c>
      <c r="V151" s="76"/>
      <c r="W151" s="76"/>
      <c r="X151" s="169"/>
      <c r="Y151" s="76"/>
      <c r="Z151" s="76"/>
      <c r="AA151" s="76"/>
      <c r="AB151" s="76"/>
      <c r="AC151" s="76"/>
      <c r="AD151" s="76"/>
      <c r="AE151" s="169"/>
      <c r="AF151" s="73"/>
      <c r="AG151" s="73"/>
      <c r="AH151" s="73"/>
      <c r="AI151" s="7"/>
      <c r="AJ151" s="7"/>
      <c r="AK151" s="7"/>
      <c r="AL151" s="7"/>
      <c r="AM151" s="7"/>
      <c r="AN151" s="7"/>
      <c r="AO151" s="7"/>
      <c r="AP151" s="7"/>
      <c r="AQ151" s="7"/>
      <c r="AR151" s="7"/>
      <c r="AS151" s="7"/>
      <c r="AT151" s="7"/>
      <c r="AU151" s="7"/>
      <c r="AV151" s="7"/>
      <c r="AW151" s="7"/>
      <c r="AX151" s="7"/>
      <c r="AY151" s="7"/>
      <c r="AZ151" s="7"/>
      <c r="BA151" s="7"/>
      <c r="BB151" s="7"/>
    </row>
    <row r="152" spans="1:54" ht="14.25" customHeight="1" x14ac:dyDescent="0.25">
      <c r="A152" s="111">
        <v>81134100</v>
      </c>
      <c r="B152" s="112" t="s">
        <v>810</v>
      </c>
      <c r="C152" s="197" t="str">
        <f>VLOOKUP(B152,Satser!$I$133:$J$160,2,FALSE)</f>
        <v>HF</v>
      </c>
      <c r="D152" s="112" t="s">
        <v>196</v>
      </c>
      <c r="E152" s="440"/>
      <c r="F152" s="220" t="s">
        <v>1813</v>
      </c>
      <c r="G152" s="112"/>
      <c r="H152" s="223">
        <v>2008</v>
      </c>
      <c r="I152" s="188" t="s">
        <v>261</v>
      </c>
      <c r="J152" s="138" t="s">
        <v>50</v>
      </c>
      <c r="K152" s="379">
        <f>IF(B152="",0,VLOOKUP(B152,Satser!$D$167:$F$194,2,FALSE)*IF(AA152="",0,VLOOKUP(AA152,Satser!$H$2:$J$14,2,FALSE)))</f>
        <v>0</v>
      </c>
      <c r="L152" s="379">
        <f>IF(B152="",0,VLOOKUP(B152,Satser!$I$167:$L$194,3,FALSE)*IF(AA152="",0,VLOOKUP(AA152,Satser!$H$2:$J$14,3,FALSE)))</f>
        <v>0</v>
      </c>
      <c r="M152" s="380">
        <f t="shared" si="2"/>
        <v>0</v>
      </c>
      <c r="N152" s="141" t="s">
        <v>215</v>
      </c>
      <c r="O152" s="76"/>
      <c r="P152" s="114"/>
      <c r="Q152" s="114">
        <v>5</v>
      </c>
      <c r="R152" s="76">
        <v>12</v>
      </c>
      <c r="S152" s="76">
        <v>12</v>
      </c>
      <c r="T152" s="76">
        <v>12</v>
      </c>
      <c r="U152" s="76">
        <v>7</v>
      </c>
      <c r="V152" s="76"/>
      <c r="W152" s="76"/>
      <c r="X152" s="169"/>
      <c r="Y152" s="76"/>
      <c r="Z152" s="76"/>
      <c r="AA152" s="76"/>
      <c r="AB152" s="76"/>
      <c r="AC152" s="76"/>
      <c r="AD152" s="76"/>
      <c r="AE152" s="169"/>
      <c r="AF152" s="73"/>
      <c r="AG152" s="73"/>
      <c r="AH152" s="73"/>
      <c r="AI152" s="7"/>
      <c r="AJ152" s="7"/>
      <c r="AK152" s="7"/>
      <c r="AL152" s="7"/>
      <c r="AM152" s="7"/>
      <c r="AN152" s="7"/>
      <c r="AO152" s="7"/>
      <c r="AP152" s="7"/>
      <c r="AQ152" s="7"/>
      <c r="AR152" s="7"/>
      <c r="AS152" s="7"/>
      <c r="AT152" s="7"/>
      <c r="AU152" s="7"/>
      <c r="AV152" s="7"/>
      <c r="AW152" s="7"/>
      <c r="AX152" s="7"/>
      <c r="AY152" s="7"/>
      <c r="AZ152" s="7"/>
      <c r="BA152" s="7"/>
      <c r="BB152" s="7"/>
    </row>
    <row r="153" spans="1:54" ht="14.25" customHeight="1" x14ac:dyDescent="0.25">
      <c r="A153" s="111">
        <v>81134200</v>
      </c>
      <c r="B153" s="112" t="s">
        <v>810</v>
      </c>
      <c r="C153" s="197" t="str">
        <f>VLOOKUP(B153,Satser!$I$133:$J$160,2,FALSE)</f>
        <v>HF</v>
      </c>
      <c r="D153" s="112" t="s">
        <v>197</v>
      </c>
      <c r="E153" s="440"/>
      <c r="F153" s="220" t="s">
        <v>1813</v>
      </c>
      <c r="G153" s="112"/>
      <c r="H153" s="223">
        <v>2008</v>
      </c>
      <c r="I153" s="188" t="s">
        <v>261</v>
      </c>
      <c r="J153" s="138" t="s">
        <v>50</v>
      </c>
      <c r="K153" s="379">
        <f>IF(B153="",0,VLOOKUP(B153,Satser!$D$167:$F$194,2,FALSE)*IF(AA153="",0,VLOOKUP(AA153,Satser!$H$2:$J$14,2,FALSE)))</f>
        <v>0</v>
      </c>
      <c r="L153" s="379">
        <f>IF(B153="",0,VLOOKUP(B153,Satser!$I$167:$L$194,3,FALSE)*IF(AA153="",0,VLOOKUP(AA153,Satser!$H$2:$J$14,3,FALSE)))</f>
        <v>0</v>
      </c>
      <c r="M153" s="380">
        <f t="shared" si="2"/>
        <v>0</v>
      </c>
      <c r="N153" s="141" t="s">
        <v>215</v>
      </c>
      <c r="O153" s="76"/>
      <c r="P153" s="114"/>
      <c r="Q153" s="114">
        <v>5</v>
      </c>
      <c r="R153" s="76">
        <v>12</v>
      </c>
      <c r="S153" s="76">
        <v>12</v>
      </c>
      <c r="T153" s="76">
        <v>12</v>
      </c>
      <c r="U153" s="76">
        <v>7</v>
      </c>
      <c r="V153" s="76"/>
      <c r="W153" s="76"/>
      <c r="X153" s="169"/>
      <c r="Y153" s="76"/>
      <c r="Z153" s="76"/>
      <c r="AA153" s="76"/>
      <c r="AB153" s="76"/>
      <c r="AC153" s="76"/>
      <c r="AD153" s="76"/>
      <c r="AE153" s="169"/>
      <c r="AF153" s="73"/>
      <c r="AG153" s="73"/>
      <c r="AH153" s="73"/>
      <c r="AI153" s="7"/>
      <c r="AJ153" s="7"/>
      <c r="AK153" s="7"/>
      <c r="AL153" s="7"/>
      <c r="AM153" s="7"/>
      <c r="AN153" s="7"/>
      <c r="AO153" s="7"/>
      <c r="AP153" s="7"/>
      <c r="AQ153" s="7"/>
      <c r="AR153" s="7"/>
      <c r="AS153" s="7"/>
      <c r="AT153" s="7"/>
      <c r="AU153" s="7"/>
      <c r="AV153" s="7"/>
      <c r="AW153" s="7"/>
      <c r="AX153" s="7"/>
      <c r="AY153" s="7"/>
      <c r="AZ153" s="7"/>
      <c r="BA153" s="7"/>
      <c r="BB153" s="7"/>
    </row>
    <row r="154" spans="1:54" s="98" customFormat="1" ht="14.25" customHeight="1" x14ac:dyDescent="0.25">
      <c r="A154" s="111">
        <v>81134300</v>
      </c>
      <c r="B154" s="112" t="s">
        <v>810</v>
      </c>
      <c r="C154" s="197" t="str">
        <f>VLOOKUP(B154,Satser!$I$133:$J$160,2,FALSE)</f>
        <v>HF</v>
      </c>
      <c r="D154" s="112" t="s">
        <v>198</v>
      </c>
      <c r="E154" s="440"/>
      <c r="F154" s="220" t="s">
        <v>1813</v>
      </c>
      <c r="G154" s="112"/>
      <c r="H154" s="223">
        <v>2008</v>
      </c>
      <c r="I154" s="188" t="s">
        <v>261</v>
      </c>
      <c r="J154" s="138" t="s">
        <v>50</v>
      </c>
      <c r="K154" s="379">
        <f>IF(B154="",0,VLOOKUP(B154,Satser!$D$167:$F$194,2,FALSE)*IF(AA154="",0,VLOOKUP(AA154,Satser!$H$2:$J$14,2,FALSE)))</f>
        <v>0</v>
      </c>
      <c r="L154" s="379">
        <f>IF(B154="",0,VLOOKUP(B154,Satser!$I$167:$L$194,3,FALSE)*IF(AA154="",0,VLOOKUP(AA154,Satser!$H$2:$J$14,3,FALSE)))</f>
        <v>0</v>
      </c>
      <c r="M154" s="380">
        <f t="shared" si="2"/>
        <v>0</v>
      </c>
      <c r="N154" s="141" t="s">
        <v>215</v>
      </c>
      <c r="O154" s="76"/>
      <c r="P154" s="114"/>
      <c r="Q154" s="114">
        <v>5</v>
      </c>
      <c r="R154" s="76">
        <v>12</v>
      </c>
      <c r="S154" s="76">
        <v>12</v>
      </c>
      <c r="T154" s="76">
        <v>12</v>
      </c>
      <c r="U154" s="76">
        <v>7</v>
      </c>
      <c r="V154" s="76"/>
      <c r="W154" s="76"/>
      <c r="X154" s="169"/>
      <c r="Y154" s="76"/>
      <c r="Z154" s="76"/>
      <c r="AA154" s="76"/>
      <c r="AB154" s="76"/>
      <c r="AC154" s="76"/>
      <c r="AD154" s="76"/>
      <c r="AE154" s="169"/>
      <c r="AF154" s="76"/>
      <c r="AG154" s="76"/>
      <c r="AH154" s="76"/>
      <c r="AI154" s="97"/>
      <c r="AJ154" s="97"/>
      <c r="AK154" s="97"/>
      <c r="AL154" s="97"/>
      <c r="AM154" s="97"/>
      <c r="AN154" s="97"/>
      <c r="AO154" s="97"/>
      <c r="AP154" s="97"/>
      <c r="AQ154" s="97"/>
      <c r="AR154" s="97"/>
      <c r="AS154" s="97"/>
      <c r="AT154" s="97"/>
      <c r="AU154" s="97"/>
      <c r="AV154" s="97"/>
      <c r="AW154" s="97"/>
      <c r="AX154" s="97"/>
      <c r="AY154" s="97"/>
      <c r="AZ154" s="97"/>
      <c r="BA154" s="97"/>
      <c r="BB154" s="97"/>
    </row>
    <row r="155" spans="1:54" ht="14.25" customHeight="1" x14ac:dyDescent="0.25">
      <c r="A155" s="111">
        <v>81134400</v>
      </c>
      <c r="B155" s="112" t="s">
        <v>810</v>
      </c>
      <c r="C155" s="197" t="str">
        <f>VLOOKUP(B155,Satser!$I$133:$J$160,2,FALSE)</f>
        <v>HF</v>
      </c>
      <c r="D155" s="112" t="s">
        <v>199</v>
      </c>
      <c r="E155" s="440"/>
      <c r="F155" s="220" t="s">
        <v>1813</v>
      </c>
      <c r="G155" s="112"/>
      <c r="H155" s="223">
        <v>2008</v>
      </c>
      <c r="I155" s="188" t="s">
        <v>261</v>
      </c>
      <c r="J155" s="138" t="s">
        <v>50</v>
      </c>
      <c r="K155" s="379">
        <f>IF(B155="",0,VLOOKUP(B155,Satser!$D$167:$F$194,2,FALSE)*IF(AA155="",0,VLOOKUP(AA155,Satser!$H$2:$J$14,2,FALSE)))</f>
        <v>0</v>
      </c>
      <c r="L155" s="379">
        <f>IF(B155="",0,VLOOKUP(B155,Satser!$I$167:$L$194,3,FALSE)*IF(AA155="",0,VLOOKUP(AA155,Satser!$H$2:$J$14,3,FALSE)))</f>
        <v>0</v>
      </c>
      <c r="M155" s="380">
        <f t="shared" si="2"/>
        <v>0</v>
      </c>
      <c r="N155" s="141" t="s">
        <v>215</v>
      </c>
      <c r="O155" s="76"/>
      <c r="P155" s="114"/>
      <c r="Q155" s="114">
        <v>5</v>
      </c>
      <c r="R155" s="76">
        <v>12</v>
      </c>
      <c r="S155" s="76">
        <v>12</v>
      </c>
      <c r="T155" s="76">
        <v>12</v>
      </c>
      <c r="U155" s="76">
        <v>7</v>
      </c>
      <c r="V155" s="76"/>
      <c r="W155" s="76"/>
      <c r="X155" s="169"/>
      <c r="Y155" s="76"/>
      <c r="Z155" s="76"/>
      <c r="AA155" s="76"/>
      <c r="AB155" s="76"/>
      <c r="AC155" s="76"/>
      <c r="AD155" s="76"/>
      <c r="AE155" s="169"/>
      <c r="AF155" s="73"/>
      <c r="AG155" s="73"/>
      <c r="AH155" s="73"/>
      <c r="AI155" s="7"/>
      <c r="AJ155" s="7"/>
      <c r="AK155" s="7"/>
      <c r="AL155" s="7"/>
      <c r="AM155" s="7"/>
      <c r="AN155" s="7"/>
      <c r="AO155" s="7"/>
      <c r="AP155" s="7"/>
      <c r="AQ155" s="7"/>
      <c r="AR155" s="7"/>
      <c r="AS155" s="7"/>
      <c r="AT155" s="7"/>
      <c r="AU155" s="7"/>
      <c r="AV155" s="7"/>
      <c r="AW155" s="7"/>
      <c r="AX155" s="7"/>
      <c r="AY155" s="7"/>
      <c r="AZ155" s="7"/>
      <c r="BA155" s="7"/>
      <c r="BB155" s="7"/>
    </row>
    <row r="156" spans="1:54" ht="14.25" customHeight="1" x14ac:dyDescent="0.25">
      <c r="A156" s="111">
        <v>81134500</v>
      </c>
      <c r="B156" s="112" t="s">
        <v>810</v>
      </c>
      <c r="C156" s="197" t="str">
        <f>VLOOKUP(B156,Satser!$I$133:$J$160,2,FALSE)</f>
        <v>HF</v>
      </c>
      <c r="D156" s="112" t="s">
        <v>200</v>
      </c>
      <c r="E156" s="440"/>
      <c r="F156" s="220" t="s">
        <v>1813</v>
      </c>
      <c r="G156" s="112"/>
      <c r="H156" s="223">
        <v>2008</v>
      </c>
      <c r="I156" s="188" t="s">
        <v>261</v>
      </c>
      <c r="J156" s="138" t="s">
        <v>50</v>
      </c>
      <c r="K156" s="379">
        <f>IF(B156="",0,VLOOKUP(B156,Satser!$D$167:$F$194,2,FALSE)*IF(AA156="",0,VLOOKUP(AA156,Satser!$H$2:$J$14,2,FALSE)))</f>
        <v>0</v>
      </c>
      <c r="L156" s="379">
        <f>IF(B156="",0,VLOOKUP(B156,Satser!$I$167:$L$194,3,FALSE)*IF(AA156="",0,VLOOKUP(AA156,Satser!$H$2:$J$14,3,FALSE)))</f>
        <v>0</v>
      </c>
      <c r="M156" s="380">
        <f t="shared" si="2"/>
        <v>0</v>
      </c>
      <c r="N156" s="141" t="s">
        <v>215</v>
      </c>
      <c r="O156" s="76"/>
      <c r="P156" s="114"/>
      <c r="Q156" s="114">
        <v>5</v>
      </c>
      <c r="R156" s="76">
        <v>12</v>
      </c>
      <c r="S156" s="76">
        <v>12</v>
      </c>
      <c r="T156" s="76">
        <v>12</v>
      </c>
      <c r="U156" s="76">
        <v>7</v>
      </c>
      <c r="V156" s="76"/>
      <c r="W156" s="76"/>
      <c r="X156" s="169"/>
      <c r="Y156" s="76"/>
      <c r="Z156" s="76"/>
      <c r="AA156" s="76"/>
      <c r="AB156" s="76"/>
      <c r="AC156" s="76"/>
      <c r="AD156" s="76"/>
      <c r="AE156" s="169"/>
      <c r="AF156" s="73"/>
      <c r="AG156" s="73"/>
      <c r="AH156" s="73"/>
      <c r="AI156" s="7"/>
      <c r="AJ156" s="7"/>
      <c r="AK156" s="7"/>
      <c r="AL156" s="7"/>
      <c r="AM156" s="7"/>
      <c r="AN156" s="7"/>
      <c r="AO156" s="7"/>
      <c r="AP156" s="7"/>
      <c r="AQ156" s="7"/>
      <c r="AR156" s="7"/>
      <c r="AS156" s="7"/>
      <c r="AT156" s="7"/>
      <c r="AU156" s="7"/>
      <c r="AV156" s="7"/>
      <c r="AW156" s="7"/>
      <c r="AX156" s="7"/>
      <c r="AY156" s="7"/>
      <c r="AZ156" s="7"/>
      <c r="BA156" s="7"/>
      <c r="BB156" s="7"/>
    </row>
    <row r="157" spans="1:54" ht="14.25" customHeight="1" x14ac:dyDescent="0.25">
      <c r="A157" s="111">
        <v>81134600</v>
      </c>
      <c r="B157" s="112" t="s">
        <v>810</v>
      </c>
      <c r="C157" s="197" t="str">
        <f>VLOOKUP(B157,Satser!$I$133:$J$160,2,FALSE)</f>
        <v>HF</v>
      </c>
      <c r="D157" s="112" t="s">
        <v>201</v>
      </c>
      <c r="E157" s="440"/>
      <c r="F157" s="220" t="s">
        <v>1813</v>
      </c>
      <c r="G157" s="112"/>
      <c r="H157" s="223">
        <v>2008</v>
      </c>
      <c r="I157" s="188" t="s">
        <v>261</v>
      </c>
      <c r="J157" s="138" t="s">
        <v>50</v>
      </c>
      <c r="K157" s="379">
        <f>IF(B157="",0,VLOOKUP(B157,Satser!$D$167:$F$194,2,FALSE)*IF(AA157="",0,VLOOKUP(AA157,Satser!$H$2:$J$14,2,FALSE)))</f>
        <v>0</v>
      </c>
      <c r="L157" s="379">
        <f>IF(B157="",0,VLOOKUP(B157,Satser!$I$167:$L$194,3,FALSE)*IF(AA157="",0,VLOOKUP(AA157,Satser!$H$2:$J$14,3,FALSE)))</f>
        <v>0</v>
      </c>
      <c r="M157" s="380">
        <f t="shared" si="2"/>
        <v>0</v>
      </c>
      <c r="N157" s="141" t="s">
        <v>215</v>
      </c>
      <c r="O157" s="76"/>
      <c r="P157" s="114"/>
      <c r="Q157" s="114">
        <v>5</v>
      </c>
      <c r="R157" s="76">
        <v>12</v>
      </c>
      <c r="S157" s="76">
        <v>12</v>
      </c>
      <c r="T157" s="76">
        <v>12</v>
      </c>
      <c r="U157" s="76">
        <v>7</v>
      </c>
      <c r="V157" s="76"/>
      <c r="W157" s="76"/>
      <c r="X157" s="169"/>
      <c r="Y157" s="76"/>
      <c r="Z157" s="76"/>
      <c r="AA157" s="76"/>
      <c r="AB157" s="76"/>
      <c r="AC157" s="76"/>
      <c r="AD157" s="76"/>
      <c r="AE157" s="169"/>
      <c r="AF157" s="73"/>
      <c r="AG157" s="73"/>
      <c r="AH157" s="73"/>
      <c r="AI157" s="7"/>
      <c r="AJ157" s="7"/>
      <c r="AK157" s="7"/>
      <c r="AL157" s="7"/>
      <c r="AM157" s="7"/>
      <c r="AN157" s="7"/>
      <c r="AO157" s="7"/>
      <c r="AP157" s="7"/>
      <c r="AQ157" s="7"/>
      <c r="AR157" s="7"/>
      <c r="AS157" s="7"/>
      <c r="AT157" s="7"/>
      <c r="AU157" s="7"/>
      <c r="AV157" s="7"/>
      <c r="AW157" s="7"/>
      <c r="AX157" s="7"/>
      <c r="AY157" s="7"/>
      <c r="AZ157" s="7"/>
      <c r="BA157" s="7"/>
      <c r="BB157" s="7"/>
    </row>
    <row r="158" spans="1:54" ht="14.25" customHeight="1" x14ac:dyDescent="0.25">
      <c r="A158" s="111">
        <v>81134700</v>
      </c>
      <c r="B158" s="112" t="s">
        <v>810</v>
      </c>
      <c r="C158" s="197" t="str">
        <f>VLOOKUP(B158,Satser!$I$133:$J$160,2,FALSE)</f>
        <v>HF</v>
      </c>
      <c r="D158" s="112" t="s">
        <v>202</v>
      </c>
      <c r="E158" s="440"/>
      <c r="F158" s="220" t="s">
        <v>1813</v>
      </c>
      <c r="G158" s="112"/>
      <c r="H158" s="223">
        <v>2008</v>
      </c>
      <c r="I158" s="188" t="s">
        <v>261</v>
      </c>
      <c r="J158" s="138" t="s">
        <v>50</v>
      </c>
      <c r="K158" s="379">
        <f>IF(B158="",0,VLOOKUP(B158,Satser!$D$167:$F$194,2,FALSE)*IF(AA158="",0,VLOOKUP(AA158,Satser!$H$2:$J$14,2,FALSE)))</f>
        <v>0</v>
      </c>
      <c r="L158" s="379">
        <f>IF(B158="",0,VLOOKUP(B158,Satser!$I$167:$L$194,3,FALSE)*IF(AA158="",0,VLOOKUP(AA158,Satser!$H$2:$J$14,3,FALSE)))</f>
        <v>0</v>
      </c>
      <c r="M158" s="380">
        <f t="shared" si="2"/>
        <v>0</v>
      </c>
      <c r="N158" s="141" t="s">
        <v>215</v>
      </c>
      <c r="O158" s="76"/>
      <c r="P158" s="114"/>
      <c r="Q158" s="114">
        <v>5</v>
      </c>
      <c r="R158" s="76">
        <v>12</v>
      </c>
      <c r="S158" s="76">
        <v>12</v>
      </c>
      <c r="T158" s="76">
        <v>12</v>
      </c>
      <c r="U158" s="76">
        <v>7</v>
      </c>
      <c r="V158" s="76"/>
      <c r="W158" s="76"/>
      <c r="X158" s="169"/>
      <c r="Y158" s="76"/>
      <c r="Z158" s="76"/>
      <c r="AA158" s="76"/>
      <c r="AB158" s="76"/>
      <c r="AC158" s="76"/>
      <c r="AD158" s="76"/>
      <c r="AE158" s="169"/>
      <c r="AF158" s="73"/>
      <c r="AG158" s="73"/>
      <c r="AH158" s="73"/>
      <c r="AI158" s="7"/>
      <c r="AJ158" s="7"/>
      <c r="AK158" s="7"/>
      <c r="AL158" s="7"/>
      <c r="AM158" s="7"/>
      <c r="AN158" s="7"/>
      <c r="AO158" s="7"/>
      <c r="AP158" s="7"/>
      <c r="AQ158" s="7"/>
      <c r="AR158" s="7"/>
      <c r="AS158" s="7"/>
      <c r="AT158" s="7"/>
      <c r="AU158" s="7"/>
      <c r="AV158" s="7"/>
      <c r="AW158" s="7"/>
      <c r="AX158" s="7"/>
      <c r="AY158" s="7"/>
      <c r="AZ158" s="7"/>
      <c r="BA158" s="7"/>
      <c r="BB158" s="7"/>
    </row>
    <row r="159" spans="1:54" ht="14.25" customHeight="1" x14ac:dyDescent="0.25">
      <c r="A159" s="111">
        <v>81141100</v>
      </c>
      <c r="B159" s="113" t="s">
        <v>810</v>
      </c>
      <c r="C159" s="197" t="str">
        <f>VLOOKUP(B159,Satser!$I$133:$J$160,2,FALSE)</f>
        <v>HF</v>
      </c>
      <c r="D159" s="113" t="s">
        <v>210</v>
      </c>
      <c r="E159" s="440" t="s">
        <v>2163</v>
      </c>
      <c r="F159" s="220" t="s">
        <v>1813</v>
      </c>
      <c r="G159" s="113"/>
      <c r="H159" s="223">
        <v>2008</v>
      </c>
      <c r="I159" s="188" t="s">
        <v>259</v>
      </c>
      <c r="J159" s="138" t="s">
        <v>50</v>
      </c>
      <c r="K159" s="379">
        <f>IF(B159="",0,VLOOKUP(B159,Satser!$D$167:$F$194,2,FALSE)*IF(AA159="",0,VLOOKUP(AA159,Satser!$H$2:$J$14,2,FALSE)))</f>
        <v>0</v>
      </c>
      <c r="L159" s="379">
        <f>IF(B159="",0,VLOOKUP(B159,Satser!$I$167:$L$194,3,FALSE)*IF(AA159="",0,VLOOKUP(AA159,Satser!$H$2:$J$14,3,FALSE)))</f>
        <v>0</v>
      </c>
      <c r="M159" s="380">
        <f t="shared" si="2"/>
        <v>0</v>
      </c>
      <c r="N159" s="141" t="s">
        <v>215</v>
      </c>
      <c r="O159" s="76"/>
      <c r="P159" s="114"/>
      <c r="Q159" s="114">
        <v>2</v>
      </c>
      <c r="R159" s="76">
        <v>12</v>
      </c>
      <c r="S159" s="76">
        <v>12</v>
      </c>
      <c r="T159" s="76">
        <v>12</v>
      </c>
      <c r="U159" s="76">
        <v>10</v>
      </c>
      <c r="V159" s="76"/>
      <c r="W159" s="76"/>
      <c r="X159" s="169"/>
      <c r="Y159" s="76"/>
      <c r="Z159" s="76"/>
      <c r="AA159" s="76"/>
      <c r="AB159" s="76"/>
      <c r="AC159" s="76"/>
      <c r="AD159" s="76"/>
      <c r="AE159" s="169"/>
      <c r="AF159" s="73"/>
      <c r="AG159" s="73"/>
      <c r="AH159" s="73"/>
      <c r="AI159" s="7"/>
      <c r="AJ159" s="7"/>
      <c r="AK159" s="7"/>
      <c r="AL159" s="7"/>
      <c r="AM159" s="7"/>
      <c r="AN159" s="7"/>
      <c r="AO159" s="7"/>
      <c r="AP159" s="7"/>
      <c r="AQ159" s="7"/>
      <c r="AR159" s="7"/>
      <c r="AS159" s="7"/>
      <c r="AT159" s="7"/>
      <c r="AU159" s="7"/>
      <c r="AV159" s="7"/>
      <c r="AW159" s="7"/>
      <c r="AX159" s="7"/>
      <c r="AY159" s="7"/>
      <c r="AZ159" s="7"/>
      <c r="BA159" s="7"/>
      <c r="BB159" s="7"/>
    </row>
    <row r="160" spans="1:54" ht="14.25" customHeight="1" x14ac:dyDescent="0.25">
      <c r="A160" s="111">
        <v>81142300</v>
      </c>
      <c r="B160" s="113" t="s">
        <v>810</v>
      </c>
      <c r="C160" s="197" t="str">
        <f>VLOOKUP(B160,Satser!$I$133:$J$160,2,FALSE)</f>
        <v>HF</v>
      </c>
      <c r="D160" s="113" t="s">
        <v>226</v>
      </c>
      <c r="E160" s="440" t="s">
        <v>2163</v>
      </c>
      <c r="F160" s="220" t="s">
        <v>1813</v>
      </c>
      <c r="G160" s="113"/>
      <c r="H160" s="223">
        <v>2008</v>
      </c>
      <c r="I160" s="188" t="s">
        <v>261</v>
      </c>
      <c r="J160" s="138" t="s">
        <v>50</v>
      </c>
      <c r="K160" s="379">
        <f>IF(B160="",0,VLOOKUP(B160,Satser!$D$167:$F$194,2,FALSE)*IF(AA160="",0,VLOOKUP(AA160,Satser!$H$2:$J$14,2,FALSE)))</f>
        <v>0</v>
      </c>
      <c r="L160" s="379">
        <f>IF(B160="",0,VLOOKUP(B160,Satser!$I$167:$L$194,3,FALSE)*IF(AA160="",0,VLOOKUP(AA160,Satser!$H$2:$J$14,3,FALSE)))</f>
        <v>0</v>
      </c>
      <c r="M160" s="380">
        <f t="shared" si="2"/>
        <v>0</v>
      </c>
      <c r="N160" s="141" t="s">
        <v>229</v>
      </c>
      <c r="O160" s="76"/>
      <c r="P160" s="114"/>
      <c r="Q160" s="114">
        <v>5</v>
      </c>
      <c r="R160" s="76">
        <v>12</v>
      </c>
      <c r="S160" s="76">
        <v>12</v>
      </c>
      <c r="T160" s="76">
        <v>12</v>
      </c>
      <c r="U160" s="76">
        <v>7</v>
      </c>
      <c r="V160" s="76"/>
      <c r="W160" s="76"/>
      <c r="X160" s="169"/>
      <c r="Y160" s="76"/>
      <c r="Z160" s="76"/>
      <c r="AA160" s="76"/>
      <c r="AB160" s="76"/>
      <c r="AC160" s="76"/>
      <c r="AD160" s="76"/>
      <c r="AE160" s="169"/>
      <c r="AF160" s="73"/>
      <c r="AG160" s="73"/>
      <c r="AH160" s="73"/>
      <c r="AI160" s="7"/>
      <c r="AJ160" s="7"/>
      <c r="AK160" s="7"/>
      <c r="AL160" s="7"/>
      <c r="AM160" s="7"/>
      <c r="AN160" s="7"/>
      <c r="AO160" s="7"/>
      <c r="AP160" s="7"/>
      <c r="AQ160" s="7"/>
      <c r="AR160" s="7"/>
      <c r="AS160" s="7"/>
      <c r="AT160" s="7"/>
      <c r="AU160" s="7"/>
      <c r="AV160" s="7"/>
      <c r="AW160" s="7"/>
      <c r="AX160" s="7"/>
      <c r="AY160" s="7"/>
      <c r="AZ160" s="7"/>
      <c r="BA160" s="7"/>
      <c r="BB160" s="7"/>
    </row>
    <row r="161" spans="1:55" ht="14.25" customHeight="1" x14ac:dyDescent="0.25">
      <c r="A161" s="111">
        <v>81142900</v>
      </c>
      <c r="B161" s="112" t="s">
        <v>810</v>
      </c>
      <c r="C161" s="197" t="str">
        <f>VLOOKUP(B161,Satser!$I$133:$J$160,2,FALSE)</f>
        <v>HF</v>
      </c>
      <c r="D161" s="112" t="s">
        <v>203</v>
      </c>
      <c r="E161" s="440"/>
      <c r="F161" s="220" t="s">
        <v>1813</v>
      </c>
      <c r="G161" s="112"/>
      <c r="H161" s="223">
        <v>2008</v>
      </c>
      <c r="I161" s="188" t="s">
        <v>261</v>
      </c>
      <c r="J161" s="138" t="s">
        <v>50</v>
      </c>
      <c r="K161" s="379">
        <f>IF(B161="",0,VLOOKUP(B161,Satser!$D$167:$F$194,2,FALSE)*IF(AA161="",0,VLOOKUP(AA161,Satser!$H$2:$J$14,2,FALSE)))</f>
        <v>0</v>
      </c>
      <c r="L161" s="379">
        <f>IF(B161="",0,VLOOKUP(B161,Satser!$I$167:$L$194,3,FALSE)*IF(AA161="",0,VLOOKUP(AA161,Satser!$H$2:$J$14,3,FALSE)))</f>
        <v>0</v>
      </c>
      <c r="M161" s="380">
        <f t="shared" si="2"/>
        <v>0</v>
      </c>
      <c r="N161" s="141" t="s">
        <v>215</v>
      </c>
      <c r="O161" s="76"/>
      <c r="P161" s="114"/>
      <c r="Q161" s="142">
        <v>5</v>
      </c>
      <c r="R161" s="76">
        <v>12</v>
      </c>
      <c r="S161" s="76">
        <v>12</v>
      </c>
      <c r="T161" s="76">
        <v>12</v>
      </c>
      <c r="U161" s="76">
        <v>7</v>
      </c>
      <c r="V161" s="76"/>
      <c r="W161" s="76"/>
      <c r="X161" s="169"/>
      <c r="Y161" s="76"/>
      <c r="Z161" s="76"/>
      <c r="AA161" s="76"/>
      <c r="AB161" s="76"/>
      <c r="AC161" s="76"/>
      <c r="AD161" s="76"/>
      <c r="AE161" s="169"/>
      <c r="AF161" s="73"/>
      <c r="AG161" s="73"/>
      <c r="AH161" s="73"/>
      <c r="AI161" s="7"/>
      <c r="AJ161" s="7"/>
      <c r="AK161" s="7"/>
      <c r="AL161" s="7"/>
      <c r="AM161" s="7"/>
      <c r="AN161" s="7"/>
      <c r="AO161" s="7"/>
      <c r="AP161" s="7"/>
      <c r="AQ161" s="7"/>
      <c r="AR161" s="7"/>
      <c r="AS161" s="7"/>
      <c r="AT161" s="7"/>
      <c r="AU161" s="7"/>
      <c r="AV161" s="7"/>
      <c r="AW161" s="7"/>
      <c r="AX161" s="7"/>
      <c r="AY161" s="7"/>
      <c r="AZ161" s="7"/>
      <c r="BA161" s="7"/>
      <c r="BB161" s="7"/>
    </row>
    <row r="162" spans="1:55" ht="14.25" customHeight="1" x14ac:dyDescent="0.25">
      <c r="A162" s="111">
        <v>81143000</v>
      </c>
      <c r="B162" s="196" t="s">
        <v>810</v>
      </c>
      <c r="C162" s="197" t="str">
        <f>VLOOKUP(B162,Satser!$I$133:$J$160,2,FALSE)</f>
        <v>HF</v>
      </c>
      <c r="D162" s="196" t="s">
        <v>204</v>
      </c>
      <c r="E162" s="440"/>
      <c r="F162" s="220" t="s">
        <v>1813</v>
      </c>
      <c r="G162" s="196"/>
      <c r="H162" s="228">
        <v>2008</v>
      </c>
      <c r="I162" s="364" t="s">
        <v>261</v>
      </c>
      <c r="J162" s="369" t="s">
        <v>50</v>
      </c>
      <c r="K162" s="379">
        <f>IF(B162="",0,VLOOKUP(B162,Satser!$D$167:$F$194,2,FALSE)*IF(AA162="",0,VLOOKUP(AA162,Satser!$H$2:$J$14,2,FALSE)))</f>
        <v>0</v>
      </c>
      <c r="L162" s="379">
        <f>IF(B162="",0,VLOOKUP(B162,Satser!$I$167:$L$194,3,FALSE)*IF(AA162="",0,VLOOKUP(AA162,Satser!$H$2:$J$14,3,FALSE)))</f>
        <v>0</v>
      </c>
      <c r="M162" s="380">
        <f t="shared" si="2"/>
        <v>0</v>
      </c>
      <c r="N162" s="141" t="s">
        <v>215</v>
      </c>
      <c r="O162" s="194"/>
      <c r="P162" s="375"/>
      <c r="Q162" s="142">
        <v>5</v>
      </c>
      <c r="R162" s="194">
        <v>12</v>
      </c>
      <c r="S162" s="194">
        <v>12</v>
      </c>
      <c r="T162" s="194">
        <v>12</v>
      </c>
      <c r="U162" s="194">
        <v>7</v>
      </c>
      <c r="V162" s="194"/>
      <c r="W162" s="194"/>
      <c r="X162" s="230"/>
      <c r="Y162" s="194"/>
      <c r="Z162" s="194"/>
      <c r="AA162" s="194"/>
      <c r="AB162" s="194"/>
      <c r="AC162" s="194"/>
      <c r="AD162" s="194"/>
      <c r="AE162" s="230"/>
      <c r="AF162" s="73"/>
      <c r="AG162" s="73"/>
      <c r="AH162" s="73"/>
      <c r="AI162" s="7"/>
      <c r="AJ162" s="7"/>
      <c r="AK162" s="7"/>
      <c r="AL162" s="7"/>
      <c r="AM162" s="7"/>
      <c r="AN162" s="7"/>
      <c r="AO162" s="7"/>
      <c r="AP162" s="7"/>
      <c r="AQ162" s="7"/>
      <c r="AR162" s="7"/>
      <c r="AS162" s="7"/>
      <c r="AT162" s="7"/>
      <c r="AU162" s="7"/>
      <c r="AV162" s="7"/>
      <c r="AW162" s="7"/>
      <c r="AX162" s="7"/>
      <c r="AY162" s="7"/>
      <c r="AZ162" s="7"/>
      <c r="BA162" s="7"/>
      <c r="BB162" s="7"/>
    </row>
    <row r="163" spans="1:55" ht="14.25" customHeight="1" x14ac:dyDescent="0.25">
      <c r="A163" s="111">
        <v>81146000</v>
      </c>
      <c r="B163" s="113" t="s">
        <v>810</v>
      </c>
      <c r="C163" s="197" t="str">
        <f>VLOOKUP(B163,Satser!$I$133:$J$160,2,FALSE)</f>
        <v>HF</v>
      </c>
      <c r="D163" s="113" t="s">
        <v>205</v>
      </c>
      <c r="E163" s="440"/>
      <c r="F163" s="220" t="s">
        <v>1813</v>
      </c>
      <c r="G163" s="113"/>
      <c r="H163" s="223">
        <v>2009</v>
      </c>
      <c r="I163" s="188" t="s">
        <v>259</v>
      </c>
      <c r="J163" s="138" t="s">
        <v>170</v>
      </c>
      <c r="K163" s="379">
        <f>IF(B163="",0,VLOOKUP(B163,Satser!$D$167:$F$194,2,FALSE)*IF(AA163="",0,VLOOKUP(AA163,Satser!$H$2:$J$14,2,FALSE)))</f>
        <v>0</v>
      </c>
      <c r="L163" s="379">
        <f>IF(B163="",0,VLOOKUP(B163,Satser!$I$167:$L$194,3,FALSE)*IF(AA163="",0,VLOOKUP(AA163,Satser!$H$2:$J$14,3,FALSE)))</f>
        <v>0</v>
      </c>
      <c r="M163" s="380">
        <f t="shared" si="2"/>
        <v>0</v>
      </c>
      <c r="N163" s="141" t="s">
        <v>215</v>
      </c>
      <c r="O163" s="75"/>
      <c r="P163" s="75"/>
      <c r="Q163" s="142">
        <v>2</v>
      </c>
      <c r="R163" s="75">
        <v>12</v>
      </c>
      <c r="S163" s="75">
        <v>12</v>
      </c>
      <c r="T163" s="75">
        <v>12</v>
      </c>
      <c r="U163" s="75">
        <v>10</v>
      </c>
      <c r="V163" s="76"/>
      <c r="W163" s="76"/>
      <c r="X163" s="169"/>
      <c r="Y163" s="76"/>
      <c r="Z163" s="76"/>
      <c r="AA163" s="76"/>
      <c r="AB163" s="76"/>
      <c r="AC163" s="76"/>
      <c r="AD163" s="76"/>
      <c r="AE163" s="169"/>
      <c r="AF163" s="73"/>
      <c r="AG163" s="73"/>
      <c r="AH163" s="73"/>
      <c r="AI163" s="7"/>
      <c r="AJ163" s="7"/>
      <c r="AK163" s="7"/>
      <c r="AL163" s="7"/>
      <c r="AM163" s="7"/>
      <c r="AN163" s="7"/>
      <c r="AO163" s="7"/>
      <c r="AP163" s="7"/>
      <c r="AQ163" s="7"/>
      <c r="AR163" s="7"/>
      <c r="AS163" s="7"/>
      <c r="AT163" s="7"/>
      <c r="AU163" s="7"/>
      <c r="AV163" s="7"/>
      <c r="AW163" s="7"/>
      <c r="AX163" s="7"/>
      <c r="AY163" s="7"/>
      <c r="AZ163" s="7"/>
      <c r="BA163" s="7"/>
      <c r="BB163" s="7"/>
    </row>
    <row r="164" spans="1:55" ht="14.25" customHeight="1" x14ac:dyDescent="0.25">
      <c r="A164" s="111">
        <v>81700900</v>
      </c>
      <c r="B164" s="112" t="s">
        <v>810</v>
      </c>
      <c r="C164" s="197" t="str">
        <f>VLOOKUP(B164,Satser!$I$133:$J$160,2,FALSE)</f>
        <v>HF</v>
      </c>
      <c r="D164" s="112" t="s">
        <v>365</v>
      </c>
      <c r="E164" s="440"/>
      <c r="F164" s="220" t="s">
        <v>1813</v>
      </c>
      <c r="G164" s="112"/>
      <c r="H164" s="130">
        <v>2009</v>
      </c>
      <c r="I164" s="189" t="s">
        <v>364</v>
      </c>
      <c r="J164" s="160" t="s">
        <v>224</v>
      </c>
      <c r="K164" s="379">
        <f>IF(B164="",0,VLOOKUP(B164,Satser!$D$167:$F$194,2,FALSE)*IF(AA164="",0,VLOOKUP(AA164,Satser!$H$2:$J$14,2,FALSE)))</f>
        <v>0</v>
      </c>
      <c r="L164" s="379">
        <f>IF(B164="",0,VLOOKUP(B164,Satser!$I$167:$L$194,3,FALSE)*IF(AA164="",0,VLOOKUP(AA164,Satser!$H$2:$J$14,3,FALSE)))</f>
        <v>0</v>
      </c>
      <c r="M164" s="380">
        <f t="shared" si="2"/>
        <v>0</v>
      </c>
      <c r="N164" s="141" t="s">
        <v>371</v>
      </c>
      <c r="O164" s="73"/>
      <c r="P164" s="73"/>
      <c r="Q164" s="114">
        <v>0</v>
      </c>
      <c r="R164" s="76">
        <v>3</v>
      </c>
      <c r="S164" s="76">
        <v>12</v>
      </c>
      <c r="T164" s="76">
        <v>12</v>
      </c>
      <c r="U164" s="76">
        <v>12</v>
      </c>
      <c r="V164" s="76">
        <v>9</v>
      </c>
      <c r="W164" s="73"/>
      <c r="X164" s="73"/>
      <c r="Y164" s="73"/>
      <c r="Z164" s="75"/>
      <c r="AA164" s="75"/>
      <c r="AB164" s="75"/>
      <c r="AC164" s="75"/>
      <c r="AD164" s="75"/>
      <c r="AE164" s="170"/>
      <c r="AF164" s="75"/>
      <c r="AG164" s="75"/>
      <c r="AH164" s="75"/>
    </row>
    <row r="165" spans="1:55" ht="14.25" customHeight="1" x14ac:dyDescent="0.25">
      <c r="A165" s="111">
        <v>81701000</v>
      </c>
      <c r="B165" s="112" t="s">
        <v>810</v>
      </c>
      <c r="C165" s="197" t="str">
        <f>VLOOKUP(B165,Satser!$I$133:$J$160,2,FALSE)</f>
        <v>HF</v>
      </c>
      <c r="D165" s="112" t="s">
        <v>366</v>
      </c>
      <c r="E165" s="440"/>
      <c r="F165" s="220" t="s">
        <v>1813</v>
      </c>
      <c r="G165" s="112"/>
      <c r="H165" s="130">
        <v>2009</v>
      </c>
      <c r="I165" s="189" t="s">
        <v>348</v>
      </c>
      <c r="J165" s="160" t="s">
        <v>224</v>
      </c>
      <c r="K165" s="379">
        <f>IF(B165="",0,VLOOKUP(B165,Satser!$D$167:$F$194,2,FALSE)*IF(AA165="",0,VLOOKUP(AA165,Satser!$H$2:$J$14,2,FALSE)))</f>
        <v>0</v>
      </c>
      <c r="L165" s="379">
        <f>IF(B165="",0,VLOOKUP(B165,Satser!$I$167:$L$194,3,FALSE)*IF(AA165="",0,VLOOKUP(AA165,Satser!$H$2:$J$14,3,FALSE)))</f>
        <v>0</v>
      </c>
      <c r="M165" s="380">
        <f t="shared" si="2"/>
        <v>0</v>
      </c>
      <c r="N165" s="141" t="s">
        <v>371</v>
      </c>
      <c r="O165" s="73"/>
      <c r="P165" s="73"/>
      <c r="Q165" s="114">
        <v>0</v>
      </c>
      <c r="R165" s="76">
        <v>5</v>
      </c>
      <c r="S165" s="76">
        <v>12</v>
      </c>
      <c r="T165" s="76">
        <v>12</v>
      </c>
      <c r="U165" s="76">
        <v>12</v>
      </c>
      <c r="V165" s="76">
        <v>7</v>
      </c>
      <c r="W165" s="73"/>
      <c r="X165" s="168"/>
      <c r="Y165" s="73"/>
      <c r="Z165" s="76"/>
      <c r="AA165" s="76"/>
      <c r="AB165" s="76"/>
      <c r="AC165" s="76"/>
      <c r="AD165" s="76"/>
      <c r="AE165" s="169"/>
      <c r="AF165" s="73"/>
      <c r="AG165" s="73"/>
      <c r="AH165" s="73"/>
      <c r="AI165" s="7"/>
      <c r="AJ165" s="7"/>
      <c r="AK165" s="7"/>
      <c r="AL165" s="7"/>
      <c r="AM165" s="7"/>
      <c r="AN165" s="7"/>
      <c r="AO165" s="7"/>
      <c r="AP165" s="7"/>
      <c r="AQ165" s="7"/>
      <c r="AR165" s="7"/>
      <c r="AS165" s="7"/>
      <c r="AT165" s="7"/>
      <c r="AU165" s="7"/>
      <c r="AV165" s="7"/>
      <c r="AW165" s="7"/>
      <c r="AX165" s="7"/>
      <c r="AY165" s="7"/>
      <c r="AZ165" s="7"/>
      <c r="BA165" s="7"/>
      <c r="BB165" s="7"/>
    </row>
    <row r="166" spans="1:55" ht="14.25" customHeight="1" x14ac:dyDescent="0.25">
      <c r="A166" s="111">
        <v>81701100</v>
      </c>
      <c r="B166" s="112" t="s">
        <v>810</v>
      </c>
      <c r="C166" s="197" t="str">
        <f>VLOOKUP(B166,Satser!$I$133:$J$160,2,FALSE)</f>
        <v>HF</v>
      </c>
      <c r="D166" s="112" t="s">
        <v>367</v>
      </c>
      <c r="E166" s="440"/>
      <c r="F166" s="220" t="s">
        <v>1813</v>
      </c>
      <c r="G166" s="112"/>
      <c r="H166" s="130">
        <v>2009</v>
      </c>
      <c r="I166" s="189" t="s">
        <v>348</v>
      </c>
      <c r="J166" s="160" t="s">
        <v>224</v>
      </c>
      <c r="K166" s="379">
        <f>IF(B166="",0,VLOOKUP(B166,Satser!$D$167:$F$194,2,FALSE)*IF(AA166="",0,VLOOKUP(AA166,Satser!$H$2:$J$14,2,FALSE)))</f>
        <v>0</v>
      </c>
      <c r="L166" s="379">
        <f>IF(B166="",0,VLOOKUP(B166,Satser!$I$167:$L$194,3,FALSE)*IF(AA166="",0,VLOOKUP(AA166,Satser!$H$2:$J$14,3,FALSE)))</f>
        <v>0</v>
      </c>
      <c r="M166" s="380">
        <f t="shared" si="2"/>
        <v>0</v>
      </c>
      <c r="N166" s="141" t="s">
        <v>372</v>
      </c>
      <c r="O166" s="73"/>
      <c r="P166" s="73"/>
      <c r="Q166" s="114">
        <v>0</v>
      </c>
      <c r="R166" s="76">
        <v>5</v>
      </c>
      <c r="S166" s="76">
        <v>12</v>
      </c>
      <c r="T166" s="76">
        <v>12</v>
      </c>
      <c r="U166" s="76">
        <v>12</v>
      </c>
      <c r="V166" s="76">
        <v>7</v>
      </c>
      <c r="W166" s="73"/>
      <c r="X166" s="168"/>
      <c r="Y166" s="73"/>
      <c r="Z166" s="73"/>
      <c r="AA166" s="73"/>
      <c r="AB166" s="73"/>
      <c r="AC166" s="73"/>
      <c r="AD166" s="73"/>
      <c r="AE166" s="168"/>
      <c r="AF166" s="73"/>
      <c r="AG166" s="73"/>
      <c r="AH166" s="73"/>
      <c r="AI166" s="7"/>
      <c r="AJ166" s="7"/>
      <c r="AK166" s="7"/>
      <c r="AL166" s="7"/>
      <c r="AM166" s="7"/>
      <c r="AN166" s="7"/>
      <c r="AO166" s="7"/>
      <c r="AP166" s="7"/>
      <c r="AQ166" s="7"/>
      <c r="AR166" s="7"/>
      <c r="AS166" s="7"/>
      <c r="AT166" s="7"/>
      <c r="AU166" s="7"/>
      <c r="AV166" s="7"/>
      <c r="AW166" s="7"/>
      <c r="AX166" s="7"/>
      <c r="AY166" s="7"/>
      <c r="AZ166" s="7"/>
      <c r="BA166" s="7"/>
      <c r="BB166" s="7"/>
    </row>
    <row r="167" spans="1:55" ht="14.25" customHeight="1" x14ac:dyDescent="0.25">
      <c r="A167" s="111">
        <v>81701200</v>
      </c>
      <c r="B167" s="112" t="s">
        <v>810</v>
      </c>
      <c r="C167" s="197" t="str">
        <f>VLOOKUP(B167,Satser!$I$133:$J$160,2,FALSE)</f>
        <v>HF</v>
      </c>
      <c r="D167" s="112" t="s">
        <v>368</v>
      </c>
      <c r="E167" s="440"/>
      <c r="F167" s="220" t="s">
        <v>1813</v>
      </c>
      <c r="G167" s="112"/>
      <c r="H167" s="130">
        <v>2009</v>
      </c>
      <c r="I167" s="189" t="s">
        <v>345</v>
      </c>
      <c r="J167" s="160" t="s">
        <v>224</v>
      </c>
      <c r="K167" s="379">
        <f>IF(B167="",0,VLOOKUP(B167,Satser!$D$167:$F$194,2,FALSE)*IF(AA167="",0,VLOOKUP(AA167,Satser!$H$2:$J$14,2,FALSE)))</f>
        <v>0</v>
      </c>
      <c r="L167" s="379">
        <f>IF(B167="",0,VLOOKUP(B167,Satser!$I$167:$L$194,3,FALSE)*IF(AA167="",0,VLOOKUP(AA167,Satser!$H$2:$J$14,3,FALSE)))</f>
        <v>0</v>
      </c>
      <c r="M167" s="380">
        <f t="shared" si="2"/>
        <v>0</v>
      </c>
      <c r="N167" s="141" t="s">
        <v>373</v>
      </c>
      <c r="O167" s="73"/>
      <c r="P167" s="73"/>
      <c r="Q167" s="114">
        <v>0</v>
      </c>
      <c r="R167" s="76">
        <v>8</v>
      </c>
      <c r="S167" s="76">
        <v>12</v>
      </c>
      <c r="T167" s="76">
        <v>12</v>
      </c>
      <c r="U167" s="76">
        <v>12</v>
      </c>
      <c r="V167" s="76">
        <v>4</v>
      </c>
      <c r="W167" s="73"/>
      <c r="X167" s="168"/>
      <c r="Y167" s="73"/>
      <c r="Z167" s="73"/>
      <c r="AA167" s="73"/>
      <c r="AB167" s="73"/>
      <c r="AC167" s="73"/>
      <c r="AD167" s="73"/>
      <c r="AE167" s="168"/>
      <c r="AF167" s="73"/>
      <c r="AG167" s="73"/>
      <c r="AH167" s="73"/>
      <c r="AI167" s="7"/>
      <c r="AJ167" s="7"/>
      <c r="AK167" s="7"/>
      <c r="AL167" s="7"/>
      <c r="AM167" s="7"/>
      <c r="AN167" s="7"/>
      <c r="AO167" s="7"/>
      <c r="AP167" s="7"/>
      <c r="AQ167" s="7"/>
      <c r="AR167" s="7"/>
      <c r="AS167" s="7"/>
      <c r="AT167" s="7"/>
      <c r="AU167" s="7"/>
      <c r="AV167" s="7"/>
      <c r="AW167" s="7"/>
      <c r="AX167" s="7"/>
      <c r="AY167" s="7"/>
      <c r="AZ167" s="7"/>
      <c r="BA167" s="7"/>
      <c r="BB167" s="7"/>
    </row>
    <row r="168" spans="1:55" ht="14.25" customHeight="1" x14ac:dyDescent="0.25">
      <c r="A168" s="111">
        <v>81701300</v>
      </c>
      <c r="B168" s="112" t="s">
        <v>810</v>
      </c>
      <c r="C168" s="197" t="str">
        <f>VLOOKUP(B168,Satser!$I$133:$J$160,2,FALSE)</f>
        <v>HF</v>
      </c>
      <c r="D168" s="112" t="s">
        <v>369</v>
      </c>
      <c r="E168" s="440"/>
      <c r="F168" s="220" t="s">
        <v>1813</v>
      </c>
      <c r="G168" s="112"/>
      <c r="H168" s="130">
        <v>2009</v>
      </c>
      <c r="I168" s="189" t="s">
        <v>348</v>
      </c>
      <c r="J168" s="160" t="s">
        <v>224</v>
      </c>
      <c r="K168" s="379">
        <f>IF(B168="",0,VLOOKUP(B168,Satser!$D$167:$F$194,2,FALSE)*IF(AA168="",0,VLOOKUP(AA168,Satser!$H$2:$J$14,2,FALSE)))</f>
        <v>0</v>
      </c>
      <c r="L168" s="379">
        <f>IF(B168="",0,VLOOKUP(B168,Satser!$I$167:$L$194,3,FALSE)*IF(AA168="",0,VLOOKUP(AA168,Satser!$H$2:$J$14,3,FALSE)))</f>
        <v>0</v>
      </c>
      <c r="M168" s="380">
        <f t="shared" si="2"/>
        <v>0</v>
      </c>
      <c r="N168" s="141" t="s">
        <v>373</v>
      </c>
      <c r="O168" s="73"/>
      <c r="P168" s="73"/>
      <c r="Q168" s="114">
        <v>0</v>
      </c>
      <c r="R168" s="76">
        <v>5</v>
      </c>
      <c r="S168" s="76">
        <v>12</v>
      </c>
      <c r="T168" s="76">
        <v>12</v>
      </c>
      <c r="U168" s="76">
        <v>12</v>
      </c>
      <c r="V168" s="76">
        <v>7</v>
      </c>
      <c r="W168" s="73"/>
      <c r="X168" s="168"/>
      <c r="Y168" s="73"/>
      <c r="Z168" s="73"/>
      <c r="AA168" s="73"/>
      <c r="AB168" s="73"/>
      <c r="AC168" s="73"/>
      <c r="AD168" s="73"/>
      <c r="AE168" s="168"/>
      <c r="AF168" s="73"/>
      <c r="AG168" s="73"/>
      <c r="AH168" s="73"/>
      <c r="AI168" s="7"/>
      <c r="AJ168" s="7"/>
      <c r="AK168" s="7"/>
      <c r="AL168" s="7"/>
      <c r="AM168" s="7"/>
      <c r="AN168" s="7"/>
      <c r="AO168" s="7"/>
      <c r="AP168" s="7"/>
      <c r="AQ168" s="7"/>
      <c r="AR168" s="7"/>
      <c r="AS168" s="7"/>
      <c r="AT168" s="7"/>
      <c r="AU168" s="7"/>
      <c r="AV168" s="7"/>
      <c r="AW168" s="7"/>
      <c r="AX168" s="7"/>
      <c r="AY168" s="7"/>
      <c r="AZ168" s="7"/>
      <c r="BA168" s="7"/>
      <c r="BB168" s="7"/>
    </row>
    <row r="169" spans="1:55" ht="14.25" customHeight="1" x14ac:dyDescent="0.25">
      <c r="A169" s="111">
        <v>81701400</v>
      </c>
      <c r="B169" s="112" t="s">
        <v>810</v>
      </c>
      <c r="C169" s="197" t="str">
        <f>VLOOKUP(B169,Satser!$I$133:$J$160,2,FALSE)</f>
        <v>HF</v>
      </c>
      <c r="D169" s="112" t="s">
        <v>370</v>
      </c>
      <c r="E169" s="440"/>
      <c r="F169" s="220" t="s">
        <v>1813</v>
      </c>
      <c r="G169" s="112"/>
      <c r="H169" s="130">
        <v>2009</v>
      </c>
      <c r="I169" s="189" t="s">
        <v>348</v>
      </c>
      <c r="J169" s="160" t="s">
        <v>224</v>
      </c>
      <c r="K169" s="379">
        <f>IF(B169="",0,VLOOKUP(B169,Satser!$D$167:$F$194,2,FALSE)*IF(AA169="",0,VLOOKUP(AA169,Satser!$H$2:$J$14,2,FALSE)))</f>
        <v>0</v>
      </c>
      <c r="L169" s="379">
        <f>IF(B169="",0,VLOOKUP(B169,Satser!$I$167:$L$194,3,FALSE)*IF(AA169="",0,VLOOKUP(AA169,Satser!$H$2:$J$14,3,FALSE)))</f>
        <v>0</v>
      </c>
      <c r="M169" s="380">
        <f t="shared" si="2"/>
        <v>0</v>
      </c>
      <c r="N169" s="141" t="s">
        <v>373</v>
      </c>
      <c r="O169" s="73"/>
      <c r="P169" s="73"/>
      <c r="Q169" s="114">
        <v>0</v>
      </c>
      <c r="R169" s="76">
        <v>5</v>
      </c>
      <c r="S169" s="76">
        <v>12</v>
      </c>
      <c r="T169" s="76">
        <v>12</v>
      </c>
      <c r="U169" s="76">
        <v>12</v>
      </c>
      <c r="V169" s="76">
        <v>7</v>
      </c>
      <c r="W169" s="73"/>
      <c r="X169" s="168"/>
      <c r="Y169" s="73"/>
      <c r="Z169" s="73"/>
      <c r="AA169" s="73"/>
      <c r="AB169" s="73"/>
      <c r="AC169" s="73"/>
      <c r="AD169" s="73"/>
      <c r="AE169" s="168"/>
      <c r="AF169" s="73"/>
      <c r="AG169" s="73"/>
      <c r="AH169" s="73"/>
      <c r="AI169" s="7"/>
      <c r="AJ169" s="7"/>
      <c r="AK169" s="7"/>
      <c r="AL169" s="7"/>
      <c r="AM169" s="7"/>
      <c r="AN169" s="7"/>
      <c r="AO169" s="7"/>
      <c r="AP169" s="7"/>
      <c r="AQ169" s="7"/>
      <c r="AR169" s="7"/>
      <c r="AS169" s="7"/>
      <c r="AT169" s="7"/>
      <c r="AU169" s="7"/>
      <c r="AV169" s="7"/>
      <c r="AW169" s="7"/>
      <c r="AX169" s="7"/>
      <c r="AY169" s="7"/>
      <c r="AZ169" s="7"/>
      <c r="BA169" s="7"/>
      <c r="BB169" s="7"/>
    </row>
    <row r="170" spans="1:55" ht="14.25" customHeight="1" x14ac:dyDescent="0.25">
      <c r="A170" s="111">
        <v>81701500</v>
      </c>
      <c r="B170" s="112" t="s">
        <v>810</v>
      </c>
      <c r="C170" s="197" t="str">
        <f>VLOOKUP(B170,Satser!$I$133:$J$160,2,FALSE)</f>
        <v>HF</v>
      </c>
      <c r="D170" s="112" t="s">
        <v>438</v>
      </c>
      <c r="E170" s="440"/>
      <c r="F170" s="220" t="s">
        <v>1813</v>
      </c>
      <c r="G170" s="112"/>
      <c r="H170" s="130">
        <v>2009</v>
      </c>
      <c r="I170" s="189" t="s">
        <v>364</v>
      </c>
      <c r="J170" s="160" t="s">
        <v>224</v>
      </c>
      <c r="K170" s="379">
        <f>IF(B170="",0,VLOOKUP(B170,Satser!$D$167:$F$194,2,FALSE)*IF(AA170="",0,VLOOKUP(AA170,Satser!$H$2:$J$14,2,FALSE)))</f>
        <v>0</v>
      </c>
      <c r="L170" s="379">
        <f>IF(B170="",0,VLOOKUP(B170,Satser!$I$167:$L$194,3,FALSE)*IF(AA170="",0,VLOOKUP(AA170,Satser!$H$2:$J$14,3,FALSE)))</f>
        <v>0</v>
      </c>
      <c r="M170" s="380">
        <f t="shared" si="2"/>
        <v>0</v>
      </c>
      <c r="N170" s="141" t="s">
        <v>443</v>
      </c>
      <c r="O170" s="73"/>
      <c r="P170" s="73"/>
      <c r="Q170" s="114">
        <v>0</v>
      </c>
      <c r="R170" s="76">
        <v>3</v>
      </c>
      <c r="S170" s="76">
        <v>12</v>
      </c>
      <c r="T170" s="76">
        <v>12</v>
      </c>
      <c r="U170" s="76">
        <v>12</v>
      </c>
      <c r="V170" s="76">
        <v>9</v>
      </c>
      <c r="W170" s="73"/>
      <c r="X170" s="168"/>
      <c r="Y170" s="73"/>
      <c r="Z170" s="73"/>
      <c r="AA170" s="73"/>
      <c r="AB170" s="73"/>
      <c r="AC170" s="73"/>
      <c r="AD170" s="73"/>
      <c r="AE170" s="168"/>
      <c r="AF170" s="73"/>
      <c r="AG170" s="73"/>
      <c r="AH170" s="73"/>
      <c r="AI170" s="7"/>
      <c r="AJ170" s="7"/>
      <c r="AK170" s="7"/>
      <c r="AL170" s="7"/>
      <c r="AM170" s="7"/>
      <c r="AN170" s="7"/>
      <c r="AO170" s="7"/>
      <c r="AP170" s="7"/>
      <c r="AQ170" s="7"/>
      <c r="AR170" s="7"/>
      <c r="AS170" s="7"/>
      <c r="AT170" s="7"/>
      <c r="AU170" s="7"/>
      <c r="AV170" s="7"/>
      <c r="AW170" s="7"/>
      <c r="AX170" s="7"/>
      <c r="AY170" s="7"/>
      <c r="AZ170" s="7"/>
      <c r="BA170" s="7"/>
      <c r="BB170" s="7"/>
    </row>
    <row r="171" spans="1:55" ht="14.25" customHeight="1" x14ac:dyDescent="0.25">
      <c r="A171" s="111">
        <v>81701600</v>
      </c>
      <c r="B171" s="112" t="s">
        <v>810</v>
      </c>
      <c r="C171" s="197" t="str">
        <f>VLOOKUP(B171,Satser!$I$133:$J$160,2,FALSE)</f>
        <v>HF</v>
      </c>
      <c r="D171" s="112" t="s">
        <v>439</v>
      </c>
      <c r="E171" s="440"/>
      <c r="F171" s="220" t="s">
        <v>1813</v>
      </c>
      <c r="G171" s="112"/>
      <c r="H171" s="130">
        <v>2009</v>
      </c>
      <c r="I171" s="189" t="s">
        <v>364</v>
      </c>
      <c r="J171" s="160" t="s">
        <v>224</v>
      </c>
      <c r="K171" s="379">
        <f>IF(B171="",0,VLOOKUP(B171,Satser!$D$167:$F$194,2,FALSE)*IF(AA171="",0,VLOOKUP(AA171,Satser!$H$2:$J$14,2,FALSE)))</f>
        <v>0</v>
      </c>
      <c r="L171" s="379">
        <f>IF(B171="",0,VLOOKUP(B171,Satser!$I$167:$L$194,3,FALSE)*IF(AA171="",0,VLOOKUP(AA171,Satser!$H$2:$J$14,3,FALSE)))</f>
        <v>0</v>
      </c>
      <c r="M171" s="380">
        <f t="shared" si="2"/>
        <v>0</v>
      </c>
      <c r="N171" s="141" t="s">
        <v>443</v>
      </c>
      <c r="O171" s="73"/>
      <c r="P171" s="73"/>
      <c r="Q171" s="114">
        <v>0</v>
      </c>
      <c r="R171" s="76">
        <v>3</v>
      </c>
      <c r="S171" s="76">
        <v>12</v>
      </c>
      <c r="T171" s="76">
        <v>12</v>
      </c>
      <c r="U171" s="76">
        <v>12</v>
      </c>
      <c r="V171" s="76">
        <v>9</v>
      </c>
      <c r="W171" s="73"/>
      <c r="X171" s="168"/>
      <c r="Y171" s="73"/>
      <c r="Z171" s="73"/>
      <c r="AA171" s="73"/>
      <c r="AB171" s="73"/>
      <c r="AC171" s="73"/>
      <c r="AD171" s="73"/>
      <c r="AE171" s="168"/>
      <c r="AF171" s="73"/>
      <c r="AG171" s="73"/>
      <c r="AH171" s="73"/>
      <c r="AI171" s="7"/>
      <c r="AJ171" s="7"/>
      <c r="AK171" s="7"/>
      <c r="AL171" s="7"/>
      <c r="AM171" s="7"/>
      <c r="AN171" s="7"/>
      <c r="AO171" s="7"/>
      <c r="AP171" s="7"/>
      <c r="AQ171" s="7"/>
      <c r="AR171" s="7"/>
      <c r="AS171" s="7"/>
      <c r="AT171" s="7"/>
      <c r="AU171" s="7"/>
      <c r="AV171" s="7"/>
      <c r="AW171" s="7"/>
      <c r="AX171" s="7"/>
      <c r="AY171" s="7"/>
      <c r="AZ171" s="7"/>
      <c r="BA171" s="7"/>
      <c r="BB171" s="7"/>
    </row>
    <row r="172" spans="1:55" ht="14.25" customHeight="1" x14ac:dyDescent="0.25">
      <c r="A172" s="111">
        <v>81701700</v>
      </c>
      <c r="B172" s="112" t="s">
        <v>810</v>
      </c>
      <c r="C172" s="197" t="str">
        <f>VLOOKUP(B172,Satser!$I$133:$J$160,2,FALSE)</f>
        <v>HF</v>
      </c>
      <c r="D172" s="112" t="s">
        <v>674</v>
      </c>
      <c r="E172" s="440"/>
      <c r="F172" s="220" t="s">
        <v>1813</v>
      </c>
      <c r="G172" s="112" t="s">
        <v>530</v>
      </c>
      <c r="H172" s="130">
        <v>2009</v>
      </c>
      <c r="I172" s="189" t="s">
        <v>664</v>
      </c>
      <c r="J172" s="160" t="s">
        <v>224</v>
      </c>
      <c r="K172" s="379">
        <f>IF(B172="",0,VLOOKUP(B172,Satser!$D$167:$F$194,2,FALSE)*IF(AA172="",0,VLOOKUP(AA172,Satser!$H$2:$J$14,2,FALSE)))</f>
        <v>0</v>
      </c>
      <c r="L172" s="379">
        <f>IF(B172="",0,VLOOKUP(B172,Satser!$I$167:$L$194,3,FALSE)*IF(AA172="",0,VLOOKUP(AA172,Satser!$H$2:$J$14,3,FALSE)))</f>
        <v>0</v>
      </c>
      <c r="M172" s="380">
        <f t="shared" si="2"/>
        <v>0</v>
      </c>
      <c r="N172" s="141" t="s">
        <v>683</v>
      </c>
      <c r="O172" s="73"/>
      <c r="P172" s="73"/>
      <c r="Q172" s="114">
        <v>0</v>
      </c>
      <c r="R172" s="76"/>
      <c r="S172" s="200">
        <v>8</v>
      </c>
      <c r="T172" s="200">
        <v>12</v>
      </c>
      <c r="U172" s="200">
        <v>12</v>
      </c>
      <c r="V172" s="201">
        <v>12</v>
      </c>
      <c r="W172" s="8">
        <v>4</v>
      </c>
      <c r="X172" s="168"/>
      <c r="Y172" s="73"/>
      <c r="Z172" s="73"/>
      <c r="AA172" s="73"/>
      <c r="AB172" s="73"/>
      <c r="AC172" s="73"/>
      <c r="AD172" s="73"/>
      <c r="AE172" s="168"/>
      <c r="AF172" s="76"/>
      <c r="AG172" s="76"/>
      <c r="AH172" s="76"/>
      <c r="AI172" s="97"/>
      <c r="AJ172" s="97"/>
      <c r="AK172" s="97"/>
      <c r="AL172" s="97"/>
      <c r="AM172" s="97"/>
      <c r="AN172" s="97"/>
      <c r="AO172" s="97"/>
      <c r="AP172" s="97"/>
      <c r="AQ172" s="97"/>
      <c r="AR172" s="97"/>
      <c r="AS172" s="97"/>
      <c r="AT172" s="97"/>
      <c r="AU172" s="97"/>
      <c r="AV172" s="97"/>
      <c r="AW172" s="97"/>
      <c r="AX172" s="97"/>
      <c r="AY172" s="97"/>
      <c r="AZ172" s="97"/>
      <c r="BA172" s="97"/>
      <c r="BB172" s="97"/>
      <c r="BC172" s="97"/>
    </row>
    <row r="173" spans="1:55" s="98" customFormat="1" ht="14.25" customHeight="1" x14ac:dyDescent="0.25">
      <c r="A173" s="111">
        <v>81711500</v>
      </c>
      <c r="B173" s="355" t="s">
        <v>810</v>
      </c>
      <c r="C173" s="197" t="str">
        <f>VLOOKUP(B173,Satser!$I$133:$J$160,2,FALSE)</f>
        <v>HF</v>
      </c>
      <c r="D173" s="355" t="s">
        <v>786</v>
      </c>
      <c r="E173" s="440"/>
      <c r="F173" s="220" t="s">
        <v>1813</v>
      </c>
      <c r="G173" s="355" t="s">
        <v>527</v>
      </c>
      <c r="H173" s="130">
        <v>2010</v>
      </c>
      <c r="I173" s="189" t="s">
        <v>734</v>
      </c>
      <c r="J173" s="160"/>
      <c r="K173" s="379">
        <f>IF(B173="",0,VLOOKUP(B173,Satser!$D$167:$F$194,2,FALSE)*IF(AA173="",0,VLOOKUP(AA173,Satser!$H$2:$J$14,2,FALSE)))</f>
        <v>0</v>
      </c>
      <c r="L173" s="379">
        <f>IF(B173="",0,VLOOKUP(B173,Satser!$I$167:$L$194,3,FALSE)*IF(AA173="",0,VLOOKUP(AA173,Satser!$H$2:$J$14,3,FALSE)))</f>
        <v>0</v>
      </c>
      <c r="M173" s="380">
        <f t="shared" si="2"/>
        <v>0</v>
      </c>
      <c r="N173" s="141" t="s">
        <v>611</v>
      </c>
      <c r="O173" s="73"/>
      <c r="P173" s="73"/>
      <c r="Q173" s="114">
        <v>0</v>
      </c>
      <c r="R173" s="76">
        <v>0</v>
      </c>
      <c r="S173" s="76">
        <v>4</v>
      </c>
      <c r="T173" s="76">
        <v>12</v>
      </c>
      <c r="U173" s="76">
        <v>12</v>
      </c>
      <c r="V173" s="76">
        <v>12</v>
      </c>
      <c r="W173" s="73">
        <v>12</v>
      </c>
      <c r="X173" s="304"/>
      <c r="Y173" s="73"/>
      <c r="Z173" s="73"/>
      <c r="AA173" s="73"/>
      <c r="AB173" s="73"/>
      <c r="AC173" s="73"/>
      <c r="AD173" s="73"/>
      <c r="AE173" s="168"/>
      <c r="AF173" s="76"/>
      <c r="AG173" s="76"/>
      <c r="AH173" s="76"/>
      <c r="AI173" s="97"/>
      <c r="AJ173" s="97"/>
      <c r="AK173" s="97"/>
      <c r="AL173" s="97"/>
      <c r="AM173" s="97"/>
      <c r="AN173" s="97"/>
      <c r="AO173" s="97"/>
      <c r="AP173" s="97"/>
      <c r="AQ173" s="97"/>
      <c r="AR173" s="97"/>
      <c r="AS173" s="97"/>
      <c r="AT173" s="97"/>
      <c r="AU173" s="97"/>
      <c r="AV173" s="97"/>
      <c r="AW173" s="97"/>
      <c r="AX173" s="97"/>
      <c r="AY173" s="97"/>
      <c r="AZ173" s="97"/>
      <c r="BA173" s="97"/>
      <c r="BB173" s="97"/>
    </row>
    <row r="174" spans="1:55" s="98" customFormat="1" ht="14.25" customHeight="1" x14ac:dyDescent="0.25">
      <c r="A174" s="331">
        <v>81712100</v>
      </c>
      <c r="B174" s="177" t="s">
        <v>810</v>
      </c>
      <c r="C174" s="197" t="str">
        <f>VLOOKUP(B174,Satser!$I$133:$J$160,2,FALSE)</f>
        <v>HF</v>
      </c>
      <c r="D174" s="315" t="s">
        <v>733</v>
      </c>
      <c r="E174" s="440"/>
      <c r="F174" s="220" t="s">
        <v>1813</v>
      </c>
      <c r="G174" s="177" t="s">
        <v>527</v>
      </c>
      <c r="H174" s="75">
        <v>2010</v>
      </c>
      <c r="I174" s="364" t="s">
        <v>734</v>
      </c>
      <c r="J174" s="138"/>
      <c r="K174" s="379">
        <f>IF(B174="",0,VLOOKUP(B174,Satser!$D$167:$F$194,2,FALSE)*IF(AA174="",0,VLOOKUP(AA174,Satser!$H$2:$J$14,2,FALSE)))</f>
        <v>0</v>
      </c>
      <c r="L174" s="379">
        <f>IF(B174="",0,VLOOKUP(B174,Satser!$I$167:$L$194,3,FALSE)*IF(AA174="",0,VLOOKUP(AA174,Satser!$H$2:$J$14,3,FALSE)))</f>
        <v>0</v>
      </c>
      <c r="M174" s="380">
        <f t="shared" si="2"/>
        <v>0</v>
      </c>
      <c r="N174" s="141" t="s">
        <v>744</v>
      </c>
      <c r="O174" s="183"/>
      <c r="P174" s="261">
        <v>0</v>
      </c>
      <c r="Q174" s="307">
        <v>0</v>
      </c>
      <c r="R174" s="183">
        <v>0</v>
      </c>
      <c r="S174" s="73">
        <v>4</v>
      </c>
      <c r="T174" s="73">
        <v>12</v>
      </c>
      <c r="U174" s="73">
        <v>12</v>
      </c>
      <c r="V174" s="73">
        <v>12</v>
      </c>
      <c r="W174" s="73">
        <v>12</v>
      </c>
      <c r="X174" s="184">
        <v>12</v>
      </c>
      <c r="Y174" s="194">
        <v>12</v>
      </c>
      <c r="Z174" s="183"/>
      <c r="AA174" s="183"/>
      <c r="AB174" s="183"/>
      <c r="AC174" s="183"/>
      <c r="AD174" s="183"/>
      <c r="AE174" s="184"/>
      <c r="AF174" s="76"/>
      <c r="AG174" s="76"/>
      <c r="AH174" s="76"/>
      <c r="AI174" s="97"/>
      <c r="AJ174" s="97"/>
      <c r="AK174" s="97"/>
      <c r="AL174" s="97"/>
      <c r="AM174" s="97"/>
      <c r="AN174" s="97"/>
      <c r="AO174" s="97"/>
      <c r="AP174" s="97"/>
      <c r="AQ174" s="97"/>
      <c r="AR174" s="97"/>
      <c r="AS174" s="97"/>
      <c r="AT174" s="97"/>
      <c r="AU174" s="97"/>
      <c r="AV174" s="97"/>
      <c r="AW174" s="97"/>
      <c r="AX174" s="97"/>
      <c r="AY174" s="97"/>
      <c r="AZ174" s="97"/>
      <c r="BA174" s="97"/>
      <c r="BB174" s="97"/>
    </row>
    <row r="175" spans="1:55" ht="14.25" customHeight="1" x14ac:dyDescent="0.25">
      <c r="A175" s="96">
        <v>81713200</v>
      </c>
      <c r="B175" s="130" t="s">
        <v>810</v>
      </c>
      <c r="C175" s="197" t="str">
        <f>VLOOKUP(B175,Satser!$I$133:$J$160,2,FALSE)</f>
        <v>HF</v>
      </c>
      <c r="D175" s="130" t="s">
        <v>735</v>
      </c>
      <c r="E175" s="440"/>
      <c r="F175" s="220" t="s">
        <v>1813</v>
      </c>
      <c r="G175" s="130" t="s">
        <v>530</v>
      </c>
      <c r="H175" s="130">
        <v>2010</v>
      </c>
      <c r="I175" s="189" t="s">
        <v>620</v>
      </c>
      <c r="J175" s="160"/>
      <c r="K175" s="379">
        <f>IF(B175="",0,VLOOKUP(B175,Satser!$D$167:$F$194,2,FALSE)*IF(AA175="",0,VLOOKUP(AA175,Satser!$H$2:$J$14,2,FALSE)))</f>
        <v>0</v>
      </c>
      <c r="L175" s="379">
        <f>IF(B175="",0,VLOOKUP(B175,Satser!$I$167:$L$194,3,FALSE)*IF(AA175="",0,VLOOKUP(AA175,Satser!$H$2:$J$14,3,FALSE)))</f>
        <v>0</v>
      </c>
      <c r="M175" s="380">
        <f t="shared" si="2"/>
        <v>0</v>
      </c>
      <c r="N175" s="141" t="s">
        <v>744</v>
      </c>
      <c r="O175" s="73"/>
      <c r="P175" s="73"/>
      <c r="Q175" s="79"/>
      <c r="R175" s="73"/>
      <c r="S175" s="73">
        <v>5</v>
      </c>
      <c r="T175" s="73">
        <v>12</v>
      </c>
      <c r="U175" s="73">
        <v>12</v>
      </c>
      <c r="V175" s="73">
        <v>12</v>
      </c>
      <c r="W175" s="73">
        <v>7</v>
      </c>
      <c r="X175" s="168"/>
      <c r="Y175" s="76"/>
      <c r="Z175" s="73"/>
      <c r="AA175" s="73"/>
      <c r="AB175" s="73"/>
      <c r="AC175" s="73"/>
      <c r="AD175" s="73"/>
      <c r="AE175" s="168"/>
      <c r="AF175" s="73"/>
      <c r="AG175" s="73"/>
      <c r="AH175" s="73"/>
      <c r="AI175" s="7"/>
      <c r="AJ175" s="7"/>
      <c r="AK175" s="7"/>
      <c r="AL175" s="7"/>
      <c r="AM175" s="7"/>
      <c r="AN175" s="7"/>
      <c r="AO175" s="7"/>
      <c r="AP175" s="7"/>
      <c r="AQ175" s="7"/>
      <c r="AR175" s="7"/>
      <c r="AS175" s="7"/>
      <c r="AT175" s="7"/>
      <c r="AU175" s="7"/>
      <c r="AV175" s="7"/>
      <c r="AW175" s="7"/>
      <c r="AX175" s="7"/>
      <c r="AY175" s="7"/>
      <c r="AZ175" s="7"/>
      <c r="BA175" s="7"/>
      <c r="BB175" s="7"/>
    </row>
    <row r="176" spans="1:55" ht="14.25" customHeight="1" x14ac:dyDescent="0.25">
      <c r="A176" s="96">
        <v>81713300</v>
      </c>
      <c r="B176" s="130" t="s">
        <v>810</v>
      </c>
      <c r="C176" s="197" t="str">
        <f>VLOOKUP(B176,Satser!$I$133:$J$160,2,FALSE)</f>
        <v>HF</v>
      </c>
      <c r="D176" s="130" t="s">
        <v>736</v>
      </c>
      <c r="E176" s="440"/>
      <c r="F176" s="220" t="s">
        <v>1813</v>
      </c>
      <c r="G176" s="130" t="s">
        <v>530</v>
      </c>
      <c r="H176" s="75">
        <v>2010</v>
      </c>
      <c r="I176" s="189" t="s">
        <v>620</v>
      </c>
      <c r="J176" s="160"/>
      <c r="K176" s="379">
        <f>IF(B176="",0,VLOOKUP(B176,Satser!$D$167:$F$194,2,FALSE)*IF(AA176="",0,VLOOKUP(AA176,Satser!$H$2:$J$14,2,FALSE)))</f>
        <v>0</v>
      </c>
      <c r="L176" s="379">
        <f>IF(B176="",0,VLOOKUP(B176,Satser!$I$167:$L$194,3,FALSE)*IF(AA176="",0,VLOOKUP(AA176,Satser!$H$2:$J$14,3,FALSE)))</f>
        <v>0</v>
      </c>
      <c r="M176" s="380">
        <f t="shared" si="2"/>
        <v>0</v>
      </c>
      <c r="N176" s="141" t="s">
        <v>744</v>
      </c>
      <c r="O176" s="73"/>
      <c r="P176" s="73"/>
      <c r="Q176" s="79"/>
      <c r="R176" s="73"/>
      <c r="S176" s="73">
        <v>5</v>
      </c>
      <c r="T176" s="73">
        <v>12</v>
      </c>
      <c r="U176" s="73">
        <v>12</v>
      </c>
      <c r="V176" s="73">
        <v>12</v>
      </c>
      <c r="W176" s="73">
        <v>7</v>
      </c>
      <c r="X176" s="168"/>
      <c r="Y176" s="76"/>
      <c r="Z176" s="73"/>
      <c r="AA176" s="73"/>
      <c r="AB176" s="73"/>
      <c r="AC176" s="73"/>
      <c r="AD176" s="73"/>
      <c r="AE176" s="168"/>
      <c r="AF176" s="73"/>
      <c r="AG176" s="73"/>
      <c r="AH176" s="73"/>
      <c r="AI176" s="7"/>
      <c r="AJ176" s="7"/>
      <c r="AK176" s="7"/>
      <c r="AL176" s="7"/>
      <c r="AM176" s="7"/>
      <c r="AN176" s="7"/>
      <c r="AO176" s="7"/>
      <c r="AP176" s="7"/>
      <c r="AQ176" s="7"/>
      <c r="AR176" s="7"/>
      <c r="AS176" s="7"/>
      <c r="AT176" s="7"/>
      <c r="AU176" s="7"/>
      <c r="AV176" s="7"/>
      <c r="AW176" s="7"/>
      <c r="AX176" s="7"/>
      <c r="AY176" s="7"/>
      <c r="AZ176" s="7"/>
      <c r="BA176" s="7"/>
      <c r="BB176" s="7"/>
    </row>
    <row r="177" spans="1:55" s="98" customFormat="1" ht="14.25" customHeight="1" x14ac:dyDescent="0.25">
      <c r="A177" s="95">
        <v>81713400</v>
      </c>
      <c r="B177" s="361" t="s">
        <v>810</v>
      </c>
      <c r="C177" s="197" t="str">
        <f>VLOOKUP(B177,Satser!$I$133:$J$160,2,FALSE)</f>
        <v>HF</v>
      </c>
      <c r="D177" s="361" t="s">
        <v>737</v>
      </c>
      <c r="E177" s="440"/>
      <c r="F177" s="220" t="s">
        <v>1813</v>
      </c>
      <c r="G177" s="361" t="s">
        <v>530</v>
      </c>
      <c r="H177" s="130">
        <v>2010</v>
      </c>
      <c r="I177" s="365" t="s">
        <v>734</v>
      </c>
      <c r="J177" s="370"/>
      <c r="K177" s="379">
        <f>IF(B177="",0,VLOOKUP(B177,Satser!$D$167:$F$194,2,FALSE)*IF(AA177="",0,VLOOKUP(AA177,Satser!$H$2:$J$14,2,FALSE)))</f>
        <v>0</v>
      </c>
      <c r="L177" s="379">
        <f>IF(B177="",0,VLOOKUP(B177,Satser!$I$167:$L$194,3,FALSE)*IF(AA177="",0,VLOOKUP(AA177,Satser!$H$2:$J$14,3,FALSE)))</f>
        <v>0</v>
      </c>
      <c r="M177" s="380">
        <f t="shared" si="2"/>
        <v>0</v>
      </c>
      <c r="N177" s="229" t="s">
        <v>744</v>
      </c>
      <c r="O177" s="206"/>
      <c r="P177" s="206"/>
      <c r="Q177" s="376"/>
      <c r="R177" s="206"/>
      <c r="S177" s="206">
        <v>4</v>
      </c>
      <c r="T177" s="206">
        <v>12</v>
      </c>
      <c r="U177" s="206">
        <v>12</v>
      </c>
      <c r="V177" s="206">
        <v>12</v>
      </c>
      <c r="W177" s="206">
        <v>8</v>
      </c>
      <c r="X177" s="378"/>
      <c r="Y177" s="200"/>
      <c r="Z177" s="206"/>
      <c r="AA177" s="206"/>
      <c r="AB177" s="206"/>
      <c r="AC177" s="206"/>
      <c r="AD177" s="206"/>
      <c r="AE177" s="378"/>
      <c r="AF177" s="76"/>
      <c r="AG177" s="76"/>
      <c r="AH177" s="76"/>
      <c r="AI177" s="97"/>
      <c r="AJ177" s="97"/>
      <c r="AK177" s="97"/>
      <c r="AL177" s="97"/>
      <c r="AM177" s="97"/>
      <c r="AN177" s="97"/>
      <c r="AO177" s="97"/>
      <c r="AP177" s="97"/>
      <c r="AQ177" s="97"/>
      <c r="AR177" s="97"/>
      <c r="AS177" s="97"/>
      <c r="AT177" s="97"/>
      <c r="AU177" s="97"/>
      <c r="AV177" s="97"/>
      <c r="AW177" s="97"/>
      <c r="AX177" s="97"/>
      <c r="AY177" s="97"/>
      <c r="AZ177" s="97"/>
      <c r="BA177" s="97"/>
      <c r="BB177" s="97"/>
    </row>
    <row r="178" spans="1:55" ht="14.25" customHeight="1" x14ac:dyDescent="0.25">
      <c r="A178" s="96">
        <v>81713500</v>
      </c>
      <c r="B178" s="130" t="s">
        <v>810</v>
      </c>
      <c r="C178" s="197" t="str">
        <f>VLOOKUP(B178,Satser!$I$133:$J$160,2,FALSE)</f>
        <v>HF</v>
      </c>
      <c r="D178" s="130" t="s">
        <v>738</v>
      </c>
      <c r="E178" s="440"/>
      <c r="F178" s="220" t="s">
        <v>1813</v>
      </c>
      <c r="G178" s="130" t="s">
        <v>527</v>
      </c>
      <c r="H178" s="130">
        <v>2010</v>
      </c>
      <c r="I178" s="189" t="s">
        <v>620</v>
      </c>
      <c r="J178" s="160"/>
      <c r="K178" s="379">
        <f>IF(B178="",0,VLOOKUP(B178,Satser!$D$167:$F$194,2,FALSE)*IF(AA178="",0,VLOOKUP(AA178,Satser!$H$2:$J$14,2,FALSE)))</f>
        <v>0</v>
      </c>
      <c r="L178" s="379">
        <f>IF(B178="",0,VLOOKUP(B178,Satser!$I$167:$L$194,3,FALSE)*IF(AA178="",0,VLOOKUP(AA178,Satser!$H$2:$J$14,3,FALSE)))</f>
        <v>0</v>
      </c>
      <c r="M178" s="380">
        <f t="shared" si="2"/>
        <v>0</v>
      </c>
      <c r="N178" s="229" t="s">
        <v>744</v>
      </c>
      <c r="O178" s="73"/>
      <c r="P178" s="73"/>
      <c r="Q178" s="79"/>
      <c r="R178" s="73"/>
      <c r="S178" s="73">
        <v>5</v>
      </c>
      <c r="T178" s="73">
        <v>12</v>
      </c>
      <c r="U178" s="73">
        <v>12</v>
      </c>
      <c r="V178" s="73">
        <v>12</v>
      </c>
      <c r="W178" s="73">
        <v>7</v>
      </c>
      <c r="X178" s="168"/>
      <c r="Y178" s="76"/>
      <c r="Z178" s="73"/>
      <c r="AA178" s="73"/>
      <c r="AB178" s="73"/>
      <c r="AC178" s="73"/>
      <c r="AD178" s="73"/>
      <c r="AE178" s="168"/>
      <c r="AF178" s="76"/>
      <c r="AG178" s="76"/>
      <c r="AH178" s="76"/>
      <c r="AI178" s="97"/>
      <c r="AJ178" s="97"/>
      <c r="AK178" s="97"/>
      <c r="AL178" s="97"/>
      <c r="AM178" s="97"/>
      <c r="AN178" s="97"/>
      <c r="AO178" s="97"/>
      <c r="AP178" s="97"/>
      <c r="AQ178" s="97"/>
      <c r="AR178" s="97"/>
      <c r="AS178" s="97"/>
      <c r="AT178" s="97"/>
      <c r="AU178" s="97"/>
      <c r="AV178" s="97"/>
      <c r="AW178" s="97"/>
      <c r="AX178" s="97"/>
      <c r="AY178" s="97"/>
      <c r="AZ178" s="97"/>
      <c r="BA178" s="97"/>
      <c r="BB178" s="97"/>
      <c r="BC178" s="97"/>
    </row>
    <row r="179" spans="1:55" ht="14.25" customHeight="1" x14ac:dyDescent="0.25">
      <c r="A179" s="96">
        <v>81713600</v>
      </c>
      <c r="B179" s="130" t="s">
        <v>810</v>
      </c>
      <c r="C179" s="197" t="str">
        <f>VLOOKUP(B179,Satser!$I$133:$J$160,2,FALSE)</f>
        <v>HF</v>
      </c>
      <c r="D179" s="130" t="s">
        <v>739</v>
      </c>
      <c r="E179" s="440"/>
      <c r="F179" s="220" t="s">
        <v>1813</v>
      </c>
      <c r="G179" s="130" t="s">
        <v>527</v>
      </c>
      <c r="H179" s="75">
        <v>2010</v>
      </c>
      <c r="I179" s="189" t="s">
        <v>734</v>
      </c>
      <c r="J179" s="160"/>
      <c r="K179" s="379">
        <f>IF(B179="",0,VLOOKUP(B179,Satser!$D$167:$F$194,2,FALSE)*IF(AA179="",0,VLOOKUP(AA179,Satser!$H$2:$J$14,2,FALSE)))</f>
        <v>0</v>
      </c>
      <c r="L179" s="379">
        <f>IF(B179="",0,VLOOKUP(B179,Satser!$I$167:$L$194,3,FALSE)*IF(AA179="",0,VLOOKUP(AA179,Satser!$H$2:$J$14,3,FALSE)))</f>
        <v>0</v>
      </c>
      <c r="M179" s="380">
        <f t="shared" si="2"/>
        <v>0</v>
      </c>
      <c r="N179" s="229" t="s">
        <v>744</v>
      </c>
      <c r="O179" s="73"/>
      <c r="P179" s="73"/>
      <c r="Q179" s="79"/>
      <c r="R179" s="73"/>
      <c r="S179" s="73">
        <v>4</v>
      </c>
      <c r="T179" s="73">
        <v>12</v>
      </c>
      <c r="U179" s="73">
        <v>12</v>
      </c>
      <c r="V179" s="73">
        <v>12</v>
      </c>
      <c r="W179" s="73">
        <v>8</v>
      </c>
      <c r="X179" s="168"/>
      <c r="Y179" s="76"/>
      <c r="Z179" s="73"/>
      <c r="AA179" s="73"/>
      <c r="AB179" s="73"/>
      <c r="AC179" s="73"/>
      <c r="AD179" s="73"/>
      <c r="AE179" s="168"/>
      <c r="AF179" s="76"/>
      <c r="AG179" s="76"/>
      <c r="AH179" s="76"/>
      <c r="AI179" s="97"/>
      <c r="AJ179" s="97"/>
      <c r="AK179" s="97"/>
      <c r="AL179" s="97"/>
      <c r="AM179" s="97"/>
      <c r="AN179" s="97"/>
      <c r="AO179" s="97"/>
      <c r="AP179" s="97"/>
      <c r="AQ179" s="97"/>
      <c r="AR179" s="97"/>
      <c r="AS179" s="97"/>
      <c r="AT179" s="97"/>
      <c r="AU179" s="97"/>
      <c r="AV179" s="97"/>
      <c r="AW179" s="97"/>
      <c r="AX179" s="97"/>
      <c r="AY179" s="97"/>
      <c r="AZ179" s="97"/>
      <c r="BA179" s="97"/>
      <c r="BB179" s="97"/>
      <c r="BC179" s="97"/>
    </row>
    <row r="180" spans="1:55" ht="14.25" customHeight="1" x14ac:dyDescent="0.25">
      <c r="A180" s="96">
        <v>81713700</v>
      </c>
      <c r="B180" s="130" t="s">
        <v>810</v>
      </c>
      <c r="C180" s="197" t="str">
        <f>VLOOKUP(B180,Satser!$I$133:$J$160,2,FALSE)</f>
        <v>HF</v>
      </c>
      <c r="D180" s="130" t="s">
        <v>740</v>
      </c>
      <c r="E180" s="440"/>
      <c r="F180" s="220" t="s">
        <v>1813</v>
      </c>
      <c r="G180" s="130" t="s">
        <v>530</v>
      </c>
      <c r="H180" s="130">
        <v>2010</v>
      </c>
      <c r="I180" s="189" t="s">
        <v>734</v>
      </c>
      <c r="J180" s="160"/>
      <c r="K180" s="379">
        <f>IF(B180="",0,VLOOKUP(B180,Satser!$D$167:$F$194,2,FALSE)*IF(AA180="",0,VLOOKUP(AA180,Satser!$H$2:$J$14,2,FALSE)))</f>
        <v>0</v>
      </c>
      <c r="L180" s="379">
        <f>IF(B180="",0,VLOOKUP(B180,Satser!$I$167:$L$194,3,FALSE)*IF(AA180="",0,VLOOKUP(AA180,Satser!$H$2:$J$14,3,FALSE)))</f>
        <v>0</v>
      </c>
      <c r="M180" s="380">
        <f t="shared" si="2"/>
        <v>0</v>
      </c>
      <c r="N180" s="229" t="s">
        <v>744</v>
      </c>
      <c r="O180" s="73"/>
      <c r="P180" s="73"/>
      <c r="Q180" s="79"/>
      <c r="R180" s="73"/>
      <c r="S180" s="73">
        <v>4</v>
      </c>
      <c r="T180" s="73">
        <v>12</v>
      </c>
      <c r="U180" s="73">
        <v>12</v>
      </c>
      <c r="V180" s="73">
        <v>12</v>
      </c>
      <c r="W180" s="73">
        <v>8</v>
      </c>
      <c r="X180" s="168"/>
      <c r="Y180" s="76"/>
      <c r="Z180" s="73"/>
      <c r="AA180" s="73"/>
      <c r="AB180" s="73"/>
      <c r="AC180" s="73"/>
      <c r="AD180" s="73"/>
      <c r="AE180" s="168"/>
      <c r="AF180" s="76"/>
      <c r="AG180" s="76"/>
      <c r="AH180" s="76"/>
      <c r="AI180" s="97"/>
      <c r="AJ180" s="97"/>
      <c r="AK180" s="97"/>
      <c r="AL180" s="97"/>
      <c r="AM180" s="97"/>
      <c r="AN180" s="97"/>
      <c r="AO180" s="97"/>
      <c r="AP180" s="97"/>
      <c r="AQ180" s="97"/>
      <c r="AR180" s="97"/>
      <c r="AS180" s="97"/>
      <c r="AT180" s="97"/>
      <c r="AU180" s="97"/>
      <c r="AV180" s="97"/>
      <c r="AW180" s="97"/>
      <c r="AX180" s="97"/>
      <c r="AY180" s="97"/>
      <c r="AZ180" s="97"/>
      <c r="BA180" s="97"/>
      <c r="BB180" s="97"/>
      <c r="BC180" s="97"/>
    </row>
    <row r="181" spans="1:55" ht="14.25" customHeight="1" x14ac:dyDescent="0.25">
      <c r="A181" s="96">
        <v>81713800</v>
      </c>
      <c r="B181" s="130" t="s">
        <v>810</v>
      </c>
      <c r="C181" s="197" t="str">
        <f>VLOOKUP(B181,Satser!$I$133:$J$160,2,FALSE)</f>
        <v>HF</v>
      </c>
      <c r="D181" s="130" t="s">
        <v>741</v>
      </c>
      <c r="E181" s="440"/>
      <c r="F181" s="220" t="s">
        <v>1813</v>
      </c>
      <c r="G181" s="130" t="s">
        <v>527</v>
      </c>
      <c r="H181" s="130">
        <v>2010</v>
      </c>
      <c r="I181" s="189" t="s">
        <v>620</v>
      </c>
      <c r="J181" s="160"/>
      <c r="K181" s="379">
        <f>IF(B181="",0,VLOOKUP(B181,Satser!$D$167:$F$194,2,FALSE)*IF(AA181="",0,VLOOKUP(AA181,Satser!$H$2:$J$14,2,FALSE)))</f>
        <v>0</v>
      </c>
      <c r="L181" s="379">
        <f>IF(B181="",0,VLOOKUP(B181,Satser!$I$167:$L$194,3,FALSE)*IF(AA181="",0,VLOOKUP(AA181,Satser!$H$2:$J$14,3,FALSE)))</f>
        <v>0</v>
      </c>
      <c r="M181" s="380">
        <f t="shared" si="2"/>
        <v>0</v>
      </c>
      <c r="N181" s="229" t="s">
        <v>744</v>
      </c>
      <c r="O181" s="73"/>
      <c r="P181" s="73"/>
      <c r="Q181" s="79"/>
      <c r="R181" s="73"/>
      <c r="S181" s="73">
        <v>5</v>
      </c>
      <c r="T181" s="73">
        <v>12</v>
      </c>
      <c r="U181" s="73">
        <v>12</v>
      </c>
      <c r="V181" s="73">
        <v>12</v>
      </c>
      <c r="W181" s="73">
        <v>7</v>
      </c>
      <c r="X181" s="168"/>
      <c r="Y181" s="76"/>
      <c r="Z181" s="76"/>
      <c r="AA181" s="76"/>
      <c r="AB181" s="76"/>
      <c r="AC181" s="76"/>
      <c r="AD181" s="76"/>
      <c r="AE181" s="169"/>
      <c r="AF181" s="76"/>
      <c r="AG181" s="76"/>
      <c r="AH181" s="76"/>
      <c r="AI181" s="97"/>
      <c r="AJ181" s="97"/>
      <c r="AK181" s="97"/>
      <c r="AL181" s="97"/>
      <c r="AM181" s="97"/>
      <c r="AN181" s="97"/>
      <c r="AO181" s="97"/>
      <c r="AP181" s="97"/>
      <c r="AQ181" s="97"/>
      <c r="AR181" s="97"/>
      <c r="AS181" s="97"/>
      <c r="AT181" s="97"/>
      <c r="AU181" s="97"/>
      <c r="AV181" s="97"/>
      <c r="AW181" s="97"/>
      <c r="AX181" s="97"/>
      <c r="AY181" s="97"/>
      <c r="AZ181" s="97"/>
      <c r="BA181" s="97"/>
      <c r="BB181" s="97"/>
      <c r="BC181" s="97"/>
    </row>
    <row r="182" spans="1:55" ht="14.25" customHeight="1" x14ac:dyDescent="0.25">
      <c r="A182" s="96">
        <v>81713900</v>
      </c>
      <c r="B182" s="130" t="s">
        <v>810</v>
      </c>
      <c r="C182" s="197" t="str">
        <f>VLOOKUP(B182,Satser!$I$133:$J$160,2,FALSE)</f>
        <v>HF</v>
      </c>
      <c r="D182" s="130" t="s">
        <v>742</v>
      </c>
      <c r="E182" s="440"/>
      <c r="F182" s="220" t="s">
        <v>1813</v>
      </c>
      <c r="G182" s="130" t="s">
        <v>527</v>
      </c>
      <c r="H182" s="75">
        <v>2011</v>
      </c>
      <c r="I182" s="189" t="s">
        <v>685</v>
      </c>
      <c r="J182" s="160"/>
      <c r="K182" s="379">
        <f>IF(B182="",0,VLOOKUP(B182,Satser!$D$167:$F$194,2,FALSE)*IF(AA182="",0,VLOOKUP(AA182,Satser!$H$2:$J$14,2,FALSE)))</f>
        <v>0</v>
      </c>
      <c r="L182" s="379">
        <f>IF(B182="",0,VLOOKUP(B182,Satser!$I$167:$L$194,3,FALSE)*IF(AA182="",0,VLOOKUP(AA182,Satser!$H$2:$J$14,3,FALSE)))</f>
        <v>0</v>
      </c>
      <c r="M182" s="380">
        <f t="shared" si="2"/>
        <v>0</v>
      </c>
      <c r="N182" s="229" t="s">
        <v>1112</v>
      </c>
      <c r="O182" s="73"/>
      <c r="P182" s="73"/>
      <c r="Q182" s="79"/>
      <c r="R182" s="73"/>
      <c r="S182" s="73">
        <v>0</v>
      </c>
      <c r="T182" s="73">
        <v>12</v>
      </c>
      <c r="U182" s="73">
        <v>12</v>
      </c>
      <c r="V182" s="73">
        <v>12</v>
      </c>
      <c r="W182" s="73">
        <v>12</v>
      </c>
      <c r="X182" s="168"/>
      <c r="Y182" s="76"/>
      <c r="Z182" s="73"/>
      <c r="AA182" s="73"/>
      <c r="AB182" s="73"/>
      <c r="AC182" s="73"/>
      <c r="AD182" s="73"/>
      <c r="AE182" s="168"/>
      <c r="AF182" s="76"/>
      <c r="AG182" s="76"/>
      <c r="AH182" s="76"/>
      <c r="AI182" s="97"/>
      <c r="AJ182" s="97"/>
      <c r="AK182" s="97"/>
      <c r="AL182" s="97"/>
      <c r="AM182" s="97"/>
      <c r="AN182" s="97"/>
      <c r="AO182" s="97"/>
      <c r="AP182" s="97"/>
      <c r="AQ182" s="97"/>
      <c r="AR182" s="97"/>
      <c r="AS182" s="97"/>
      <c r="AT182" s="97"/>
      <c r="AU182" s="97"/>
      <c r="AV182" s="97"/>
      <c r="AW182" s="97"/>
      <c r="AX182" s="97"/>
      <c r="AY182" s="97"/>
      <c r="AZ182" s="97"/>
      <c r="BA182" s="97"/>
      <c r="BB182" s="97"/>
      <c r="BC182" s="97"/>
    </row>
    <row r="183" spans="1:55" ht="14.25" customHeight="1" x14ac:dyDescent="0.25">
      <c r="A183" s="96">
        <v>81724600</v>
      </c>
      <c r="B183" s="130" t="s">
        <v>810</v>
      </c>
      <c r="C183" s="197" t="str">
        <f>VLOOKUP(B183,Satser!$I$133:$J$160,2,FALSE)</f>
        <v>HF</v>
      </c>
      <c r="D183" s="130" t="s">
        <v>325</v>
      </c>
      <c r="E183" s="440"/>
      <c r="F183" s="220" t="s">
        <v>1813</v>
      </c>
      <c r="G183" s="130" t="s">
        <v>527</v>
      </c>
      <c r="H183" s="130">
        <v>2010</v>
      </c>
      <c r="I183" s="267" t="s">
        <v>734</v>
      </c>
      <c r="J183" s="160"/>
      <c r="K183" s="379">
        <f>IF(B183="",0,VLOOKUP(B183,Satser!$D$167:$F$194,2,FALSE)*IF(AA183="",0,VLOOKUP(AA183,Satser!$H$2:$J$14,2,FALSE)))</f>
        <v>0</v>
      </c>
      <c r="L183" s="379">
        <f>IF(B183="",0,VLOOKUP(B183,Satser!$I$167:$L$194,3,FALSE)*IF(AA183="",0,VLOOKUP(AA183,Satser!$H$2:$J$14,3,FALSE)))</f>
        <v>0</v>
      </c>
      <c r="M183" s="380">
        <f t="shared" si="2"/>
        <v>0</v>
      </c>
      <c r="N183" s="229" t="s">
        <v>966</v>
      </c>
      <c r="O183" s="73"/>
      <c r="P183" s="73"/>
      <c r="Q183" s="79"/>
      <c r="R183" s="73"/>
      <c r="S183" s="73"/>
      <c r="T183" s="73">
        <v>4</v>
      </c>
      <c r="U183" s="73"/>
      <c r="V183" s="73"/>
      <c r="W183" s="73"/>
      <c r="X183" s="168"/>
      <c r="Y183" s="76"/>
      <c r="Z183" s="73"/>
      <c r="AA183" s="73"/>
      <c r="AB183" s="73"/>
      <c r="AC183" s="73"/>
      <c r="AD183" s="73"/>
      <c r="AE183" s="168"/>
      <c r="AF183" s="76"/>
      <c r="AG183" s="76"/>
      <c r="AH183" s="76"/>
      <c r="AI183" s="97"/>
      <c r="AJ183" s="97"/>
      <c r="AK183" s="97"/>
      <c r="AL183" s="97"/>
      <c r="AM183" s="97"/>
      <c r="AN183" s="97"/>
      <c r="AO183" s="97"/>
      <c r="AP183" s="97"/>
      <c r="AQ183" s="97"/>
      <c r="AR183" s="97"/>
      <c r="AS183" s="97"/>
      <c r="AT183" s="97"/>
      <c r="AU183" s="97"/>
      <c r="AV183" s="97"/>
      <c r="AW183" s="97"/>
      <c r="AX183" s="97"/>
      <c r="AY183" s="97"/>
      <c r="AZ183" s="97"/>
      <c r="BA183" s="97"/>
      <c r="BB183" s="97"/>
      <c r="BC183" s="97"/>
    </row>
    <row r="184" spans="1:55" ht="14.25" customHeight="1" x14ac:dyDescent="0.25">
      <c r="A184" s="96">
        <v>81724600</v>
      </c>
      <c r="B184" s="130" t="s">
        <v>810</v>
      </c>
      <c r="C184" s="197" t="str">
        <f>VLOOKUP(B184,Satser!$I$133:$J$160,2,FALSE)</f>
        <v>HF</v>
      </c>
      <c r="D184" s="130" t="s">
        <v>325</v>
      </c>
      <c r="E184" s="440"/>
      <c r="F184" s="220" t="s">
        <v>1813</v>
      </c>
      <c r="G184" s="130" t="s">
        <v>527</v>
      </c>
      <c r="H184" s="130">
        <v>2010</v>
      </c>
      <c r="I184" s="267" t="s">
        <v>734</v>
      </c>
      <c r="J184" s="160"/>
      <c r="K184" s="379">
        <f>IF(B184="",0,VLOOKUP(B184,Satser!$D$167:$F$194,2,FALSE)*IF(AA184="",0,VLOOKUP(AA184,Satser!$H$2:$J$14,2,FALSE)))</f>
        <v>0</v>
      </c>
      <c r="L184" s="379">
        <f>IF(B184="",0,VLOOKUP(B184,Satser!$I$167:$L$194,3,FALSE)*IF(AA184="",0,VLOOKUP(AA184,Satser!$H$2:$J$14,3,FALSE)))</f>
        <v>0</v>
      </c>
      <c r="M184" s="380">
        <f t="shared" si="2"/>
        <v>0</v>
      </c>
      <c r="N184" s="229" t="s">
        <v>967</v>
      </c>
      <c r="O184" s="73"/>
      <c r="P184" s="73"/>
      <c r="Q184" s="79"/>
      <c r="R184" s="73"/>
      <c r="S184" s="9"/>
      <c r="T184" s="73">
        <v>12</v>
      </c>
      <c r="U184" s="73">
        <v>12</v>
      </c>
      <c r="V184" s="73">
        <v>12</v>
      </c>
      <c r="W184" s="73">
        <v>8</v>
      </c>
      <c r="X184" s="73"/>
      <c r="Y184" s="76"/>
      <c r="Z184" s="73"/>
      <c r="AA184" s="73"/>
      <c r="AB184" s="73"/>
      <c r="AC184" s="73"/>
      <c r="AD184" s="73"/>
      <c r="AE184" s="168"/>
      <c r="AF184" s="76"/>
      <c r="AG184" s="76"/>
      <c r="AH184" s="76"/>
      <c r="AI184" s="97"/>
      <c r="AJ184" s="97"/>
      <c r="AK184" s="97"/>
      <c r="AL184" s="97"/>
      <c r="AM184" s="97"/>
      <c r="AN184" s="97"/>
      <c r="AO184" s="97"/>
      <c r="AP184" s="97"/>
      <c r="AQ184" s="97"/>
      <c r="AR184" s="97"/>
      <c r="AS184" s="97"/>
      <c r="AT184" s="97"/>
      <c r="AU184" s="97"/>
      <c r="AV184" s="97"/>
      <c r="AW184" s="97"/>
      <c r="AX184" s="97"/>
      <c r="AY184" s="97"/>
      <c r="AZ184" s="97"/>
      <c r="BA184" s="97"/>
      <c r="BB184" s="97"/>
      <c r="BC184" s="97"/>
    </row>
    <row r="185" spans="1:55" s="98" customFormat="1" ht="14.25" customHeight="1" x14ac:dyDescent="0.25">
      <c r="A185" s="96">
        <v>81724700</v>
      </c>
      <c r="B185" s="130" t="s">
        <v>810</v>
      </c>
      <c r="C185" s="197" t="str">
        <f>VLOOKUP(B185,Satser!$I$133:$J$160,2,FALSE)</f>
        <v>HF</v>
      </c>
      <c r="D185" s="192" t="s">
        <v>324</v>
      </c>
      <c r="E185" s="440"/>
      <c r="F185" s="220" t="s">
        <v>1813</v>
      </c>
      <c r="G185" s="130" t="s">
        <v>530</v>
      </c>
      <c r="H185" s="192">
        <v>2011</v>
      </c>
      <c r="I185" s="267" t="s">
        <v>685</v>
      </c>
      <c r="J185" s="160"/>
      <c r="K185" s="379">
        <f>IF(B185="",0,VLOOKUP(B185,Satser!$D$167:$F$194,2,FALSE)*IF(AA185="",0,VLOOKUP(AA185,Satser!$H$2:$J$14,2,FALSE)))</f>
        <v>0</v>
      </c>
      <c r="L185" s="379">
        <f>IF(B185="",0,VLOOKUP(B185,Satser!$I$167:$L$194,3,FALSE)*IF(AA185="",0,VLOOKUP(AA185,Satser!$H$2:$J$14,3,FALSE)))</f>
        <v>0</v>
      </c>
      <c r="M185" s="380">
        <f t="shared" si="2"/>
        <v>0</v>
      </c>
      <c r="N185" s="141" t="s">
        <v>965</v>
      </c>
      <c r="O185" s="73"/>
      <c r="P185" s="73"/>
      <c r="Q185" s="79"/>
      <c r="R185" s="73"/>
      <c r="S185" s="73"/>
      <c r="T185" s="183">
        <v>12</v>
      </c>
      <c r="U185" s="183">
        <v>12</v>
      </c>
      <c r="V185" s="183">
        <v>12</v>
      </c>
      <c r="W185" s="183">
        <v>12</v>
      </c>
      <c r="X185" s="168"/>
      <c r="Y185" s="76"/>
      <c r="Z185" s="76"/>
      <c r="AA185" s="76"/>
      <c r="AB185" s="76"/>
      <c r="AC185" s="76"/>
      <c r="AD185" s="76"/>
      <c r="AE185" s="169"/>
      <c r="AF185" s="76"/>
      <c r="AG185" s="76"/>
      <c r="AH185" s="76"/>
      <c r="AI185" s="97"/>
      <c r="AJ185" s="97"/>
      <c r="AK185" s="97"/>
      <c r="AL185" s="97"/>
      <c r="AM185" s="97"/>
      <c r="AN185" s="97"/>
      <c r="AO185" s="97"/>
      <c r="AP185" s="97"/>
      <c r="AQ185" s="97"/>
      <c r="AR185" s="97"/>
      <c r="AS185" s="97"/>
      <c r="AT185" s="97"/>
      <c r="AU185" s="97"/>
      <c r="AV185" s="97"/>
      <c r="AW185" s="97"/>
      <c r="AX185" s="97"/>
      <c r="AY185" s="97"/>
      <c r="AZ185" s="97"/>
      <c r="BA185" s="97"/>
      <c r="BB185" s="97"/>
    </row>
    <row r="186" spans="1:55" ht="14.25" customHeight="1" x14ac:dyDescent="0.25">
      <c r="A186" s="96">
        <v>81724800</v>
      </c>
      <c r="B186" s="130" t="s">
        <v>810</v>
      </c>
      <c r="C186" s="197" t="str">
        <f>VLOOKUP(B186,Satser!$I$133:$J$160,2,FALSE)</f>
        <v>HF</v>
      </c>
      <c r="D186" s="130" t="s">
        <v>1026</v>
      </c>
      <c r="E186" s="440"/>
      <c r="F186" s="220" t="s">
        <v>1813</v>
      </c>
      <c r="G186" s="130" t="s">
        <v>527</v>
      </c>
      <c r="H186" s="130">
        <v>2011</v>
      </c>
      <c r="I186" s="189" t="s">
        <v>278</v>
      </c>
      <c r="J186" s="160"/>
      <c r="K186" s="379">
        <f>IF(B186="",0,VLOOKUP(B186,Satser!$D$167:$F$194,2,FALSE)*IF(AA186="",0,VLOOKUP(AA186,Satser!$H$2:$J$14,2,FALSE)))</f>
        <v>0</v>
      </c>
      <c r="L186" s="379">
        <f>IF(B186="",0,VLOOKUP(B186,Satser!$I$167:$L$194,3,FALSE)*IF(AA186="",0,VLOOKUP(AA186,Satser!$H$2:$J$14,3,FALSE)))</f>
        <v>0</v>
      </c>
      <c r="M186" s="380">
        <f t="shared" si="2"/>
        <v>0</v>
      </c>
      <c r="N186" s="272" t="s">
        <v>1116</v>
      </c>
      <c r="O186" s="73"/>
      <c r="P186" s="73"/>
      <c r="Q186" s="79"/>
      <c r="R186" s="73"/>
      <c r="S186" s="73"/>
      <c r="T186" s="73">
        <v>5</v>
      </c>
      <c r="U186" s="73">
        <v>12</v>
      </c>
      <c r="V186" s="73">
        <v>12</v>
      </c>
      <c r="W186" s="73">
        <v>12</v>
      </c>
      <c r="X186" s="168">
        <v>7</v>
      </c>
      <c r="Y186" s="76"/>
      <c r="Z186" s="73"/>
      <c r="AA186" s="73"/>
      <c r="AB186" s="73"/>
      <c r="AC186" s="73"/>
      <c r="AD186" s="73"/>
      <c r="AE186" s="168"/>
      <c r="AF186" s="76"/>
      <c r="AG186" s="76"/>
      <c r="AH186" s="76"/>
      <c r="AI186" s="97"/>
      <c r="AJ186" s="97"/>
      <c r="AK186" s="97"/>
      <c r="AL186" s="97"/>
      <c r="AM186" s="97"/>
      <c r="AN186" s="97"/>
      <c r="AO186" s="97"/>
      <c r="AP186" s="97"/>
      <c r="AQ186" s="97"/>
      <c r="AR186" s="97"/>
      <c r="AS186" s="97"/>
      <c r="AT186" s="97"/>
      <c r="AU186" s="97"/>
      <c r="AV186" s="97"/>
      <c r="AW186" s="97"/>
      <c r="AX186" s="97"/>
      <c r="AY186" s="97"/>
      <c r="AZ186" s="97"/>
      <c r="BA186" s="97"/>
      <c r="BB186" s="97"/>
      <c r="BC186" s="97"/>
    </row>
    <row r="187" spans="1:55" ht="14.25" customHeight="1" x14ac:dyDescent="0.25">
      <c r="A187" s="96">
        <v>81724900</v>
      </c>
      <c r="B187" s="130" t="s">
        <v>810</v>
      </c>
      <c r="C187" s="197" t="str">
        <f>VLOOKUP(B187,Satser!$I$133:$J$160,2,FALSE)</f>
        <v>HF</v>
      </c>
      <c r="D187" s="130" t="s">
        <v>1025</v>
      </c>
      <c r="E187" s="440"/>
      <c r="F187" s="220" t="s">
        <v>1813</v>
      </c>
      <c r="G187" s="130" t="s">
        <v>527</v>
      </c>
      <c r="H187" s="130">
        <v>2011</v>
      </c>
      <c r="I187" s="189" t="s">
        <v>278</v>
      </c>
      <c r="J187" s="160"/>
      <c r="K187" s="379">
        <f>IF(B187="",0,VLOOKUP(B187,Satser!$D$167:$F$194,2,FALSE)*IF(AA187="",0,VLOOKUP(AA187,Satser!$H$2:$J$14,2,FALSE)))</f>
        <v>0</v>
      </c>
      <c r="L187" s="379">
        <f>IF(B187="",0,VLOOKUP(B187,Satser!$I$167:$L$194,3,FALSE)*IF(AA187="",0,VLOOKUP(AA187,Satser!$H$2:$J$14,3,FALSE)))</f>
        <v>0</v>
      </c>
      <c r="M187" s="380">
        <f t="shared" si="2"/>
        <v>0</v>
      </c>
      <c r="N187" s="272" t="s">
        <v>1116</v>
      </c>
      <c r="O187" s="73"/>
      <c r="P187" s="73"/>
      <c r="Q187" s="79"/>
      <c r="R187" s="73"/>
      <c r="S187" s="73"/>
      <c r="T187" s="73">
        <v>5</v>
      </c>
      <c r="U187" s="73">
        <v>12</v>
      </c>
      <c r="V187" s="73">
        <v>12</v>
      </c>
      <c r="W187" s="73">
        <v>12</v>
      </c>
      <c r="X187" s="168">
        <v>7</v>
      </c>
      <c r="Y187" s="76"/>
      <c r="Z187" s="73"/>
      <c r="AA187" s="73"/>
      <c r="AB187" s="73"/>
      <c r="AC187" s="73"/>
      <c r="AD187" s="73"/>
      <c r="AE187" s="168"/>
      <c r="AF187" s="76"/>
      <c r="AG187" s="76"/>
      <c r="AH187" s="76"/>
      <c r="AI187" s="97"/>
      <c r="AJ187" s="97"/>
      <c r="AK187" s="97"/>
      <c r="AL187" s="97"/>
      <c r="AM187" s="97"/>
      <c r="AN187" s="97"/>
      <c r="AO187" s="97"/>
      <c r="AP187" s="97"/>
      <c r="AQ187" s="97"/>
      <c r="AR187" s="97"/>
      <c r="AS187" s="97"/>
      <c r="AT187" s="97"/>
      <c r="AU187" s="97"/>
      <c r="AV187" s="97"/>
      <c r="AW187" s="97"/>
      <c r="AX187" s="97"/>
      <c r="AY187" s="97"/>
      <c r="AZ187" s="97"/>
      <c r="BA187" s="97"/>
      <c r="BB187" s="97"/>
      <c r="BC187" s="97"/>
    </row>
    <row r="188" spans="1:55" ht="14.25" customHeight="1" x14ac:dyDescent="0.25">
      <c r="A188" s="96">
        <v>81725000</v>
      </c>
      <c r="B188" s="130" t="s">
        <v>810</v>
      </c>
      <c r="C188" s="197" t="str">
        <f>VLOOKUP(B188,Satser!$I$133:$J$160,2,FALSE)</f>
        <v>HF</v>
      </c>
      <c r="D188" s="130" t="s">
        <v>1027</v>
      </c>
      <c r="E188" s="440"/>
      <c r="F188" s="220" t="s">
        <v>1813</v>
      </c>
      <c r="G188" s="130" t="s">
        <v>530</v>
      </c>
      <c r="H188" s="130">
        <v>2011</v>
      </c>
      <c r="I188" s="189" t="s">
        <v>278</v>
      </c>
      <c r="J188" s="160"/>
      <c r="K188" s="379">
        <f>IF(B188="",0,VLOOKUP(B188,Satser!$D$167:$F$194,2,FALSE)*IF(AA188="",0,VLOOKUP(AA188,Satser!$H$2:$J$14,2,FALSE)))</f>
        <v>0</v>
      </c>
      <c r="L188" s="379">
        <f>IF(B188="",0,VLOOKUP(B188,Satser!$I$167:$L$194,3,FALSE)*IF(AA188="",0,VLOOKUP(AA188,Satser!$H$2:$J$14,3,FALSE)))</f>
        <v>0</v>
      </c>
      <c r="M188" s="380">
        <f t="shared" si="2"/>
        <v>0</v>
      </c>
      <c r="N188" s="272" t="s">
        <v>1116</v>
      </c>
      <c r="O188" s="73"/>
      <c r="P188" s="73"/>
      <c r="Q188" s="79"/>
      <c r="R188" s="73"/>
      <c r="S188" s="73"/>
      <c r="T188" s="73">
        <v>5</v>
      </c>
      <c r="U188" s="73">
        <v>12</v>
      </c>
      <c r="V188" s="73">
        <v>12</v>
      </c>
      <c r="W188" s="73">
        <v>12</v>
      </c>
      <c r="X188" s="168">
        <v>7</v>
      </c>
      <c r="Y188" s="76"/>
      <c r="Z188" s="73"/>
      <c r="AA188" s="73"/>
      <c r="AB188" s="73"/>
      <c r="AC188" s="73"/>
      <c r="AD188" s="73"/>
      <c r="AE188" s="168"/>
      <c r="AF188" s="76"/>
      <c r="AG188" s="76"/>
      <c r="AH188" s="76"/>
      <c r="AI188" s="97"/>
      <c r="AJ188" s="97"/>
      <c r="AK188" s="97"/>
      <c r="AL188" s="97"/>
      <c r="AM188" s="97"/>
      <c r="AN188" s="97"/>
      <c r="AO188" s="97"/>
      <c r="AP188" s="97"/>
      <c r="AQ188" s="97"/>
      <c r="AR188" s="97"/>
      <c r="AS188" s="97"/>
      <c r="AT188" s="97"/>
      <c r="AU188" s="97"/>
      <c r="AV188" s="97"/>
      <c r="AW188" s="97"/>
      <c r="AX188" s="97"/>
      <c r="AY188" s="97"/>
      <c r="AZ188" s="97"/>
      <c r="BA188" s="97"/>
      <c r="BB188" s="97"/>
      <c r="BC188" s="97"/>
    </row>
    <row r="189" spans="1:55" ht="14.25" customHeight="1" x14ac:dyDescent="0.25">
      <c r="A189" s="96">
        <v>81725100</v>
      </c>
      <c r="B189" s="130" t="s">
        <v>810</v>
      </c>
      <c r="C189" s="197" t="str">
        <f>VLOOKUP(B189,Satser!$I$133:$J$160,2,FALSE)</f>
        <v>HF</v>
      </c>
      <c r="D189" s="130" t="s">
        <v>1028</v>
      </c>
      <c r="E189" s="440"/>
      <c r="F189" s="220" t="s">
        <v>1813</v>
      </c>
      <c r="G189" s="130" t="s">
        <v>530</v>
      </c>
      <c r="H189" s="130">
        <v>2011</v>
      </c>
      <c r="I189" s="189" t="s">
        <v>758</v>
      </c>
      <c r="J189" s="160"/>
      <c r="K189" s="379">
        <f>IF(B189="",0,VLOOKUP(B189,Satser!$D$167:$F$194,2,FALSE)*IF(AA189="",0,VLOOKUP(AA189,Satser!$H$2:$J$14,2,FALSE)))</f>
        <v>0</v>
      </c>
      <c r="L189" s="379">
        <f>IF(B189="",0,VLOOKUP(B189,Satser!$I$167:$L$194,3,FALSE)*IF(AA189="",0,VLOOKUP(AA189,Satser!$H$2:$J$14,3,FALSE)))</f>
        <v>0</v>
      </c>
      <c r="M189" s="380">
        <f t="shared" si="2"/>
        <v>0</v>
      </c>
      <c r="N189" s="272" t="s">
        <v>1219</v>
      </c>
      <c r="O189" s="73"/>
      <c r="P189" s="73"/>
      <c r="Q189" s="79"/>
      <c r="R189" s="73"/>
      <c r="S189" s="73"/>
      <c r="T189" s="73">
        <v>0</v>
      </c>
      <c r="U189" s="273">
        <v>12</v>
      </c>
      <c r="V189" s="73">
        <v>12</v>
      </c>
      <c r="W189" s="73">
        <v>12</v>
      </c>
      <c r="X189" s="168">
        <v>12</v>
      </c>
      <c r="Y189" s="76"/>
      <c r="Z189" s="73"/>
      <c r="AA189" s="73"/>
      <c r="AB189" s="73"/>
      <c r="AC189" s="73"/>
      <c r="AD189" s="73"/>
      <c r="AE189" s="168"/>
      <c r="AF189" s="76"/>
      <c r="AG189" s="76"/>
      <c r="AH189" s="76"/>
      <c r="AI189" s="97"/>
      <c r="AJ189" s="97"/>
      <c r="AK189" s="97"/>
      <c r="AL189" s="97"/>
      <c r="AM189" s="97"/>
      <c r="AN189" s="97"/>
      <c r="AO189" s="97"/>
      <c r="AP189" s="97"/>
      <c r="AQ189" s="97"/>
      <c r="AR189" s="97"/>
      <c r="AS189" s="97"/>
      <c r="AT189" s="97"/>
      <c r="AU189" s="97"/>
      <c r="AV189" s="97"/>
      <c r="AW189" s="97"/>
      <c r="AX189" s="97"/>
      <c r="AY189" s="97"/>
      <c r="AZ189" s="97"/>
      <c r="BA189" s="97"/>
      <c r="BB189" s="97"/>
      <c r="BC189" s="97"/>
    </row>
    <row r="190" spans="1:55" ht="14.25" customHeight="1" x14ac:dyDescent="0.25">
      <c r="A190" s="96">
        <v>81725200</v>
      </c>
      <c r="B190" s="130" t="s">
        <v>810</v>
      </c>
      <c r="C190" s="197" t="str">
        <f>VLOOKUP(B190,Satser!$I$133:$J$160,2,FALSE)</f>
        <v>HF</v>
      </c>
      <c r="D190" s="130" t="s">
        <v>1029</v>
      </c>
      <c r="E190" s="440"/>
      <c r="F190" s="220" t="s">
        <v>1813</v>
      </c>
      <c r="G190" s="130" t="s">
        <v>530</v>
      </c>
      <c r="H190" s="130">
        <v>2011</v>
      </c>
      <c r="I190" s="189" t="s">
        <v>278</v>
      </c>
      <c r="J190" s="160"/>
      <c r="K190" s="379">
        <f>IF(B190="",0,VLOOKUP(B190,Satser!$D$167:$F$194,2,FALSE)*IF(AA190="",0,VLOOKUP(AA190,Satser!$H$2:$J$14,2,FALSE)))</f>
        <v>0</v>
      </c>
      <c r="L190" s="379">
        <f>IF(B190="",0,VLOOKUP(B190,Satser!$I$167:$L$194,3,FALSE)*IF(AA190="",0,VLOOKUP(AA190,Satser!$H$2:$J$14,3,FALSE)))</f>
        <v>0</v>
      </c>
      <c r="M190" s="380">
        <f t="shared" si="2"/>
        <v>0</v>
      </c>
      <c r="N190" s="272" t="s">
        <v>1116</v>
      </c>
      <c r="O190" s="73"/>
      <c r="P190" s="73"/>
      <c r="Q190" s="79"/>
      <c r="R190" s="73"/>
      <c r="S190" s="73"/>
      <c r="T190" s="73">
        <v>5</v>
      </c>
      <c r="U190" s="73">
        <v>12</v>
      </c>
      <c r="V190" s="73">
        <v>12</v>
      </c>
      <c r="W190" s="73">
        <v>12</v>
      </c>
      <c r="X190" s="168">
        <v>7</v>
      </c>
      <c r="Y190" s="76"/>
      <c r="Z190" s="73"/>
      <c r="AA190" s="73"/>
      <c r="AB190" s="73"/>
      <c r="AC190" s="73"/>
      <c r="AD190" s="73"/>
      <c r="AE190" s="168"/>
      <c r="AF190" s="76"/>
      <c r="AG190" s="76"/>
      <c r="AH190" s="76"/>
      <c r="AI190" s="97"/>
      <c r="AJ190" s="97"/>
      <c r="AK190" s="97"/>
      <c r="AL190" s="97"/>
      <c r="AM190" s="97"/>
      <c r="AN190" s="97"/>
      <c r="AO190" s="97"/>
      <c r="AP190" s="97"/>
      <c r="AQ190" s="97"/>
      <c r="AR190" s="97"/>
      <c r="AS190" s="97"/>
      <c r="AT190" s="97"/>
      <c r="AU190" s="97"/>
      <c r="AV190" s="97"/>
      <c r="AW190" s="97"/>
      <c r="AX190" s="97"/>
      <c r="AY190" s="97"/>
      <c r="AZ190" s="97"/>
      <c r="BA190" s="97"/>
      <c r="BB190" s="97"/>
      <c r="BC190" s="97"/>
    </row>
    <row r="191" spans="1:55" ht="14.25" customHeight="1" x14ac:dyDescent="0.25">
      <c r="A191" s="96">
        <v>81725300</v>
      </c>
      <c r="B191" s="130" t="s">
        <v>810</v>
      </c>
      <c r="C191" s="197" t="str">
        <f>VLOOKUP(B191,Satser!$I$133:$J$160,2,FALSE)</f>
        <v>HF</v>
      </c>
      <c r="D191" s="130" t="s">
        <v>1030</v>
      </c>
      <c r="E191" s="440"/>
      <c r="F191" s="220" t="s">
        <v>1813</v>
      </c>
      <c r="G191" s="130" t="s">
        <v>527</v>
      </c>
      <c r="H191" s="130">
        <v>2011</v>
      </c>
      <c r="I191" s="189" t="s">
        <v>301</v>
      </c>
      <c r="J191" s="160"/>
      <c r="K191" s="379">
        <f>IF(B191="",0,VLOOKUP(B191,Satser!$D$167:$F$194,2,FALSE)*IF(AA191="",0,VLOOKUP(AA191,Satser!$H$2:$J$14,2,FALSE)))</f>
        <v>0</v>
      </c>
      <c r="L191" s="379">
        <f>IF(B191="",0,VLOOKUP(B191,Satser!$I$167:$L$194,3,FALSE)*IF(AA191="",0,VLOOKUP(AA191,Satser!$H$2:$J$14,3,FALSE)))</f>
        <v>0</v>
      </c>
      <c r="M191" s="380">
        <f t="shared" si="2"/>
        <v>0</v>
      </c>
      <c r="N191" s="272" t="s">
        <v>1145</v>
      </c>
      <c r="O191" s="73"/>
      <c r="P191" s="73"/>
      <c r="Q191" s="79"/>
      <c r="R191" s="73"/>
      <c r="S191" s="73"/>
      <c r="T191" s="73">
        <v>4</v>
      </c>
      <c r="U191" s="73">
        <v>12</v>
      </c>
      <c r="V191" s="73">
        <v>12</v>
      </c>
      <c r="W191" s="73">
        <v>12</v>
      </c>
      <c r="X191" s="168">
        <v>8</v>
      </c>
      <c r="Y191" s="76"/>
      <c r="Z191" s="73"/>
      <c r="AA191" s="73"/>
      <c r="AB191" s="73"/>
      <c r="AC191" s="73"/>
      <c r="AD191" s="73"/>
      <c r="AE191" s="168"/>
      <c r="AF191" s="76"/>
      <c r="AG191" s="76"/>
      <c r="AH191" s="76"/>
      <c r="AI191" s="97"/>
      <c r="AJ191" s="97"/>
      <c r="AK191" s="97"/>
      <c r="AL191" s="97"/>
      <c r="AM191" s="97"/>
      <c r="AN191" s="97"/>
      <c r="AO191" s="97"/>
      <c r="AP191" s="97"/>
      <c r="AQ191" s="97"/>
      <c r="AR191" s="97"/>
      <c r="AS191" s="97"/>
      <c r="AT191" s="97"/>
      <c r="AU191" s="97"/>
      <c r="AV191" s="97"/>
      <c r="AW191" s="97"/>
      <c r="AX191" s="97"/>
      <c r="AY191" s="97"/>
      <c r="AZ191" s="97"/>
      <c r="BA191" s="97"/>
      <c r="BB191" s="97"/>
      <c r="BC191" s="97"/>
    </row>
    <row r="192" spans="1:55" ht="14.25" customHeight="1" x14ac:dyDescent="0.25">
      <c r="A192" s="96">
        <v>81728700</v>
      </c>
      <c r="B192" s="145" t="s">
        <v>810</v>
      </c>
      <c r="C192" s="197" t="str">
        <f>VLOOKUP(B192,Satser!$I$133:$J$160,2,FALSE)</f>
        <v>HF</v>
      </c>
      <c r="D192" s="145" t="s">
        <v>1052</v>
      </c>
      <c r="E192" s="440"/>
      <c r="F192" s="220" t="s">
        <v>1813</v>
      </c>
      <c r="G192" s="130" t="s">
        <v>530</v>
      </c>
      <c r="H192" s="130">
        <v>2011</v>
      </c>
      <c r="I192" s="189" t="s">
        <v>301</v>
      </c>
      <c r="J192" s="160"/>
      <c r="K192" s="379">
        <f>IF(B192="",0,VLOOKUP(B192,Satser!$D$167:$F$194,2,FALSE)*IF(AA192="",0,VLOOKUP(AA192,Satser!$H$2:$J$14,2,FALSE)))</f>
        <v>0</v>
      </c>
      <c r="L192" s="379">
        <f>IF(B192="",0,VLOOKUP(B192,Satser!$I$167:$L$194,3,FALSE)*IF(AA192="",0,VLOOKUP(AA192,Satser!$H$2:$J$14,3,FALSE)))</f>
        <v>0</v>
      </c>
      <c r="M192" s="380">
        <f t="shared" si="2"/>
        <v>0</v>
      </c>
      <c r="N192" s="141" t="s">
        <v>1141</v>
      </c>
      <c r="O192" s="73"/>
      <c r="P192" s="73"/>
      <c r="Q192" s="79"/>
      <c r="R192" s="73"/>
      <c r="S192" s="73"/>
      <c r="T192" s="73">
        <v>4</v>
      </c>
      <c r="U192" s="73">
        <v>12</v>
      </c>
      <c r="V192" s="73">
        <v>12</v>
      </c>
      <c r="W192" s="73">
        <v>12</v>
      </c>
      <c r="X192" s="168">
        <v>8</v>
      </c>
      <c r="Y192" s="76"/>
      <c r="Z192" s="76"/>
      <c r="AA192" s="76"/>
      <c r="AB192" s="76"/>
      <c r="AC192" s="76"/>
      <c r="AD192" s="76"/>
      <c r="AE192" s="169"/>
      <c r="AF192" s="76"/>
      <c r="AG192" s="76"/>
      <c r="AH192" s="76"/>
      <c r="AI192" s="97"/>
      <c r="AJ192" s="97"/>
      <c r="AK192" s="97"/>
      <c r="AL192" s="97"/>
      <c r="AM192" s="97"/>
      <c r="AN192" s="97"/>
      <c r="AO192" s="97"/>
      <c r="AP192" s="97"/>
      <c r="AQ192" s="97"/>
      <c r="AR192" s="97"/>
      <c r="AS192" s="97"/>
      <c r="AT192" s="97"/>
      <c r="AU192" s="97"/>
      <c r="AV192" s="97"/>
      <c r="AW192" s="97"/>
      <c r="AX192" s="97"/>
      <c r="AY192" s="97"/>
      <c r="AZ192" s="97"/>
      <c r="BA192" s="97"/>
      <c r="BB192" s="97"/>
      <c r="BC192" s="97"/>
    </row>
    <row r="193" spans="1:55" ht="14.25" customHeight="1" x14ac:dyDescent="0.25">
      <c r="A193" s="96">
        <v>81729200</v>
      </c>
      <c r="B193" s="145" t="s">
        <v>810</v>
      </c>
      <c r="C193" s="197" t="str">
        <f>VLOOKUP(B193,Satser!$I$133:$J$160,2,FALSE)</f>
        <v>HF</v>
      </c>
      <c r="D193" s="145" t="s">
        <v>1197</v>
      </c>
      <c r="E193" s="440"/>
      <c r="F193" s="220" t="s">
        <v>1813</v>
      </c>
      <c r="G193" s="130" t="s">
        <v>527</v>
      </c>
      <c r="H193" s="130">
        <v>2011</v>
      </c>
      <c r="I193" s="189" t="s">
        <v>522</v>
      </c>
      <c r="J193" s="160"/>
      <c r="K193" s="379">
        <f>IF(B193="",0,VLOOKUP(B193,Satser!$D$167:$F$194,2,FALSE)*IF(AA193="",0,VLOOKUP(AA193,Satser!$H$2:$J$14,2,FALSE)))</f>
        <v>0</v>
      </c>
      <c r="L193" s="379">
        <f>IF(B193="",0,VLOOKUP(B193,Satser!$I$167:$L$194,3,FALSE)*IF(AA193="",0,VLOOKUP(AA193,Satser!$H$2:$J$14,3,FALSE)))</f>
        <v>0</v>
      </c>
      <c r="M193" s="380">
        <f t="shared" si="2"/>
        <v>0</v>
      </c>
      <c r="N193" s="141" t="s">
        <v>1196</v>
      </c>
      <c r="O193" s="73"/>
      <c r="P193" s="73"/>
      <c r="Q193" s="79"/>
      <c r="R193" s="73"/>
      <c r="S193" s="73"/>
      <c r="T193" s="73">
        <v>9</v>
      </c>
      <c r="U193" s="73">
        <v>12</v>
      </c>
      <c r="V193" s="73">
        <v>12</v>
      </c>
      <c r="W193" s="73">
        <v>12</v>
      </c>
      <c r="X193" s="168">
        <v>3</v>
      </c>
      <c r="Y193" s="76"/>
      <c r="Z193" s="76"/>
      <c r="AA193" s="76"/>
      <c r="AB193" s="76"/>
      <c r="AC193" s="76"/>
      <c r="AD193" s="76"/>
      <c r="AE193" s="169"/>
      <c r="AF193" s="76"/>
      <c r="AG193" s="76"/>
      <c r="AH193" s="76"/>
      <c r="AI193" s="97"/>
      <c r="AJ193" s="97"/>
      <c r="AK193" s="97"/>
      <c r="AL193" s="97"/>
      <c r="AM193" s="97"/>
      <c r="AN193" s="97"/>
      <c r="AO193" s="97"/>
      <c r="AP193" s="97"/>
      <c r="AQ193" s="97"/>
      <c r="AR193" s="97"/>
      <c r="AS193" s="97"/>
      <c r="AT193" s="97"/>
      <c r="AU193" s="97"/>
      <c r="AV193" s="97"/>
      <c r="AW193" s="97"/>
      <c r="AX193" s="97"/>
      <c r="AY193" s="97"/>
      <c r="AZ193" s="97"/>
      <c r="BA193" s="97"/>
      <c r="BB193" s="97"/>
      <c r="BC193" s="97"/>
    </row>
    <row r="194" spans="1:55" ht="14.25" customHeight="1" x14ac:dyDescent="0.25">
      <c r="A194" s="96">
        <v>81731500</v>
      </c>
      <c r="B194" s="130" t="s">
        <v>810</v>
      </c>
      <c r="C194" s="197" t="str">
        <f>VLOOKUP(B194,Satser!$I$133:$J$160,2,FALSE)</f>
        <v>HF</v>
      </c>
      <c r="D194" s="130" t="s">
        <v>1031</v>
      </c>
      <c r="E194" s="440"/>
      <c r="F194" s="220" t="s">
        <v>1813</v>
      </c>
      <c r="G194" s="130" t="s">
        <v>527</v>
      </c>
      <c r="H194" s="130">
        <v>2011</v>
      </c>
      <c r="I194" s="189" t="s">
        <v>1032</v>
      </c>
      <c r="J194" s="160"/>
      <c r="K194" s="379">
        <f>IF(B194="",0,VLOOKUP(B194,Satser!$D$167:$F$194,2,FALSE)*IF(AA194="",0,VLOOKUP(AA194,Satser!$H$2:$J$14,2,FALSE)))</f>
        <v>0</v>
      </c>
      <c r="L194" s="379">
        <f>IF(B194="",0,VLOOKUP(B194,Satser!$I$167:$L$194,3,FALSE)*IF(AA194="",0,VLOOKUP(AA194,Satser!$H$2:$J$14,3,FALSE)))</f>
        <v>0</v>
      </c>
      <c r="M194" s="380">
        <f t="shared" si="2"/>
        <v>0</v>
      </c>
      <c r="N194" s="141" t="s">
        <v>1168</v>
      </c>
      <c r="O194" s="73"/>
      <c r="P194" s="73"/>
      <c r="Q194" s="79"/>
      <c r="R194" s="73"/>
      <c r="S194" s="73"/>
      <c r="T194" s="73">
        <v>3</v>
      </c>
      <c r="U194" s="73">
        <v>12</v>
      </c>
      <c r="V194" s="73">
        <v>12</v>
      </c>
      <c r="W194" s="73">
        <v>12</v>
      </c>
      <c r="X194" s="168">
        <v>9</v>
      </c>
      <c r="Y194" s="76"/>
      <c r="Z194" s="76"/>
      <c r="AA194" s="76"/>
      <c r="AB194" s="76"/>
      <c r="AC194" s="76"/>
      <c r="AD194" s="76"/>
      <c r="AE194" s="169"/>
      <c r="AF194" s="73"/>
      <c r="AG194" s="73"/>
      <c r="AH194" s="73"/>
      <c r="AI194" s="7"/>
      <c r="AJ194" s="7"/>
      <c r="AK194" s="7"/>
      <c r="AL194" s="7"/>
      <c r="AM194" s="7"/>
      <c r="AN194" s="7"/>
      <c r="AO194" s="7"/>
      <c r="AP194" s="7"/>
      <c r="AQ194" s="7"/>
      <c r="AR194" s="7"/>
      <c r="AS194" s="7"/>
      <c r="AT194" s="7"/>
      <c r="AU194" s="7"/>
      <c r="AV194" s="7"/>
      <c r="AW194" s="7"/>
      <c r="AX194" s="7"/>
      <c r="AY194" s="7"/>
      <c r="AZ194" s="7"/>
      <c r="BA194" s="7"/>
      <c r="BB194" s="7"/>
    </row>
    <row r="195" spans="1:55" ht="14.25" customHeight="1" x14ac:dyDescent="0.25">
      <c r="A195" s="159">
        <v>81733800</v>
      </c>
      <c r="B195" s="197" t="s">
        <v>810</v>
      </c>
      <c r="C195" s="197" t="str">
        <f>VLOOKUP(B195,Satser!$I$133:$J$160,2,FALSE)</f>
        <v>HF</v>
      </c>
      <c r="D195" s="130" t="s">
        <v>1033</v>
      </c>
      <c r="E195" s="440"/>
      <c r="F195" s="220" t="s">
        <v>1813</v>
      </c>
      <c r="G195" s="197" t="s">
        <v>527</v>
      </c>
      <c r="H195" s="219">
        <v>2012</v>
      </c>
      <c r="I195" s="274" t="s">
        <v>278</v>
      </c>
      <c r="J195" s="195"/>
      <c r="K195" s="379">
        <f>IF(B195="",0,VLOOKUP(B195,Satser!$D$167:$F$194,2,FALSE)*IF(AA195="",0,VLOOKUP(AA195,Satser!$H$2:$J$14,2,FALSE)))</f>
        <v>0</v>
      </c>
      <c r="L195" s="379">
        <f>IF(B195="",0,VLOOKUP(B195,Satser!$I$167:$L$194,3,FALSE)*IF(AA195="",0,VLOOKUP(AA195,Satser!$H$2:$J$14,3,FALSE)))</f>
        <v>0</v>
      </c>
      <c r="M195" s="380">
        <f t="shared" si="2"/>
        <v>0</v>
      </c>
      <c r="N195" s="141" t="s">
        <v>1116</v>
      </c>
      <c r="O195" s="73"/>
      <c r="P195" s="73"/>
      <c r="Q195" s="79"/>
      <c r="R195" s="73"/>
      <c r="S195" s="73"/>
      <c r="T195" s="73">
        <v>5</v>
      </c>
      <c r="U195" s="73">
        <v>12</v>
      </c>
      <c r="V195" s="73">
        <v>12</v>
      </c>
      <c r="W195" s="73">
        <v>12</v>
      </c>
      <c r="X195" s="170">
        <v>7</v>
      </c>
      <c r="Y195" s="75"/>
      <c r="Z195" s="76"/>
      <c r="AA195" s="76"/>
      <c r="AB195" s="76"/>
      <c r="AC195" s="76"/>
      <c r="AD195" s="76"/>
      <c r="AE195" s="169"/>
      <c r="AF195" s="73"/>
      <c r="AG195" s="73"/>
      <c r="AH195" s="73"/>
      <c r="AI195" s="7"/>
      <c r="AJ195" s="7"/>
      <c r="AK195" s="7"/>
      <c r="AL195" s="7"/>
      <c r="AM195" s="7"/>
      <c r="AN195" s="7"/>
      <c r="AO195" s="7"/>
      <c r="AP195" s="7"/>
      <c r="AQ195" s="7"/>
      <c r="AR195" s="7"/>
      <c r="AS195" s="7"/>
      <c r="AT195" s="7"/>
      <c r="AU195" s="7"/>
      <c r="AV195" s="7"/>
      <c r="AW195" s="7"/>
      <c r="AX195" s="7"/>
      <c r="AY195" s="7"/>
      <c r="AZ195" s="7"/>
      <c r="BA195" s="7"/>
      <c r="BB195" s="7"/>
    </row>
    <row r="196" spans="1:55" ht="14.25" customHeight="1" x14ac:dyDescent="0.25">
      <c r="A196" s="111">
        <v>81738900</v>
      </c>
      <c r="B196" s="197" t="s">
        <v>810</v>
      </c>
      <c r="C196" s="197" t="str">
        <f>VLOOKUP(B196,Satser!$I$133:$J$160,2,FALSE)</f>
        <v>HF</v>
      </c>
      <c r="D196" s="220" t="s">
        <v>1273</v>
      </c>
      <c r="E196" s="440"/>
      <c r="F196" s="220" t="s">
        <v>1813</v>
      </c>
      <c r="G196" s="75" t="s">
        <v>530</v>
      </c>
      <c r="H196" s="215">
        <v>2012</v>
      </c>
      <c r="I196" s="212" t="s">
        <v>1210</v>
      </c>
      <c r="J196" s="195"/>
      <c r="K196" s="379">
        <f>IF(B196="",0,VLOOKUP(B196,Satser!$D$167:$F$194,2,FALSE)*IF(AA196="",0,VLOOKUP(AA196,Satser!$H$2:$J$14,2,FALSE)))</f>
        <v>0</v>
      </c>
      <c r="L196" s="379">
        <f>IF(B196="",0,VLOOKUP(B196,Satser!$I$167:$L$194,3,FALSE)*IF(AA196="",0,VLOOKUP(AA196,Satser!$H$2:$J$14,3,FALSE)))</f>
        <v>0</v>
      </c>
      <c r="M196" s="380">
        <f t="shared" si="2"/>
        <v>0</v>
      </c>
      <c r="N196" s="339" t="s">
        <v>1220</v>
      </c>
      <c r="O196" s="75"/>
      <c r="P196" s="75"/>
      <c r="Q196" s="75"/>
      <c r="R196" s="75"/>
      <c r="S196" s="75"/>
      <c r="T196" s="75"/>
      <c r="U196" s="75">
        <v>11</v>
      </c>
      <c r="V196" s="75">
        <v>12</v>
      </c>
      <c r="W196" s="75">
        <v>12</v>
      </c>
      <c r="X196" s="170">
        <v>12</v>
      </c>
      <c r="Y196" s="75">
        <v>1</v>
      </c>
      <c r="Z196" s="76"/>
      <c r="AA196" s="76"/>
      <c r="AB196" s="76"/>
      <c r="AC196" s="76"/>
      <c r="AD196" s="76"/>
      <c r="AE196" s="169"/>
      <c r="AF196" s="73"/>
      <c r="AG196" s="73"/>
      <c r="AH196" s="73"/>
      <c r="AI196" s="7"/>
      <c r="AJ196" s="7"/>
      <c r="AK196" s="7"/>
      <c r="AL196" s="7"/>
      <c r="AM196" s="7"/>
      <c r="AN196" s="7"/>
      <c r="AO196" s="7"/>
      <c r="AP196" s="7"/>
      <c r="AQ196" s="7"/>
      <c r="AR196" s="7"/>
      <c r="AS196" s="7"/>
      <c r="AT196" s="7"/>
      <c r="AU196" s="7"/>
      <c r="AV196" s="7"/>
      <c r="AW196" s="7"/>
      <c r="AX196" s="7"/>
      <c r="AY196" s="7"/>
      <c r="AZ196" s="7"/>
      <c r="BA196" s="7"/>
      <c r="BB196" s="7"/>
    </row>
    <row r="197" spans="1:55" ht="14.25" customHeight="1" x14ac:dyDescent="0.25">
      <c r="A197" s="111">
        <v>81739000</v>
      </c>
      <c r="B197" s="197" t="s">
        <v>810</v>
      </c>
      <c r="C197" s="197" t="str">
        <f>VLOOKUP(B197,Satser!$I$133:$J$160,2,FALSE)</f>
        <v>HF</v>
      </c>
      <c r="D197" s="220" t="s">
        <v>1268</v>
      </c>
      <c r="E197" s="440"/>
      <c r="F197" s="220" t="s">
        <v>1813</v>
      </c>
      <c r="G197" s="75" t="s">
        <v>527</v>
      </c>
      <c r="H197" s="215">
        <v>2012</v>
      </c>
      <c r="I197" s="212" t="s">
        <v>1269</v>
      </c>
      <c r="J197" s="195"/>
      <c r="K197" s="379">
        <f>IF(B197="",0,VLOOKUP(B197,Satser!$D$167:$F$194,2,FALSE)*IF(AA197="",0,VLOOKUP(AA197,Satser!$H$2:$J$14,2,FALSE)))</f>
        <v>0</v>
      </c>
      <c r="L197" s="379">
        <f>IF(B197="",0,VLOOKUP(B197,Satser!$I$167:$L$194,3,FALSE)*IF(AA197="",0,VLOOKUP(AA197,Satser!$H$2:$J$14,3,FALSE)))</f>
        <v>0</v>
      </c>
      <c r="M197" s="380">
        <f t="shared" si="2"/>
        <v>0</v>
      </c>
      <c r="N197" s="339" t="s">
        <v>1340</v>
      </c>
      <c r="O197" s="75"/>
      <c r="P197" s="75"/>
      <c r="Q197" s="75"/>
      <c r="R197" s="75"/>
      <c r="S197" s="75"/>
      <c r="T197" s="75"/>
      <c r="U197" s="75">
        <v>5</v>
      </c>
      <c r="V197" s="75">
        <v>12</v>
      </c>
      <c r="W197" s="75">
        <v>12</v>
      </c>
      <c r="X197" s="170">
        <v>12</v>
      </c>
      <c r="Y197" s="75">
        <v>7</v>
      </c>
      <c r="Z197" s="76"/>
      <c r="AA197" s="76"/>
      <c r="AB197" s="76"/>
      <c r="AC197" s="76"/>
      <c r="AD197" s="76"/>
      <c r="AE197" s="169"/>
      <c r="AF197" s="73"/>
      <c r="AG197" s="73"/>
      <c r="AH197" s="73"/>
      <c r="AI197" s="7"/>
      <c r="AJ197" s="7"/>
      <c r="AK197" s="7"/>
      <c r="AL197" s="7"/>
      <c r="AM197" s="7"/>
      <c r="AN197" s="7"/>
      <c r="AO197" s="7"/>
      <c r="AP197" s="7"/>
      <c r="AQ197" s="7"/>
      <c r="AR197" s="7"/>
      <c r="AS197" s="7"/>
      <c r="AT197" s="7"/>
      <c r="AU197" s="7"/>
      <c r="AV197" s="7"/>
      <c r="AW197" s="7"/>
      <c r="AX197" s="7"/>
      <c r="AY197" s="7"/>
      <c r="AZ197" s="7"/>
      <c r="BA197" s="7"/>
      <c r="BB197" s="7"/>
    </row>
    <row r="198" spans="1:55" ht="14.25" customHeight="1" x14ac:dyDescent="0.25">
      <c r="A198" s="111">
        <v>81739100</v>
      </c>
      <c r="B198" s="197" t="s">
        <v>810</v>
      </c>
      <c r="C198" s="197" t="str">
        <f>VLOOKUP(B198,Satser!$I$133:$J$160,2,FALSE)</f>
        <v>HF</v>
      </c>
      <c r="D198" s="220" t="s">
        <v>201</v>
      </c>
      <c r="E198" s="440"/>
      <c r="F198" s="220" t="s">
        <v>1813</v>
      </c>
      <c r="G198" s="220" t="s">
        <v>527</v>
      </c>
      <c r="H198" s="215">
        <v>2012</v>
      </c>
      <c r="I198" s="318" t="s">
        <v>1270</v>
      </c>
      <c r="J198" s="195"/>
      <c r="K198" s="379">
        <f>IF(B198="",0,VLOOKUP(B198,Satser!$D$167:$F$194,2,FALSE)*IF(AA198="",0,VLOOKUP(AA198,Satser!$H$2:$J$14,2,FALSE)))</f>
        <v>0</v>
      </c>
      <c r="L198" s="379">
        <f>IF(B198="",0,VLOOKUP(B198,Satser!$I$167:$L$194,3,FALSE)*IF(AA198="",0,VLOOKUP(AA198,Satser!$H$2:$J$14,3,FALSE)))</f>
        <v>0</v>
      </c>
      <c r="M198" s="380">
        <f t="shared" si="2"/>
        <v>0</v>
      </c>
      <c r="N198" s="339" t="s">
        <v>1374</v>
      </c>
      <c r="O198" s="75"/>
      <c r="P198" s="75"/>
      <c r="Q198" s="75"/>
      <c r="R198" s="75"/>
      <c r="S198" s="75"/>
      <c r="T198" s="75"/>
      <c r="U198" s="75">
        <v>4</v>
      </c>
      <c r="V198" s="75">
        <v>12</v>
      </c>
      <c r="W198" s="75">
        <v>12</v>
      </c>
      <c r="X198" s="170">
        <v>12</v>
      </c>
      <c r="Y198" s="75">
        <v>8</v>
      </c>
      <c r="Z198" s="76"/>
      <c r="AA198" s="76"/>
      <c r="AB198" s="76"/>
      <c r="AC198" s="76"/>
      <c r="AD198" s="76"/>
      <c r="AE198" s="169"/>
      <c r="AF198" s="73"/>
      <c r="AG198" s="73"/>
      <c r="AH198" s="73"/>
      <c r="AI198" s="7"/>
      <c r="AJ198" s="7"/>
      <c r="AK198" s="7"/>
      <c r="AL198" s="7"/>
      <c r="AM198" s="7"/>
      <c r="AN198" s="7"/>
      <c r="AO198" s="7"/>
      <c r="AP198" s="7"/>
      <c r="AQ198" s="7"/>
      <c r="AR198" s="7"/>
      <c r="AS198" s="7"/>
      <c r="AT198" s="7"/>
      <c r="AU198" s="7"/>
      <c r="AV198" s="7"/>
      <c r="AW198" s="7"/>
      <c r="AX198" s="7"/>
      <c r="AY198" s="7"/>
      <c r="AZ198" s="7"/>
      <c r="BA198" s="7"/>
      <c r="BB198" s="7"/>
    </row>
    <row r="199" spans="1:55" ht="14.25" customHeight="1" x14ac:dyDescent="0.25">
      <c r="A199" s="111">
        <v>81739200</v>
      </c>
      <c r="B199" s="197" t="s">
        <v>810</v>
      </c>
      <c r="C199" s="197" t="str">
        <f>VLOOKUP(B199,Satser!$I$133:$J$160,2,FALSE)</f>
        <v>HF</v>
      </c>
      <c r="D199" s="220" t="s">
        <v>1271</v>
      </c>
      <c r="E199" s="440"/>
      <c r="F199" s="220" t="s">
        <v>1813</v>
      </c>
      <c r="G199" s="220" t="s">
        <v>530</v>
      </c>
      <c r="H199" s="215">
        <v>2012</v>
      </c>
      <c r="I199" s="318" t="s">
        <v>1269</v>
      </c>
      <c r="J199" s="195"/>
      <c r="K199" s="379">
        <f>IF(B199="",0,VLOOKUP(B199,Satser!$D$167:$F$194,2,FALSE)*IF(AA199="",0,VLOOKUP(AA199,Satser!$H$2:$J$14,2,FALSE)))</f>
        <v>0</v>
      </c>
      <c r="L199" s="379">
        <f>IF(B199="",0,VLOOKUP(B199,Satser!$I$167:$L$194,3,FALSE)*IF(AA199="",0,VLOOKUP(AA199,Satser!$H$2:$J$14,3,FALSE)))</f>
        <v>0</v>
      </c>
      <c r="M199" s="380">
        <f t="shared" si="2"/>
        <v>0</v>
      </c>
      <c r="N199" s="339" t="s">
        <v>1340</v>
      </c>
      <c r="O199" s="75"/>
      <c r="P199" s="75"/>
      <c r="Q199" s="75"/>
      <c r="R199" s="75"/>
      <c r="S199" s="75"/>
      <c r="T199" s="75"/>
      <c r="U199" s="75">
        <v>5</v>
      </c>
      <c r="V199" s="75">
        <v>12</v>
      </c>
      <c r="W199" s="75">
        <v>12</v>
      </c>
      <c r="X199" s="170">
        <v>12</v>
      </c>
      <c r="Y199" s="75">
        <v>7</v>
      </c>
      <c r="Z199" s="76"/>
      <c r="AA199" s="76"/>
      <c r="AB199" s="76"/>
      <c r="AC199" s="76"/>
      <c r="AD199" s="76"/>
      <c r="AE199" s="169"/>
      <c r="AF199" s="73"/>
      <c r="AG199" s="73"/>
      <c r="AH199" s="73"/>
      <c r="AI199" s="7"/>
      <c r="AJ199" s="7"/>
      <c r="AK199" s="7"/>
      <c r="AL199" s="7"/>
      <c r="AM199" s="7"/>
      <c r="AN199" s="7"/>
      <c r="AO199" s="7"/>
      <c r="AP199" s="7"/>
      <c r="AQ199" s="7"/>
      <c r="AR199" s="7"/>
      <c r="AS199" s="7"/>
      <c r="AT199" s="7"/>
      <c r="AU199" s="7"/>
      <c r="AV199" s="7"/>
      <c r="AW199" s="7"/>
      <c r="AX199" s="7"/>
      <c r="AY199" s="7"/>
      <c r="AZ199" s="7"/>
      <c r="BA199" s="7"/>
      <c r="BB199" s="7"/>
    </row>
    <row r="200" spans="1:55" ht="14.25" customHeight="1" x14ac:dyDescent="0.25">
      <c r="A200" s="111">
        <v>81739300</v>
      </c>
      <c r="B200" s="197" t="s">
        <v>810</v>
      </c>
      <c r="C200" s="197" t="str">
        <f>VLOOKUP(B200,Satser!$I$133:$J$160,2,FALSE)</f>
        <v>HF</v>
      </c>
      <c r="D200" s="220" t="s">
        <v>1272</v>
      </c>
      <c r="E200" s="440"/>
      <c r="F200" s="220" t="s">
        <v>1813</v>
      </c>
      <c r="G200" s="220" t="s">
        <v>530</v>
      </c>
      <c r="H200" s="215">
        <v>2012</v>
      </c>
      <c r="I200" s="318" t="s">
        <v>1270</v>
      </c>
      <c r="J200" s="195"/>
      <c r="K200" s="379">
        <f>IF(B200="",0,VLOOKUP(B200,Satser!$D$167:$F$194,2,FALSE)*IF(AA200="",0,VLOOKUP(AA200,Satser!$H$2:$J$14,2,FALSE)))</f>
        <v>0</v>
      </c>
      <c r="L200" s="379">
        <f>IF(B200="",0,VLOOKUP(B200,Satser!$I$167:$L$194,3,FALSE)*IF(AA200="",0,VLOOKUP(AA200,Satser!$H$2:$J$14,3,FALSE)))</f>
        <v>0</v>
      </c>
      <c r="M200" s="380">
        <f t="shared" si="2"/>
        <v>0</v>
      </c>
      <c r="N200" s="339" t="s">
        <v>1374</v>
      </c>
      <c r="O200" s="75"/>
      <c r="P200" s="75"/>
      <c r="Q200" s="75"/>
      <c r="R200" s="75"/>
      <c r="S200" s="75"/>
      <c r="T200" s="75"/>
      <c r="U200" s="75">
        <v>4</v>
      </c>
      <c r="V200" s="75">
        <v>12</v>
      </c>
      <c r="W200" s="75">
        <v>12</v>
      </c>
      <c r="X200" s="170">
        <v>12</v>
      </c>
      <c r="Y200" s="75">
        <v>8</v>
      </c>
      <c r="Z200" s="76"/>
      <c r="AA200" s="76"/>
      <c r="AB200" s="76"/>
      <c r="AC200" s="76"/>
      <c r="AD200" s="76"/>
      <c r="AE200" s="169"/>
      <c r="AF200" s="73"/>
      <c r="AG200" s="73"/>
      <c r="AH200" s="73"/>
      <c r="AI200" s="7"/>
      <c r="AJ200" s="7"/>
      <c r="AK200" s="7"/>
      <c r="AL200" s="7"/>
      <c r="AM200" s="7"/>
      <c r="AN200" s="7"/>
      <c r="AO200" s="7"/>
      <c r="AP200" s="7"/>
      <c r="AQ200" s="7"/>
      <c r="AR200" s="7"/>
      <c r="AS200" s="7"/>
      <c r="AT200" s="7"/>
      <c r="AU200" s="7"/>
      <c r="AV200" s="7"/>
      <c r="AW200" s="7"/>
      <c r="AX200" s="7"/>
      <c r="AY200" s="7"/>
      <c r="AZ200" s="7"/>
      <c r="BA200" s="7"/>
      <c r="BB200" s="7"/>
    </row>
    <row r="201" spans="1:55" ht="14.25" customHeight="1" x14ac:dyDescent="0.25">
      <c r="A201" s="111">
        <v>81739500</v>
      </c>
      <c r="B201" s="197" t="s">
        <v>810</v>
      </c>
      <c r="C201" s="197" t="str">
        <f>VLOOKUP(B201,Satser!$I$133:$J$160,2,FALSE)</f>
        <v>HF</v>
      </c>
      <c r="D201" s="220" t="s">
        <v>1348</v>
      </c>
      <c r="E201" s="440" t="s">
        <v>2163</v>
      </c>
      <c r="F201" s="220" t="s">
        <v>1813</v>
      </c>
      <c r="G201" s="75"/>
      <c r="H201" s="275">
        <v>2012</v>
      </c>
      <c r="I201" s="75">
        <v>1209</v>
      </c>
      <c r="J201" s="195"/>
      <c r="K201" s="379">
        <f>IF(B201="",0,VLOOKUP(B201,Satser!$D$167:$F$194,2,FALSE)*IF(AA201="",0,VLOOKUP(AA201,Satser!$H$2:$J$14,2,FALSE)))</f>
        <v>0</v>
      </c>
      <c r="L201" s="379">
        <f>IF(B201="",0,VLOOKUP(B201,Satser!$I$167:$L$194,3,FALSE)*IF(AA201="",0,VLOOKUP(AA201,Satser!$H$2:$J$14,3,FALSE)))</f>
        <v>0</v>
      </c>
      <c r="M201" s="380">
        <f t="shared" ref="M201:M264" si="3">SUM(K201+L201)</f>
        <v>0</v>
      </c>
      <c r="N201" s="354" t="s">
        <v>1375</v>
      </c>
      <c r="O201" s="75"/>
      <c r="P201" s="75"/>
      <c r="Q201" s="75"/>
      <c r="R201" s="75"/>
      <c r="S201" s="75"/>
      <c r="T201" s="75"/>
      <c r="U201" s="75">
        <v>4</v>
      </c>
      <c r="V201" s="75">
        <v>12</v>
      </c>
      <c r="W201" s="75">
        <v>12</v>
      </c>
      <c r="X201" s="170">
        <v>12</v>
      </c>
      <c r="Y201" s="75">
        <v>8</v>
      </c>
      <c r="Z201" s="76"/>
      <c r="AA201" s="76"/>
      <c r="AB201" s="76"/>
      <c r="AC201" s="76"/>
      <c r="AD201" s="76"/>
      <c r="AE201" s="169"/>
      <c r="AF201" s="73"/>
      <c r="AG201" s="73"/>
      <c r="AH201" s="73"/>
      <c r="AI201" s="7"/>
      <c r="AJ201" s="7"/>
      <c r="AK201" s="7"/>
      <c r="AL201" s="7"/>
      <c r="AM201" s="7"/>
      <c r="AN201" s="7"/>
      <c r="AO201" s="7"/>
      <c r="AP201" s="7"/>
      <c r="AQ201" s="7"/>
      <c r="AR201" s="7"/>
      <c r="AS201" s="7"/>
      <c r="AT201" s="7"/>
      <c r="AU201" s="7"/>
      <c r="AV201" s="7"/>
      <c r="AW201" s="7"/>
      <c r="AX201" s="7"/>
      <c r="AY201" s="7"/>
      <c r="AZ201" s="7"/>
      <c r="BA201" s="7"/>
      <c r="BB201" s="7"/>
    </row>
    <row r="202" spans="1:55" ht="14.25" customHeight="1" x14ac:dyDescent="0.25">
      <c r="A202" s="111">
        <v>81741300</v>
      </c>
      <c r="B202" s="220" t="s">
        <v>818</v>
      </c>
      <c r="C202" s="197" t="str">
        <f>VLOOKUP(B202,Satser!$I$133:$J$160,2,FALSE)</f>
        <v>SU</v>
      </c>
      <c r="D202" s="220" t="s">
        <v>1427</v>
      </c>
      <c r="E202" s="440"/>
      <c r="F202" s="220" t="s">
        <v>1813</v>
      </c>
      <c r="G202" s="75"/>
      <c r="H202" s="275">
        <v>2012</v>
      </c>
      <c r="I202" s="75"/>
      <c r="J202" s="195"/>
      <c r="K202" s="379">
        <f>IF(B202="",0,VLOOKUP(B202,Satser!$D$167:$F$194,2,FALSE)*IF(AA202="",0,VLOOKUP(AA202,Satser!$H$2:$J$14,2,FALSE)))</f>
        <v>0</v>
      </c>
      <c r="L202" s="379">
        <f>IF(B202="",0,VLOOKUP(B202,Satser!$I$167:$L$194,3,FALSE)*IF(AA202="",0,VLOOKUP(AA202,Satser!$H$2:$J$14,3,FALSE)))</f>
        <v>0</v>
      </c>
      <c r="M202" s="380">
        <f t="shared" si="3"/>
        <v>0</v>
      </c>
      <c r="N202" s="141" t="s">
        <v>1594</v>
      </c>
      <c r="O202" s="75"/>
      <c r="P202" s="75"/>
      <c r="Q202" s="75"/>
      <c r="R202" s="75"/>
      <c r="S202" s="75"/>
      <c r="T202" s="75"/>
      <c r="U202" s="75"/>
      <c r="V202" s="75">
        <v>10</v>
      </c>
      <c r="W202" s="75">
        <v>12</v>
      </c>
      <c r="X202" s="75">
        <v>12</v>
      </c>
      <c r="Y202" s="170">
        <v>12</v>
      </c>
      <c r="Z202" s="110">
        <v>2</v>
      </c>
      <c r="AA202" s="76"/>
      <c r="AB202" s="76"/>
      <c r="AC202" s="76"/>
      <c r="AD202" s="76"/>
      <c r="AE202" s="169"/>
      <c r="AF202" s="73"/>
      <c r="AG202" s="73"/>
      <c r="AH202" s="73"/>
      <c r="AI202" s="7"/>
      <c r="AJ202" s="7"/>
      <c r="AK202" s="7"/>
      <c r="AL202" s="7"/>
      <c r="AM202" s="7"/>
      <c r="AN202" s="7"/>
      <c r="AO202" s="7"/>
      <c r="AP202" s="7"/>
      <c r="AQ202" s="7"/>
      <c r="AR202" s="7"/>
      <c r="AS202" s="7"/>
      <c r="AT202" s="7"/>
      <c r="AU202" s="7"/>
      <c r="AV202" s="7"/>
      <c r="AW202" s="7"/>
      <c r="AX202" s="7"/>
      <c r="AY202" s="7"/>
      <c r="AZ202" s="7"/>
      <c r="BA202" s="7"/>
      <c r="BB202" s="7"/>
    </row>
    <row r="203" spans="1:55" ht="14.25" customHeight="1" x14ac:dyDescent="0.25">
      <c r="A203" s="111">
        <v>81742200</v>
      </c>
      <c r="B203" s="220" t="s">
        <v>810</v>
      </c>
      <c r="C203" s="197" t="str">
        <f>VLOOKUP(B203,Satser!$I$133:$J$160,2,FALSE)</f>
        <v>HF</v>
      </c>
      <c r="D203" s="220" t="s">
        <v>1349</v>
      </c>
      <c r="E203" s="440" t="s">
        <v>2163</v>
      </c>
      <c r="F203" s="220" t="s">
        <v>1813</v>
      </c>
      <c r="G203" s="75"/>
      <c r="H203" s="275">
        <v>2012</v>
      </c>
      <c r="I203" s="75">
        <v>1208</v>
      </c>
      <c r="J203" s="195"/>
      <c r="K203" s="379">
        <f>IF(B203="",0,VLOOKUP(B203,Satser!$D$167:$F$194,2,FALSE)*IF(AA203="",0,VLOOKUP(AA203,Satser!$H$2:$J$14,2,FALSE)))</f>
        <v>0</v>
      </c>
      <c r="L203" s="379">
        <f>IF(B203="",0,VLOOKUP(B203,Satser!$I$167:$L$194,3,FALSE)*IF(AA203="",0,VLOOKUP(AA203,Satser!$H$2:$J$14,3,FALSE)))</f>
        <v>0</v>
      </c>
      <c r="M203" s="380">
        <f t="shared" si="3"/>
        <v>0</v>
      </c>
      <c r="N203" s="354" t="s">
        <v>1375</v>
      </c>
      <c r="O203" s="75"/>
      <c r="P203" s="75"/>
      <c r="Q203" s="75"/>
      <c r="R203" s="75"/>
      <c r="S203" s="75"/>
      <c r="T203" s="75"/>
      <c r="U203" s="75">
        <v>5</v>
      </c>
      <c r="V203" s="75">
        <v>12</v>
      </c>
      <c r="W203" s="75">
        <v>12</v>
      </c>
      <c r="X203" s="170">
        <v>12</v>
      </c>
      <c r="Y203" s="75">
        <v>7</v>
      </c>
      <c r="Z203" s="76"/>
      <c r="AA203" s="76"/>
      <c r="AB203" s="76"/>
      <c r="AC203" s="76"/>
      <c r="AD203" s="76"/>
      <c r="AE203" s="169"/>
      <c r="AF203" s="73"/>
      <c r="AG203" s="73"/>
      <c r="AH203" s="73"/>
      <c r="AI203" s="7"/>
      <c r="AJ203" s="7"/>
      <c r="AK203" s="7"/>
      <c r="AL203" s="7"/>
      <c r="AM203" s="7"/>
      <c r="AN203" s="7"/>
      <c r="AO203" s="7"/>
      <c r="AP203" s="7"/>
      <c r="AQ203" s="7"/>
      <c r="AR203" s="7"/>
      <c r="AS203" s="7"/>
      <c r="AT203" s="7"/>
      <c r="AU203" s="7"/>
      <c r="AV203" s="7"/>
      <c r="AW203" s="7"/>
      <c r="AX203" s="7"/>
      <c r="AY203" s="7"/>
      <c r="AZ203" s="7"/>
      <c r="BA203" s="7"/>
      <c r="BB203" s="7"/>
    </row>
    <row r="204" spans="1:55" ht="14.25" customHeight="1" x14ac:dyDescent="0.25">
      <c r="A204" s="96">
        <v>81110500</v>
      </c>
      <c r="B204" s="73" t="s">
        <v>812</v>
      </c>
      <c r="C204" s="197" t="str">
        <f>VLOOKUP(B204,Satser!$I$133:$J$160,2,FALSE)</f>
        <v>IE</v>
      </c>
      <c r="D204" s="131" t="s">
        <v>990</v>
      </c>
      <c r="E204" s="440"/>
      <c r="F204" s="220" t="s">
        <v>1813</v>
      </c>
      <c r="G204" s="131"/>
      <c r="H204" s="73">
        <v>2004</v>
      </c>
      <c r="I204" s="73"/>
      <c r="J204" s="163" t="s">
        <v>806</v>
      </c>
      <c r="K204" s="379">
        <f>IF(B204="",0,VLOOKUP(B204,Satser!$D$167:$F$194,2,FALSE)*IF(AA204="",0,VLOOKUP(AA204,Satser!$H$2:$J$14,2,FALSE)))</f>
        <v>0</v>
      </c>
      <c r="L204" s="379">
        <f>IF(B204="",0,VLOOKUP(B204,Satser!$I$167:$L$194,3,FALSE)*IF(AA204="",0,VLOOKUP(AA204,Satser!$H$2:$J$14,3,FALSE)))</f>
        <v>0</v>
      </c>
      <c r="M204" s="380">
        <f t="shared" si="3"/>
        <v>0</v>
      </c>
      <c r="N204" s="162" t="s">
        <v>983</v>
      </c>
      <c r="O204" s="73">
        <v>12</v>
      </c>
      <c r="P204" s="73">
        <v>12</v>
      </c>
      <c r="Q204" s="79">
        <v>12</v>
      </c>
      <c r="R204" s="73">
        <v>12</v>
      </c>
      <c r="S204" s="73">
        <v>12</v>
      </c>
      <c r="T204" s="73">
        <v>12</v>
      </c>
      <c r="U204" s="73">
        <v>12</v>
      </c>
      <c r="V204" s="73"/>
      <c r="W204" s="73"/>
      <c r="X204" s="168"/>
      <c r="Y204" s="76"/>
      <c r="Z204" s="76"/>
      <c r="AA204" s="76"/>
      <c r="AB204" s="76"/>
      <c r="AC204" s="76"/>
      <c r="AD204" s="76"/>
      <c r="AE204" s="169"/>
      <c r="AF204" s="73"/>
      <c r="AG204" s="73"/>
      <c r="AH204" s="73"/>
      <c r="AI204" s="7"/>
      <c r="AJ204" s="7"/>
      <c r="AK204" s="7"/>
      <c r="AL204" s="7"/>
      <c r="AM204" s="7"/>
      <c r="AN204" s="7"/>
      <c r="AO204" s="7"/>
      <c r="AP204" s="7"/>
      <c r="AQ204" s="7"/>
      <c r="AR204" s="7"/>
      <c r="AS204" s="7"/>
      <c r="AT204" s="7"/>
      <c r="AU204" s="7"/>
      <c r="AV204" s="7"/>
      <c r="AW204" s="7"/>
      <c r="AX204" s="7"/>
      <c r="AY204" s="7"/>
      <c r="AZ204" s="7"/>
      <c r="BA204" s="7"/>
      <c r="BB204" s="7"/>
    </row>
    <row r="205" spans="1:55" ht="14.25" customHeight="1" x14ac:dyDescent="0.25">
      <c r="A205" s="96">
        <v>81110700</v>
      </c>
      <c r="B205" s="73" t="s">
        <v>812</v>
      </c>
      <c r="C205" s="197" t="str">
        <f>VLOOKUP(B205,Satser!$I$133:$J$160,2,FALSE)</f>
        <v>IE</v>
      </c>
      <c r="D205" s="131" t="s">
        <v>2151</v>
      </c>
      <c r="E205" s="440" t="s">
        <v>2172</v>
      </c>
      <c r="F205" s="220" t="s">
        <v>1813</v>
      </c>
      <c r="G205" s="131"/>
      <c r="H205" s="73">
        <v>2004</v>
      </c>
      <c r="I205" s="190" t="s">
        <v>253</v>
      </c>
      <c r="J205" s="163" t="s">
        <v>806</v>
      </c>
      <c r="K205" s="379">
        <f>IF(B205="",0,VLOOKUP(B205,Satser!$D$167:$F$194,2,FALSE)*IF(AA205="",0,VLOOKUP(AA205,Satser!$H$2:$J$14,2,FALSE)))</f>
        <v>0</v>
      </c>
      <c r="L205" s="379">
        <f>IF(B205="",0,VLOOKUP(B205,Satser!$I$167:$L$194,3,FALSE)*IF(AA205="",0,VLOOKUP(AA205,Satser!$H$2:$J$14,3,FALSE)))</f>
        <v>0</v>
      </c>
      <c r="M205" s="380">
        <f t="shared" si="3"/>
        <v>0</v>
      </c>
      <c r="N205" s="141" t="s">
        <v>108</v>
      </c>
      <c r="O205" s="73">
        <v>0</v>
      </c>
      <c r="P205" s="129">
        <v>0</v>
      </c>
      <c r="Q205" s="79">
        <v>12</v>
      </c>
      <c r="R205" s="73">
        <v>12</v>
      </c>
      <c r="S205" s="73">
        <v>12</v>
      </c>
      <c r="T205" s="73">
        <v>12</v>
      </c>
      <c r="U205" s="73"/>
      <c r="V205" s="73"/>
      <c r="W205" s="73"/>
      <c r="X205" s="168"/>
      <c r="Y205" s="73"/>
      <c r="Z205" s="76"/>
      <c r="AA205" s="76"/>
      <c r="AB205" s="76"/>
      <c r="AC205" s="76"/>
      <c r="AD205" s="76"/>
      <c r="AE205" s="169"/>
      <c r="AF205" s="73"/>
      <c r="AG205" s="73"/>
      <c r="AH205" s="73"/>
      <c r="AI205" s="7"/>
      <c r="AJ205" s="7"/>
      <c r="AK205" s="7"/>
      <c r="AL205" s="7"/>
      <c r="AM205" s="7"/>
      <c r="AN205" s="7"/>
      <c r="AO205" s="7"/>
      <c r="AP205" s="7"/>
      <c r="AQ205" s="7"/>
      <c r="AR205" s="7"/>
      <c r="AS205" s="7"/>
      <c r="AT205" s="7"/>
      <c r="AU205" s="7"/>
      <c r="AV205" s="7"/>
      <c r="AW205" s="7"/>
      <c r="AX205" s="7"/>
      <c r="AY205" s="7"/>
      <c r="AZ205" s="7"/>
      <c r="BA205" s="7"/>
      <c r="BB205" s="7"/>
    </row>
    <row r="206" spans="1:55" ht="14.25" customHeight="1" x14ac:dyDescent="0.25">
      <c r="A206" s="111">
        <v>81113500</v>
      </c>
      <c r="B206" s="112" t="s">
        <v>812</v>
      </c>
      <c r="C206" s="197" t="str">
        <f>VLOOKUP(B206,Satser!$I$133:$J$160,2,FALSE)</f>
        <v>IE</v>
      </c>
      <c r="D206" s="112" t="s">
        <v>980</v>
      </c>
      <c r="E206" s="440" t="s">
        <v>2172</v>
      </c>
      <c r="F206" s="220" t="s">
        <v>1813</v>
      </c>
      <c r="G206" s="112"/>
      <c r="H206" s="223">
        <v>2005</v>
      </c>
      <c r="I206" s="112"/>
      <c r="J206" s="138" t="s">
        <v>807</v>
      </c>
      <c r="K206" s="379">
        <f>IF(B206="",0,VLOOKUP(B206,Satser!$D$167:$F$194,2,FALSE)*IF(AA206="",0,VLOOKUP(AA206,Satser!$H$2:$J$14,2,FALSE)))</f>
        <v>0</v>
      </c>
      <c r="L206" s="379">
        <f>IF(B206="",0,VLOOKUP(B206,Satser!$I$167:$L$194,3,FALSE)*IF(AA206="",0,VLOOKUP(AA206,Satser!$H$2:$J$14,3,FALSE)))</f>
        <v>0</v>
      </c>
      <c r="M206" s="380">
        <f t="shared" si="3"/>
        <v>0</v>
      </c>
      <c r="N206" s="141" t="s">
        <v>1023</v>
      </c>
      <c r="O206" s="76">
        <v>0</v>
      </c>
      <c r="P206" s="76">
        <v>0</v>
      </c>
      <c r="Q206" s="114">
        <v>12</v>
      </c>
      <c r="R206" s="76">
        <v>12</v>
      </c>
      <c r="S206" s="280">
        <v>12</v>
      </c>
      <c r="T206" s="76">
        <v>4</v>
      </c>
      <c r="U206" s="76"/>
      <c r="V206" s="76"/>
      <c r="W206" s="76"/>
      <c r="X206" s="76"/>
      <c r="Y206" s="73"/>
      <c r="Z206" s="110"/>
      <c r="AA206" s="75"/>
      <c r="AB206" s="75"/>
      <c r="AC206" s="75"/>
      <c r="AD206" s="75"/>
      <c r="AE206" s="170"/>
      <c r="AF206" s="73"/>
      <c r="AG206" s="73"/>
      <c r="AH206" s="73"/>
      <c r="AI206" s="7"/>
      <c r="AJ206" s="7"/>
      <c r="AK206" s="7"/>
      <c r="AL206" s="7"/>
      <c r="AM206" s="7"/>
      <c r="AN206" s="7"/>
      <c r="AO206" s="7"/>
      <c r="AP206" s="7"/>
      <c r="AQ206" s="7"/>
      <c r="AR206" s="7"/>
      <c r="AS206" s="7"/>
      <c r="AT206" s="7"/>
      <c r="AU206" s="7"/>
      <c r="AV206" s="7"/>
      <c r="AW206" s="7"/>
      <c r="AX206" s="7"/>
      <c r="AY206" s="7"/>
      <c r="AZ206" s="7"/>
      <c r="BA206" s="7"/>
      <c r="BB206" s="7"/>
    </row>
    <row r="207" spans="1:55" ht="14.25" customHeight="1" x14ac:dyDescent="0.25">
      <c r="A207" s="96">
        <v>81120700</v>
      </c>
      <c r="B207" s="77" t="s">
        <v>812</v>
      </c>
      <c r="C207" s="197" t="str">
        <f>VLOOKUP(B207,Satser!$I$133:$J$160,2,FALSE)</f>
        <v>IE</v>
      </c>
      <c r="D207" s="78" t="s">
        <v>974</v>
      </c>
      <c r="E207" s="440"/>
      <c r="F207" s="220" t="s">
        <v>1813</v>
      </c>
      <c r="G207" s="78"/>
      <c r="H207" s="224">
        <v>2006</v>
      </c>
      <c r="I207" s="78"/>
      <c r="J207" s="128" t="s">
        <v>979</v>
      </c>
      <c r="K207" s="379">
        <f>IF(B207="",0,VLOOKUP(B207,Satser!$D$167:$F$194,2,FALSE)*IF(AA207="",0,VLOOKUP(AA207,Satser!$H$2:$J$14,2,FALSE)))</f>
        <v>0</v>
      </c>
      <c r="L207" s="379">
        <f>IF(B207="",0,VLOOKUP(B207,Satser!$I$167:$L$194,3,FALSE)*IF(AA207="",0,VLOOKUP(AA207,Satser!$H$2:$J$14,3,FALSE)))</f>
        <v>0</v>
      </c>
      <c r="M207" s="380">
        <f t="shared" si="3"/>
        <v>0</v>
      </c>
      <c r="N207" s="141" t="s">
        <v>32</v>
      </c>
      <c r="O207" s="73"/>
      <c r="P207" s="73">
        <v>0</v>
      </c>
      <c r="Q207" s="79">
        <v>12</v>
      </c>
      <c r="R207" s="73">
        <v>12</v>
      </c>
      <c r="S207" s="9">
        <v>12</v>
      </c>
      <c r="T207" s="73">
        <v>7</v>
      </c>
      <c r="U207" s="73"/>
      <c r="V207" s="73"/>
      <c r="W207" s="73"/>
      <c r="X207" s="73"/>
      <c r="Y207" s="73"/>
      <c r="Z207" s="76"/>
      <c r="AA207" s="76"/>
      <c r="AB207" s="76"/>
      <c r="AC207" s="76"/>
      <c r="AD207" s="76"/>
      <c r="AE207" s="169"/>
      <c r="AF207" s="73"/>
      <c r="AG207" s="73"/>
      <c r="AH207" s="73"/>
      <c r="AI207" s="7"/>
      <c r="AJ207" s="7"/>
      <c r="AK207" s="7"/>
      <c r="AL207" s="7"/>
      <c r="AM207" s="7"/>
      <c r="AN207" s="7"/>
      <c r="AO207" s="7"/>
      <c r="AP207" s="7"/>
      <c r="AQ207" s="7"/>
      <c r="AR207" s="7"/>
      <c r="AS207" s="7"/>
      <c r="AT207" s="7"/>
      <c r="AU207" s="7"/>
      <c r="AV207" s="7"/>
      <c r="AW207" s="7"/>
      <c r="AX207" s="7"/>
      <c r="AY207" s="7"/>
      <c r="AZ207" s="7"/>
      <c r="BA207" s="7"/>
      <c r="BB207" s="7"/>
    </row>
    <row r="208" spans="1:55" ht="14.25" customHeight="1" x14ac:dyDescent="0.25">
      <c r="A208" s="96">
        <v>81120800</v>
      </c>
      <c r="B208" s="77" t="s">
        <v>812</v>
      </c>
      <c r="C208" s="197" t="str">
        <f>VLOOKUP(B208,Satser!$I$133:$J$160,2,FALSE)</f>
        <v>IE</v>
      </c>
      <c r="D208" s="78" t="s">
        <v>974</v>
      </c>
      <c r="E208" s="440"/>
      <c r="F208" s="220" t="s">
        <v>1813</v>
      </c>
      <c r="G208" s="78"/>
      <c r="H208" s="224">
        <v>2006</v>
      </c>
      <c r="I208" s="78"/>
      <c r="J208" s="128" t="s">
        <v>979</v>
      </c>
      <c r="K208" s="379">
        <f>IF(B208="",0,VLOOKUP(B208,Satser!$D$167:$F$194,2,FALSE)*IF(AA208="",0,VLOOKUP(AA208,Satser!$H$2:$J$14,2,FALSE)))</f>
        <v>0</v>
      </c>
      <c r="L208" s="379">
        <f>IF(B208="",0,VLOOKUP(B208,Satser!$I$167:$L$194,3,FALSE)*IF(AA208="",0,VLOOKUP(AA208,Satser!$H$2:$J$14,3,FALSE)))</f>
        <v>0</v>
      </c>
      <c r="M208" s="380">
        <f t="shared" si="3"/>
        <v>0</v>
      </c>
      <c r="N208" s="141" t="s">
        <v>45</v>
      </c>
      <c r="O208" s="73"/>
      <c r="P208" s="73">
        <v>0</v>
      </c>
      <c r="Q208" s="79">
        <v>12</v>
      </c>
      <c r="R208" s="73">
        <v>12</v>
      </c>
      <c r="S208" s="9">
        <v>12</v>
      </c>
      <c r="T208" s="73">
        <v>8</v>
      </c>
      <c r="U208" s="73"/>
      <c r="V208" s="73"/>
      <c r="W208" s="73"/>
      <c r="X208" s="73"/>
      <c r="Y208" s="73"/>
      <c r="Z208" s="76"/>
      <c r="AA208" s="76"/>
      <c r="AB208" s="76"/>
      <c r="AC208" s="76"/>
      <c r="AD208" s="76"/>
      <c r="AE208" s="169"/>
      <c r="AF208" s="73"/>
      <c r="AG208" s="73"/>
      <c r="AH208" s="73"/>
      <c r="AI208" s="7"/>
      <c r="AJ208" s="7"/>
      <c r="AK208" s="7"/>
      <c r="AL208" s="7"/>
      <c r="AM208" s="7"/>
      <c r="AN208" s="7"/>
      <c r="AO208" s="7"/>
      <c r="AP208" s="7"/>
      <c r="AQ208" s="7"/>
      <c r="AR208" s="7"/>
      <c r="AS208" s="7"/>
      <c r="AT208" s="7"/>
      <c r="AU208" s="7"/>
      <c r="AV208" s="7"/>
      <c r="AW208" s="7"/>
      <c r="AX208" s="7"/>
      <c r="AY208" s="7"/>
      <c r="AZ208" s="7"/>
      <c r="BA208" s="7"/>
      <c r="BB208" s="7"/>
    </row>
    <row r="209" spans="1:54" ht="14.25" customHeight="1" x14ac:dyDescent="0.25">
      <c r="A209" s="111">
        <v>81124000</v>
      </c>
      <c r="B209" s="112" t="s">
        <v>812</v>
      </c>
      <c r="C209" s="197" t="str">
        <f>VLOOKUP(B209,Satser!$I$133:$J$160,2,FALSE)</f>
        <v>IE</v>
      </c>
      <c r="D209" s="112" t="s">
        <v>981</v>
      </c>
      <c r="E209" s="440" t="s">
        <v>2173</v>
      </c>
      <c r="F209" s="220" t="s">
        <v>1813</v>
      </c>
      <c r="G209" s="112"/>
      <c r="H209" s="223">
        <v>2007</v>
      </c>
      <c r="I209" s="112"/>
      <c r="J209" s="138" t="s">
        <v>1016</v>
      </c>
      <c r="K209" s="379">
        <f>IF(B209="",0,VLOOKUP(B209,Satser!$D$167:$F$194,2,FALSE)*IF(AA209="",0,VLOOKUP(AA209,Satser!$H$2:$J$14,2,FALSE)))</f>
        <v>0</v>
      </c>
      <c r="L209" s="379">
        <f>IF(B209="",0,VLOOKUP(B209,Satser!$I$167:$L$194,3,FALSE)*IF(AA209="",0,VLOOKUP(AA209,Satser!$H$2:$J$14,3,FALSE)))</f>
        <v>0</v>
      </c>
      <c r="M209" s="380">
        <f t="shared" si="3"/>
        <v>0</v>
      </c>
      <c r="N209" s="141" t="s">
        <v>52</v>
      </c>
      <c r="O209" s="76"/>
      <c r="P209" s="114"/>
      <c r="Q209" s="114">
        <v>12</v>
      </c>
      <c r="R209" s="76">
        <v>12</v>
      </c>
      <c r="S209" s="76">
        <v>12</v>
      </c>
      <c r="T209" s="76">
        <v>12</v>
      </c>
      <c r="U209" s="76"/>
      <c r="V209" s="76"/>
      <c r="W209" s="76"/>
      <c r="X209" s="169"/>
      <c r="Y209" s="73"/>
      <c r="Z209" s="76"/>
      <c r="AA209" s="76"/>
      <c r="AB209" s="76"/>
      <c r="AC209" s="76"/>
      <c r="AD209" s="76"/>
      <c r="AE209" s="169"/>
      <c r="AF209" s="73"/>
      <c r="AG209" s="73"/>
      <c r="AH209" s="73"/>
      <c r="AI209" s="7"/>
      <c r="AJ209" s="7"/>
      <c r="AK209" s="7"/>
      <c r="AL209" s="7"/>
      <c r="AM209" s="7"/>
      <c r="AN209" s="7"/>
      <c r="AO209" s="7"/>
      <c r="AP209" s="7"/>
      <c r="AQ209" s="7"/>
      <c r="AR209" s="7"/>
      <c r="AS209" s="7"/>
      <c r="AT209" s="7"/>
      <c r="AU209" s="7"/>
      <c r="AV209" s="7"/>
      <c r="AW209" s="7"/>
      <c r="AX209" s="7"/>
      <c r="AY209" s="7"/>
      <c r="AZ209" s="7"/>
      <c r="BA209" s="7"/>
      <c r="BB209" s="7"/>
    </row>
    <row r="210" spans="1:54" ht="14.25" customHeight="1" x14ac:dyDescent="0.25">
      <c r="A210" s="111">
        <v>81124100</v>
      </c>
      <c r="B210" s="112" t="s">
        <v>812</v>
      </c>
      <c r="C210" s="197" t="str">
        <f>VLOOKUP(B210,Satser!$I$133:$J$160,2,FALSE)</f>
        <v>IE</v>
      </c>
      <c r="D210" s="112" t="s">
        <v>982</v>
      </c>
      <c r="E210" s="440" t="s">
        <v>2174</v>
      </c>
      <c r="F210" s="220" t="s">
        <v>1813</v>
      </c>
      <c r="G210" s="112"/>
      <c r="H210" s="223">
        <v>2007</v>
      </c>
      <c r="I210" s="112"/>
      <c r="J210" s="138" t="s">
        <v>1016</v>
      </c>
      <c r="K210" s="379">
        <f>IF(B210="",0,VLOOKUP(B210,Satser!$D$167:$F$194,2,FALSE)*IF(AA210="",0,VLOOKUP(AA210,Satser!$H$2:$J$14,2,FALSE)))</f>
        <v>0</v>
      </c>
      <c r="L210" s="379">
        <f>IF(B210="",0,VLOOKUP(B210,Satser!$I$167:$L$194,3,FALSE)*IF(AA210="",0,VLOOKUP(AA210,Satser!$H$2:$J$14,3,FALSE)))</f>
        <v>0</v>
      </c>
      <c r="M210" s="380">
        <f t="shared" si="3"/>
        <v>0</v>
      </c>
      <c r="N210" s="141" t="s">
        <v>99</v>
      </c>
      <c r="O210" s="76"/>
      <c r="P210" s="114"/>
      <c r="Q210" s="114">
        <v>12</v>
      </c>
      <c r="R210" s="76">
        <v>12</v>
      </c>
      <c r="S210" s="76">
        <v>12</v>
      </c>
      <c r="T210" s="76">
        <v>7</v>
      </c>
      <c r="U210" s="76"/>
      <c r="V210" s="76"/>
      <c r="W210" s="76"/>
      <c r="X210" s="169"/>
      <c r="Y210" s="73"/>
      <c r="Z210" s="76"/>
      <c r="AA210" s="76"/>
      <c r="AB210" s="76"/>
      <c r="AC210" s="76"/>
      <c r="AD210" s="76"/>
      <c r="AE210" s="169"/>
      <c r="AF210" s="73"/>
      <c r="AG210" s="73"/>
      <c r="AH210" s="73"/>
      <c r="AI210" s="7"/>
      <c r="AJ210" s="7"/>
      <c r="AK210" s="7"/>
      <c r="AL210" s="7"/>
      <c r="AM210" s="7"/>
      <c r="AN210" s="7"/>
      <c r="AO210" s="7"/>
      <c r="AP210" s="7"/>
      <c r="AQ210" s="7"/>
      <c r="AR210" s="7"/>
      <c r="AS210" s="7"/>
      <c r="AT210" s="7"/>
      <c r="AU210" s="7"/>
      <c r="AV210" s="7"/>
      <c r="AW210" s="7"/>
      <c r="AX210" s="7"/>
      <c r="AY210" s="7"/>
      <c r="AZ210" s="7"/>
      <c r="BA210" s="7"/>
      <c r="BB210" s="7"/>
    </row>
    <row r="211" spans="1:54" ht="14.25" customHeight="1" x14ac:dyDescent="0.25">
      <c r="A211" s="111">
        <v>81124200</v>
      </c>
      <c r="B211" s="112" t="s">
        <v>812</v>
      </c>
      <c r="C211" s="197" t="str">
        <f>VLOOKUP(B211,Satser!$I$133:$J$160,2,FALSE)</f>
        <v>IE</v>
      </c>
      <c r="D211" s="112" t="s">
        <v>1002</v>
      </c>
      <c r="E211" s="440" t="s">
        <v>2175</v>
      </c>
      <c r="F211" s="220" t="s">
        <v>1813</v>
      </c>
      <c r="G211" s="112"/>
      <c r="H211" s="223">
        <v>2007</v>
      </c>
      <c r="I211" s="112"/>
      <c r="J211" s="138" t="s">
        <v>1016</v>
      </c>
      <c r="K211" s="379">
        <f>IF(B211="",0,VLOOKUP(B211,Satser!$D$167:$F$194,2,FALSE)*IF(AA211="",0,VLOOKUP(AA211,Satser!$H$2:$J$14,2,FALSE)))</f>
        <v>0</v>
      </c>
      <c r="L211" s="379">
        <f>IF(B211="",0,VLOOKUP(B211,Satser!$I$167:$L$194,3,FALSE)*IF(AA211="",0,VLOOKUP(AA211,Satser!$H$2:$J$14,3,FALSE)))</f>
        <v>0</v>
      </c>
      <c r="M211" s="380">
        <f t="shared" si="3"/>
        <v>0</v>
      </c>
      <c r="N211" s="141" t="s">
        <v>29</v>
      </c>
      <c r="O211" s="76"/>
      <c r="P211" s="114"/>
      <c r="Q211" s="114">
        <v>12</v>
      </c>
      <c r="R211" s="76">
        <v>12</v>
      </c>
      <c r="S211" s="76">
        <v>12</v>
      </c>
      <c r="T211" s="76">
        <v>9</v>
      </c>
      <c r="U211" s="76"/>
      <c r="V211" s="76"/>
      <c r="W211" s="76"/>
      <c r="X211" s="169"/>
      <c r="Y211" s="73"/>
      <c r="Z211" s="76"/>
      <c r="AA211" s="76"/>
      <c r="AB211" s="76"/>
      <c r="AC211" s="76"/>
      <c r="AD211" s="76"/>
      <c r="AE211" s="169"/>
      <c r="AF211" s="73"/>
      <c r="AG211" s="73"/>
      <c r="AH211" s="73"/>
      <c r="AI211" s="7"/>
      <c r="AJ211" s="7"/>
      <c r="AK211" s="7"/>
      <c r="AL211" s="7"/>
      <c r="AM211" s="7"/>
      <c r="AN211" s="7"/>
      <c r="AO211" s="7"/>
      <c r="AP211" s="7"/>
      <c r="AQ211" s="7"/>
      <c r="AR211" s="7"/>
      <c r="AS211" s="7"/>
      <c r="AT211" s="7"/>
      <c r="AU211" s="7"/>
      <c r="AV211" s="7"/>
      <c r="AW211" s="7"/>
      <c r="AX211" s="7"/>
      <c r="AY211" s="7"/>
      <c r="AZ211" s="7"/>
      <c r="BA211" s="7"/>
      <c r="BB211" s="7"/>
    </row>
    <row r="212" spans="1:54" ht="14.25" customHeight="1" x14ac:dyDescent="0.25">
      <c r="A212" s="111">
        <v>81124300</v>
      </c>
      <c r="B212" s="112" t="s">
        <v>812</v>
      </c>
      <c r="C212" s="197" t="str">
        <f>VLOOKUP(B212,Satser!$I$133:$J$160,2,FALSE)</f>
        <v>IE</v>
      </c>
      <c r="D212" s="112" t="s">
        <v>980</v>
      </c>
      <c r="E212" s="440" t="s">
        <v>2172</v>
      </c>
      <c r="F212" s="220" t="s">
        <v>1813</v>
      </c>
      <c r="G212" s="112"/>
      <c r="H212" s="223">
        <v>2007</v>
      </c>
      <c r="I212" s="112"/>
      <c r="J212" s="138" t="s">
        <v>1016</v>
      </c>
      <c r="K212" s="379">
        <f>IF(B212="",0,VLOOKUP(B212,Satser!$D$167:$F$194,2,FALSE)*IF(AA212="",0,VLOOKUP(AA212,Satser!$H$2:$J$14,2,FALSE)))</f>
        <v>0</v>
      </c>
      <c r="L212" s="379">
        <f>IF(B212="",0,VLOOKUP(B212,Satser!$I$167:$L$194,3,FALSE)*IF(AA212="",0,VLOOKUP(AA212,Satser!$H$2:$J$14,3,FALSE)))</f>
        <v>0</v>
      </c>
      <c r="M212" s="380">
        <f t="shared" si="3"/>
        <v>0</v>
      </c>
      <c r="N212" s="141" t="s">
        <v>30</v>
      </c>
      <c r="O212" s="76"/>
      <c r="P212" s="114"/>
      <c r="Q212" s="114">
        <v>12</v>
      </c>
      <c r="R212" s="76">
        <v>12</v>
      </c>
      <c r="S212" s="76">
        <v>12</v>
      </c>
      <c r="T212" s="76">
        <v>8</v>
      </c>
      <c r="U212" s="76"/>
      <c r="V212" s="76"/>
      <c r="W212" s="76"/>
      <c r="X212" s="169"/>
      <c r="Y212" s="73"/>
      <c r="Z212" s="76"/>
      <c r="AA212" s="76"/>
      <c r="AB212" s="76"/>
      <c r="AC212" s="76"/>
      <c r="AD212" s="76"/>
      <c r="AE212" s="169"/>
      <c r="AF212" s="73"/>
      <c r="AG212" s="73"/>
      <c r="AH212" s="73"/>
      <c r="AI212" s="7"/>
      <c r="AJ212" s="7"/>
      <c r="AK212" s="7"/>
      <c r="AL212" s="7"/>
      <c r="AM212" s="7"/>
      <c r="AN212" s="7"/>
      <c r="AO212" s="7"/>
      <c r="AP212" s="7"/>
      <c r="AQ212" s="7"/>
      <c r="AR212" s="7"/>
      <c r="AS212" s="7"/>
      <c r="AT212" s="7"/>
      <c r="AU212" s="7"/>
      <c r="AV212" s="7"/>
      <c r="AW212" s="7"/>
      <c r="AX212" s="7"/>
      <c r="AY212" s="7"/>
      <c r="AZ212" s="7"/>
      <c r="BA212" s="7"/>
      <c r="BB212" s="7"/>
    </row>
    <row r="213" spans="1:54" ht="14.25" customHeight="1" x14ac:dyDescent="0.25">
      <c r="A213" s="111">
        <v>81124400</v>
      </c>
      <c r="B213" s="112" t="s">
        <v>812</v>
      </c>
      <c r="C213" s="197" t="str">
        <f>VLOOKUP(B213,Satser!$I$133:$J$160,2,FALSE)</f>
        <v>IE</v>
      </c>
      <c r="D213" s="112" t="s">
        <v>1006</v>
      </c>
      <c r="E213" s="440" t="s">
        <v>2176</v>
      </c>
      <c r="F213" s="220" t="s">
        <v>1813</v>
      </c>
      <c r="G213" s="112"/>
      <c r="H213" s="223">
        <v>2007</v>
      </c>
      <c r="I213" s="112"/>
      <c r="J213" s="138" t="s">
        <v>1016</v>
      </c>
      <c r="K213" s="379">
        <f>IF(B213="",0,VLOOKUP(B213,Satser!$D$167:$F$194,2,FALSE)*IF(AA213="",0,VLOOKUP(AA213,Satser!$H$2:$J$14,2,FALSE)))</f>
        <v>0</v>
      </c>
      <c r="L213" s="379">
        <f>IF(B213="",0,VLOOKUP(B213,Satser!$I$167:$L$194,3,FALSE)*IF(AA213="",0,VLOOKUP(AA213,Satser!$H$2:$J$14,3,FALSE)))</f>
        <v>0</v>
      </c>
      <c r="M213" s="380">
        <f t="shared" si="3"/>
        <v>0</v>
      </c>
      <c r="N213" s="141" t="s">
        <v>46</v>
      </c>
      <c r="O213" s="76"/>
      <c r="P213" s="114"/>
      <c r="Q213" s="114">
        <v>12</v>
      </c>
      <c r="R213" s="76">
        <v>12</v>
      </c>
      <c r="S213" s="76">
        <v>12</v>
      </c>
      <c r="T213" s="76">
        <v>9</v>
      </c>
      <c r="U213" s="76"/>
      <c r="V213" s="76"/>
      <c r="W213" s="76"/>
      <c r="X213" s="169"/>
      <c r="Y213" s="73"/>
      <c r="Z213" s="76"/>
      <c r="AA213" s="76"/>
      <c r="AB213" s="76"/>
      <c r="AC213" s="76"/>
      <c r="AD213" s="76"/>
      <c r="AE213" s="169"/>
      <c r="AF213" s="73"/>
      <c r="AG213" s="73"/>
      <c r="AH213" s="73"/>
      <c r="AI213" s="7"/>
      <c r="AJ213" s="7"/>
      <c r="AK213" s="7"/>
      <c r="AL213" s="7"/>
      <c r="AM213" s="7"/>
      <c r="AN213" s="7"/>
      <c r="AO213" s="7"/>
      <c r="AP213" s="7"/>
      <c r="AQ213" s="7"/>
      <c r="AR213" s="7"/>
      <c r="AS213" s="7"/>
      <c r="AT213" s="7"/>
      <c r="AU213" s="7"/>
      <c r="AV213" s="7"/>
      <c r="AW213" s="7"/>
      <c r="AX213" s="7"/>
      <c r="AY213" s="7"/>
      <c r="AZ213" s="7"/>
      <c r="BA213" s="7"/>
      <c r="BB213" s="7"/>
    </row>
    <row r="214" spans="1:54" ht="14.25" customHeight="1" x14ac:dyDescent="0.25">
      <c r="A214" s="111">
        <v>81124500</v>
      </c>
      <c r="B214" s="112" t="s">
        <v>812</v>
      </c>
      <c r="C214" s="197" t="str">
        <f>VLOOKUP(B214,Satser!$I$133:$J$160,2,FALSE)</f>
        <v>IE</v>
      </c>
      <c r="D214" s="112" t="s">
        <v>1004</v>
      </c>
      <c r="E214" s="440" t="s">
        <v>2177</v>
      </c>
      <c r="F214" s="220" t="s">
        <v>1813</v>
      </c>
      <c r="G214" s="112"/>
      <c r="H214" s="223">
        <v>2007</v>
      </c>
      <c r="I214" s="112"/>
      <c r="J214" s="138" t="s">
        <v>1016</v>
      </c>
      <c r="K214" s="379">
        <f>IF(B214="",0,VLOOKUP(B214,Satser!$D$167:$F$194,2,FALSE)*IF(AA214="",0,VLOOKUP(AA214,Satser!$H$2:$J$14,2,FALSE)))</f>
        <v>0</v>
      </c>
      <c r="L214" s="379">
        <f>IF(B214="",0,VLOOKUP(B214,Satser!$I$167:$L$194,3,FALSE)*IF(AA214="",0,VLOOKUP(AA214,Satser!$H$2:$J$14,3,FALSE)))</f>
        <v>0</v>
      </c>
      <c r="M214" s="380">
        <f t="shared" si="3"/>
        <v>0</v>
      </c>
      <c r="N214" s="141" t="s">
        <v>47</v>
      </c>
      <c r="O214" s="76"/>
      <c r="P214" s="114"/>
      <c r="Q214" s="114">
        <v>12</v>
      </c>
      <c r="R214" s="76">
        <v>12</v>
      </c>
      <c r="S214" s="76">
        <v>12</v>
      </c>
      <c r="T214" s="76">
        <v>8</v>
      </c>
      <c r="U214" s="76"/>
      <c r="V214" s="76"/>
      <c r="W214" s="76"/>
      <c r="X214" s="169"/>
      <c r="Y214" s="73"/>
      <c r="Z214" s="76"/>
      <c r="AA214" s="76"/>
      <c r="AB214" s="76"/>
      <c r="AC214" s="76"/>
      <c r="AD214" s="76"/>
      <c r="AE214" s="169"/>
      <c r="AF214" s="73"/>
      <c r="AG214" s="73"/>
      <c r="AH214" s="73"/>
      <c r="AI214" s="7"/>
      <c r="AJ214" s="7"/>
      <c r="AK214" s="7"/>
      <c r="AL214" s="7"/>
      <c r="AM214" s="7"/>
      <c r="AN214" s="7"/>
      <c r="AO214" s="7"/>
      <c r="AP214" s="7"/>
      <c r="AQ214" s="7"/>
      <c r="AR214" s="7"/>
      <c r="AS214" s="7"/>
      <c r="AT214" s="7"/>
      <c r="AU214" s="7"/>
      <c r="AV214" s="7"/>
      <c r="AW214" s="7"/>
      <c r="AX214" s="7"/>
      <c r="AY214" s="7"/>
      <c r="AZ214" s="7"/>
      <c r="BA214" s="7"/>
      <c r="BB214" s="7"/>
    </row>
    <row r="215" spans="1:54" ht="14.25" customHeight="1" x14ac:dyDescent="0.25">
      <c r="A215" s="111">
        <v>81124600</v>
      </c>
      <c r="B215" s="112" t="s">
        <v>812</v>
      </c>
      <c r="C215" s="197" t="str">
        <f>VLOOKUP(B215,Satser!$I$133:$J$160,2,FALSE)</f>
        <v>IE</v>
      </c>
      <c r="D215" s="112" t="s">
        <v>1004</v>
      </c>
      <c r="E215" s="440" t="s">
        <v>2177</v>
      </c>
      <c r="F215" s="220" t="s">
        <v>1813</v>
      </c>
      <c r="G215" s="112"/>
      <c r="H215" s="223">
        <v>2007</v>
      </c>
      <c r="I215" s="188" t="s">
        <v>267</v>
      </c>
      <c r="J215" s="138" t="s">
        <v>1016</v>
      </c>
      <c r="K215" s="379">
        <f>IF(B215="",0,VLOOKUP(B215,Satser!$D$167:$F$194,2,FALSE)*IF(AA215="",0,VLOOKUP(AA215,Satser!$H$2:$J$14,2,FALSE)))</f>
        <v>0</v>
      </c>
      <c r="L215" s="379">
        <f>IF(B215="",0,VLOOKUP(B215,Satser!$I$167:$L$194,3,FALSE)*IF(AA215="",0,VLOOKUP(AA215,Satser!$H$2:$J$14,3,FALSE)))</f>
        <v>0</v>
      </c>
      <c r="M215" s="380">
        <f t="shared" si="3"/>
        <v>0</v>
      </c>
      <c r="N215" s="141" t="s">
        <v>130</v>
      </c>
      <c r="O215" s="76"/>
      <c r="P215" s="114"/>
      <c r="Q215" s="114">
        <v>8</v>
      </c>
      <c r="R215" s="76">
        <v>12</v>
      </c>
      <c r="S215" s="76">
        <v>12</v>
      </c>
      <c r="T215" s="76">
        <v>12</v>
      </c>
      <c r="U215" s="76">
        <v>4</v>
      </c>
      <c r="V215" s="76"/>
      <c r="W215" s="76"/>
      <c r="X215" s="169"/>
      <c r="Y215" s="73"/>
      <c r="Z215" s="76"/>
      <c r="AA215" s="76"/>
      <c r="AB215" s="76"/>
      <c r="AC215" s="76"/>
      <c r="AD215" s="76"/>
      <c r="AE215" s="169"/>
      <c r="AF215" s="73"/>
      <c r="AG215" s="73"/>
      <c r="AH215" s="73"/>
      <c r="AI215" s="7"/>
      <c r="AJ215" s="7"/>
      <c r="AK215" s="7"/>
      <c r="AL215" s="7"/>
      <c r="AM215" s="7"/>
      <c r="AN215" s="7"/>
      <c r="AO215" s="7"/>
      <c r="AP215" s="7"/>
      <c r="AQ215" s="7"/>
      <c r="AR215" s="7"/>
      <c r="AS215" s="7"/>
      <c r="AT215" s="7"/>
      <c r="AU215" s="7"/>
      <c r="AV215" s="7"/>
      <c r="AW215" s="7"/>
      <c r="AX215" s="7"/>
      <c r="AY215" s="7"/>
      <c r="AZ215" s="7"/>
      <c r="BA215" s="7"/>
      <c r="BB215" s="7"/>
    </row>
    <row r="216" spans="1:54" ht="15" customHeight="1" x14ac:dyDescent="0.25">
      <c r="A216" s="111">
        <v>81124700</v>
      </c>
      <c r="B216" s="112" t="s">
        <v>812</v>
      </c>
      <c r="C216" s="197" t="str">
        <f>VLOOKUP(B216,Satser!$I$133:$J$160,2,FALSE)</f>
        <v>IE</v>
      </c>
      <c r="D216" s="112" t="s">
        <v>1004</v>
      </c>
      <c r="E216" s="440" t="s">
        <v>2177</v>
      </c>
      <c r="F216" s="220" t="s">
        <v>1813</v>
      </c>
      <c r="G216" s="112"/>
      <c r="H216" s="223">
        <v>2007</v>
      </c>
      <c r="I216" s="188" t="s">
        <v>263</v>
      </c>
      <c r="J216" s="138" t="s">
        <v>1016</v>
      </c>
      <c r="K216" s="379">
        <f>IF(B216="",0,VLOOKUP(B216,Satser!$D$167:$F$194,2,FALSE)*IF(AA216="",0,VLOOKUP(AA216,Satser!$H$2:$J$14,2,FALSE)))</f>
        <v>0</v>
      </c>
      <c r="L216" s="379">
        <f>IF(B216="",0,VLOOKUP(B216,Satser!$I$167:$L$194,3,FALSE)*IF(AA216="",0,VLOOKUP(AA216,Satser!$H$2:$J$14,3,FALSE)))</f>
        <v>0</v>
      </c>
      <c r="M216" s="380">
        <f t="shared" si="3"/>
        <v>0</v>
      </c>
      <c r="N216" s="141" t="s">
        <v>131</v>
      </c>
      <c r="O216" s="76"/>
      <c r="P216" s="114"/>
      <c r="Q216" s="114">
        <v>6</v>
      </c>
      <c r="R216" s="76">
        <v>12</v>
      </c>
      <c r="S216" s="76">
        <v>12</v>
      </c>
      <c r="T216" s="76">
        <v>12</v>
      </c>
      <c r="U216" s="76">
        <v>6</v>
      </c>
      <c r="V216" s="76"/>
      <c r="W216" s="76"/>
      <c r="X216" s="169"/>
      <c r="Y216" s="73"/>
      <c r="Z216" s="76"/>
      <c r="AA216" s="76"/>
      <c r="AB216" s="76"/>
      <c r="AC216" s="76"/>
      <c r="AD216" s="76"/>
      <c r="AE216" s="169"/>
      <c r="AF216" s="73"/>
      <c r="AG216" s="73"/>
      <c r="AH216" s="73"/>
      <c r="AI216" s="7"/>
      <c r="AJ216" s="7"/>
      <c r="AK216" s="7"/>
      <c r="AL216" s="7"/>
      <c r="AM216" s="7"/>
      <c r="AN216" s="7"/>
      <c r="AO216" s="7"/>
      <c r="AP216" s="7"/>
      <c r="AQ216" s="7"/>
      <c r="AR216" s="7"/>
      <c r="AS216" s="7"/>
      <c r="AT216" s="7"/>
      <c r="AU216" s="7"/>
      <c r="AV216" s="7"/>
      <c r="AW216" s="7"/>
      <c r="AX216" s="7"/>
      <c r="AY216" s="7"/>
      <c r="AZ216" s="7"/>
      <c r="BA216" s="7"/>
      <c r="BB216" s="7"/>
    </row>
    <row r="217" spans="1:54" ht="14.25" customHeight="1" x14ac:dyDescent="0.25">
      <c r="A217" s="111">
        <v>81124800</v>
      </c>
      <c r="B217" s="112" t="s">
        <v>812</v>
      </c>
      <c r="C217" s="197" t="str">
        <f>VLOOKUP(B217,Satser!$I$133:$J$160,2,FALSE)</f>
        <v>IE</v>
      </c>
      <c r="D217" s="355" t="s">
        <v>982</v>
      </c>
      <c r="E217" s="440" t="s">
        <v>2174</v>
      </c>
      <c r="F217" s="220" t="s">
        <v>1813</v>
      </c>
      <c r="G217" s="112"/>
      <c r="H217" s="223">
        <v>2007</v>
      </c>
      <c r="I217" s="112"/>
      <c r="J217" s="138" t="s">
        <v>1016</v>
      </c>
      <c r="K217" s="379">
        <f>IF(B217="",0,VLOOKUP(B217,Satser!$D$167:$F$194,2,FALSE)*IF(AA217="",0,VLOOKUP(AA217,Satser!$H$2:$J$14,2,FALSE)))</f>
        <v>0</v>
      </c>
      <c r="L217" s="379">
        <f>IF(B217="",0,VLOOKUP(B217,Satser!$I$167:$L$194,3,FALSE)*IF(AA217="",0,VLOOKUP(AA217,Satser!$H$2:$J$14,3,FALSE)))</f>
        <v>0</v>
      </c>
      <c r="M217" s="380">
        <f t="shared" si="3"/>
        <v>0</v>
      </c>
      <c r="N217" s="141" t="s">
        <v>1353</v>
      </c>
      <c r="O217" s="76"/>
      <c r="P217" s="114"/>
      <c r="Q217" s="114">
        <v>12</v>
      </c>
      <c r="R217" s="76">
        <v>12</v>
      </c>
      <c r="S217" s="76">
        <v>12</v>
      </c>
      <c r="T217" s="76">
        <v>7</v>
      </c>
      <c r="U217" s="76">
        <v>2</v>
      </c>
      <c r="V217" s="76"/>
      <c r="W217" s="76"/>
      <c r="X217" s="169"/>
      <c r="Y217" s="73"/>
      <c r="Z217" s="76"/>
      <c r="AA217" s="73"/>
      <c r="AB217" s="73"/>
      <c r="AC217" s="73"/>
      <c r="AD217" s="73"/>
      <c r="AE217" s="168"/>
      <c r="AF217" s="73"/>
      <c r="AG217" s="73"/>
      <c r="AH217" s="73"/>
      <c r="AI217" s="7"/>
      <c r="AJ217" s="7"/>
      <c r="AK217" s="7"/>
      <c r="AL217" s="7"/>
      <c r="AM217" s="7"/>
      <c r="AN217" s="7"/>
      <c r="AO217" s="7"/>
      <c r="AP217" s="7"/>
      <c r="AQ217" s="7"/>
      <c r="AR217" s="7"/>
      <c r="AS217" s="7"/>
      <c r="AT217" s="7"/>
      <c r="AU217" s="7"/>
      <c r="AV217" s="7"/>
      <c r="AW217" s="7"/>
      <c r="AX217" s="7"/>
      <c r="AY217" s="7"/>
      <c r="AZ217" s="7"/>
      <c r="BA217" s="7"/>
      <c r="BB217" s="7"/>
    </row>
    <row r="218" spans="1:54" ht="14.25" customHeight="1" x14ac:dyDescent="0.25">
      <c r="A218" s="111">
        <v>81124900</v>
      </c>
      <c r="B218" s="112" t="s">
        <v>812</v>
      </c>
      <c r="C218" s="197" t="str">
        <f>VLOOKUP(B218,Satser!$I$133:$J$160,2,FALSE)</f>
        <v>IE</v>
      </c>
      <c r="D218" s="112" t="s">
        <v>1015</v>
      </c>
      <c r="E218" s="440"/>
      <c r="F218" s="220" t="s">
        <v>1813</v>
      </c>
      <c r="G218" s="112"/>
      <c r="H218" s="223">
        <v>2007</v>
      </c>
      <c r="I218" s="112"/>
      <c r="J218" s="138" t="s">
        <v>1016</v>
      </c>
      <c r="K218" s="379">
        <f>IF(B218="",0,VLOOKUP(B218,Satser!$D$167:$F$194,2,FALSE)*IF(AA218="",0,VLOOKUP(AA218,Satser!$H$2:$J$14,2,FALSE)))</f>
        <v>0</v>
      </c>
      <c r="L218" s="379">
        <f>IF(B218="",0,VLOOKUP(B218,Satser!$I$167:$L$194,3,FALSE)*IF(AA218="",0,VLOOKUP(AA218,Satser!$H$2:$J$14,3,FALSE)))</f>
        <v>0</v>
      </c>
      <c r="M218" s="380">
        <f t="shared" si="3"/>
        <v>0</v>
      </c>
      <c r="N218" s="141" t="s">
        <v>30</v>
      </c>
      <c r="O218" s="76"/>
      <c r="P218" s="114"/>
      <c r="Q218" s="114">
        <v>12</v>
      </c>
      <c r="R218" s="76">
        <v>12</v>
      </c>
      <c r="S218" s="76">
        <v>12</v>
      </c>
      <c r="T218" s="76">
        <v>8</v>
      </c>
      <c r="U218" s="76"/>
      <c r="V218" s="76"/>
      <c r="W218" s="76"/>
      <c r="X218" s="169"/>
      <c r="Y218" s="73"/>
      <c r="Z218" s="76"/>
      <c r="AA218" s="73"/>
      <c r="AB218" s="73"/>
      <c r="AC218" s="73"/>
      <c r="AD218" s="73"/>
      <c r="AE218" s="168"/>
      <c r="AF218" s="73"/>
      <c r="AG218" s="73"/>
      <c r="AH218" s="73"/>
      <c r="AI218" s="7"/>
      <c r="AJ218" s="7"/>
      <c r="AK218" s="7"/>
      <c r="AL218" s="7"/>
      <c r="AM218" s="7"/>
      <c r="AN218" s="7"/>
      <c r="AO218" s="7"/>
      <c r="AP218" s="7"/>
      <c r="AQ218" s="7"/>
      <c r="AR218" s="7"/>
      <c r="AS218" s="7"/>
      <c r="AT218" s="7"/>
      <c r="AU218" s="7"/>
      <c r="AV218" s="7"/>
      <c r="AW218" s="7"/>
      <c r="AX218" s="7"/>
      <c r="AY218" s="7"/>
      <c r="AZ218" s="7"/>
      <c r="BA218" s="7"/>
      <c r="BB218" s="7"/>
    </row>
    <row r="219" spans="1:54" ht="14.25" customHeight="1" x14ac:dyDescent="0.25">
      <c r="A219" s="111">
        <v>81125000</v>
      </c>
      <c r="B219" s="112" t="s">
        <v>812</v>
      </c>
      <c r="C219" s="197" t="str">
        <f>VLOOKUP(B219,Satser!$I$133:$J$160,2,FALSE)</f>
        <v>IE</v>
      </c>
      <c r="D219" s="112" t="s">
        <v>1002</v>
      </c>
      <c r="E219" s="440" t="s">
        <v>2175</v>
      </c>
      <c r="F219" s="220" t="s">
        <v>1813</v>
      </c>
      <c r="G219" s="112"/>
      <c r="H219" s="223">
        <v>2007</v>
      </c>
      <c r="I219" s="112"/>
      <c r="J219" s="138" t="s">
        <v>1016</v>
      </c>
      <c r="K219" s="379">
        <f>IF(B219="",0,VLOOKUP(B219,Satser!$D$167:$F$194,2,FALSE)*IF(AA219="",0,VLOOKUP(AA219,Satser!$H$2:$J$14,2,FALSE)))</f>
        <v>0</v>
      </c>
      <c r="L219" s="379">
        <f>IF(B219="",0,VLOOKUP(B219,Satser!$I$167:$L$194,3,FALSE)*IF(AA219="",0,VLOOKUP(AA219,Satser!$H$2:$J$14,3,FALSE)))</f>
        <v>0</v>
      </c>
      <c r="M219" s="380">
        <f t="shared" si="3"/>
        <v>0</v>
      </c>
      <c r="N219" s="141" t="s">
        <v>29</v>
      </c>
      <c r="O219" s="76"/>
      <c r="P219" s="114"/>
      <c r="Q219" s="114">
        <v>12</v>
      </c>
      <c r="R219" s="76">
        <v>12</v>
      </c>
      <c r="S219" s="76">
        <v>12</v>
      </c>
      <c r="T219" s="76">
        <v>8</v>
      </c>
      <c r="U219" s="76"/>
      <c r="V219" s="76"/>
      <c r="W219" s="76"/>
      <c r="X219" s="169"/>
      <c r="Y219" s="73"/>
      <c r="Z219" s="76"/>
      <c r="AA219" s="73"/>
      <c r="AB219" s="73"/>
      <c r="AC219" s="73"/>
      <c r="AD219" s="73"/>
      <c r="AE219" s="168"/>
      <c r="AF219" s="73"/>
      <c r="AG219" s="73"/>
      <c r="AH219" s="73"/>
      <c r="AI219" s="7"/>
      <c r="AJ219" s="7"/>
      <c r="AK219" s="7"/>
      <c r="AL219" s="7"/>
      <c r="AM219" s="7"/>
      <c r="AN219" s="7"/>
      <c r="AO219" s="7"/>
      <c r="AP219" s="7"/>
      <c r="AQ219" s="7"/>
      <c r="AR219" s="7"/>
      <c r="AS219" s="7"/>
      <c r="AT219" s="7"/>
      <c r="AU219" s="7"/>
      <c r="AV219" s="7"/>
      <c r="AW219" s="7"/>
      <c r="AX219" s="7"/>
      <c r="AY219" s="7"/>
      <c r="AZ219" s="7"/>
      <c r="BA219" s="7"/>
      <c r="BB219" s="7"/>
    </row>
    <row r="220" spans="1:54" ht="14.25" customHeight="1" x14ac:dyDescent="0.25">
      <c r="A220" s="111">
        <v>81125100</v>
      </c>
      <c r="B220" s="112" t="s">
        <v>812</v>
      </c>
      <c r="C220" s="197" t="str">
        <f>VLOOKUP(B220,Satser!$I$133:$J$160,2,FALSE)</f>
        <v>IE</v>
      </c>
      <c r="D220" s="112" t="s">
        <v>981</v>
      </c>
      <c r="E220" s="440" t="s">
        <v>2173</v>
      </c>
      <c r="F220" s="220" t="s">
        <v>1813</v>
      </c>
      <c r="G220" s="112"/>
      <c r="H220" s="223">
        <v>2007</v>
      </c>
      <c r="I220" s="112"/>
      <c r="J220" s="138" t="s">
        <v>1016</v>
      </c>
      <c r="K220" s="379">
        <f>IF(B220="",0,VLOOKUP(B220,Satser!$D$167:$F$194,2,FALSE)*IF(AA220="",0,VLOOKUP(AA220,Satser!$H$2:$J$14,2,FALSE)))</f>
        <v>0</v>
      </c>
      <c r="L220" s="379">
        <f>IF(B220="",0,VLOOKUP(B220,Satser!$I$167:$L$194,3,FALSE)*IF(AA220="",0,VLOOKUP(AA220,Satser!$H$2:$J$14,3,FALSE)))</f>
        <v>0</v>
      </c>
      <c r="M220" s="380">
        <f t="shared" si="3"/>
        <v>0</v>
      </c>
      <c r="N220" s="141" t="s">
        <v>15</v>
      </c>
      <c r="O220" s="76"/>
      <c r="P220" s="114"/>
      <c r="Q220" s="114">
        <v>12</v>
      </c>
      <c r="R220" s="76">
        <v>12</v>
      </c>
      <c r="S220" s="76">
        <v>12</v>
      </c>
      <c r="T220" s="76">
        <v>7</v>
      </c>
      <c r="U220" s="76"/>
      <c r="V220" s="76"/>
      <c r="W220" s="76"/>
      <c r="X220" s="169"/>
      <c r="Y220" s="73"/>
      <c r="Z220" s="76"/>
      <c r="AA220" s="73"/>
      <c r="AB220" s="73"/>
      <c r="AC220" s="73"/>
      <c r="AD220" s="73"/>
      <c r="AE220" s="168"/>
      <c r="AF220" s="73"/>
      <c r="AG220" s="73"/>
      <c r="AH220" s="73"/>
      <c r="AI220" s="7"/>
      <c r="AJ220" s="7"/>
      <c r="AK220" s="7"/>
      <c r="AL220" s="7"/>
      <c r="AM220" s="7"/>
      <c r="AN220" s="7"/>
      <c r="AO220" s="7"/>
      <c r="AP220" s="7"/>
      <c r="AQ220" s="7"/>
      <c r="AR220" s="7"/>
      <c r="AS220" s="7"/>
      <c r="AT220" s="7"/>
      <c r="AU220" s="7"/>
      <c r="AV220" s="7"/>
      <c r="AW220" s="7"/>
      <c r="AX220" s="7"/>
      <c r="AY220" s="7"/>
      <c r="AZ220" s="7"/>
      <c r="BA220" s="7"/>
      <c r="BB220" s="7"/>
    </row>
    <row r="221" spans="1:54" ht="14.25" customHeight="1" x14ac:dyDescent="0.25">
      <c r="A221" s="111">
        <v>81125200</v>
      </c>
      <c r="B221" s="112" t="s">
        <v>812</v>
      </c>
      <c r="C221" s="197" t="str">
        <f>VLOOKUP(B221,Satser!$I$133:$J$160,2,FALSE)</f>
        <v>IE</v>
      </c>
      <c r="D221" s="112" t="s">
        <v>1006</v>
      </c>
      <c r="E221" s="440" t="s">
        <v>2176</v>
      </c>
      <c r="F221" s="220" t="s">
        <v>1813</v>
      </c>
      <c r="G221" s="112"/>
      <c r="H221" s="223">
        <v>2007</v>
      </c>
      <c r="I221" s="188" t="s">
        <v>261</v>
      </c>
      <c r="J221" s="138" t="s">
        <v>1016</v>
      </c>
      <c r="K221" s="379">
        <f>IF(B221="",0,VLOOKUP(B221,Satser!$D$167:$F$194,2,FALSE)*IF(AA221="",0,VLOOKUP(AA221,Satser!$H$2:$J$14,2,FALSE)))</f>
        <v>0</v>
      </c>
      <c r="L221" s="379">
        <f>IF(B221="",0,VLOOKUP(B221,Satser!$I$167:$L$194,3,FALSE)*IF(AA221="",0,VLOOKUP(AA221,Satser!$H$2:$J$14,3,FALSE)))</f>
        <v>0</v>
      </c>
      <c r="M221" s="380">
        <f t="shared" si="3"/>
        <v>0</v>
      </c>
      <c r="N221" s="141" t="s">
        <v>132</v>
      </c>
      <c r="O221" s="76"/>
      <c r="P221" s="114"/>
      <c r="Q221" s="114">
        <v>5</v>
      </c>
      <c r="R221" s="76">
        <v>12</v>
      </c>
      <c r="S221" s="76">
        <v>12</v>
      </c>
      <c r="T221" s="76">
        <v>12</v>
      </c>
      <c r="U221" s="76">
        <v>7</v>
      </c>
      <c r="V221" s="76"/>
      <c r="W221" s="76"/>
      <c r="X221" s="169"/>
      <c r="Y221" s="76"/>
      <c r="Z221" s="76"/>
      <c r="AA221" s="73"/>
      <c r="AB221" s="73"/>
      <c r="AC221" s="73"/>
      <c r="AD221" s="73"/>
      <c r="AE221" s="168"/>
      <c r="AF221" s="73"/>
      <c r="AG221" s="73"/>
      <c r="AH221" s="73"/>
      <c r="AI221" s="7"/>
      <c r="AJ221" s="7"/>
      <c r="AK221" s="7"/>
      <c r="AL221" s="7"/>
      <c r="AM221" s="7"/>
      <c r="AN221" s="7"/>
      <c r="AO221" s="7"/>
      <c r="AP221" s="7"/>
      <c r="AQ221" s="7"/>
      <c r="AR221" s="7"/>
      <c r="AS221" s="7"/>
      <c r="AT221" s="7"/>
      <c r="AU221" s="7"/>
      <c r="AV221" s="7"/>
      <c r="AW221" s="7"/>
      <c r="AX221" s="7"/>
      <c r="AY221" s="7"/>
      <c r="AZ221" s="7"/>
      <c r="BA221" s="7"/>
      <c r="BB221" s="7"/>
    </row>
    <row r="222" spans="1:54" ht="14.25" customHeight="1" x14ac:dyDescent="0.25">
      <c r="A222" s="111">
        <v>81125300</v>
      </c>
      <c r="B222" s="112" t="s">
        <v>812</v>
      </c>
      <c r="C222" s="197" t="str">
        <f>VLOOKUP(B222,Satser!$I$133:$J$160,2,FALSE)</f>
        <v>IE</v>
      </c>
      <c r="D222" s="112" t="s">
        <v>980</v>
      </c>
      <c r="E222" s="440" t="s">
        <v>2172</v>
      </c>
      <c r="F222" s="220" t="s">
        <v>1813</v>
      </c>
      <c r="G222" s="112"/>
      <c r="H222" s="223">
        <v>2007</v>
      </c>
      <c r="I222" s="112"/>
      <c r="J222" s="138" t="s">
        <v>1016</v>
      </c>
      <c r="K222" s="379">
        <f>IF(B222="",0,VLOOKUP(B222,Satser!$D$167:$F$194,2,FALSE)*IF(AA222="",0,VLOOKUP(AA222,Satser!$H$2:$J$14,2,FALSE)))</f>
        <v>0</v>
      </c>
      <c r="L222" s="379">
        <f>IF(B222="",0,VLOOKUP(B222,Satser!$I$167:$L$194,3,FALSE)*IF(AA222="",0,VLOOKUP(AA222,Satser!$H$2:$J$14,3,FALSE)))</f>
        <v>0</v>
      </c>
      <c r="M222" s="380">
        <f t="shared" si="3"/>
        <v>0</v>
      </c>
      <c r="N222" s="141" t="s">
        <v>31</v>
      </c>
      <c r="O222" s="76"/>
      <c r="P222" s="114"/>
      <c r="Q222" s="114">
        <v>12</v>
      </c>
      <c r="R222" s="76">
        <v>12</v>
      </c>
      <c r="S222" s="76">
        <v>12</v>
      </c>
      <c r="T222" s="76">
        <v>8</v>
      </c>
      <c r="U222" s="76"/>
      <c r="V222" s="76"/>
      <c r="W222" s="76"/>
      <c r="X222" s="169"/>
      <c r="Y222" s="73"/>
      <c r="Z222" s="76"/>
      <c r="AA222" s="73"/>
      <c r="AB222" s="73"/>
      <c r="AC222" s="73"/>
      <c r="AD222" s="73"/>
      <c r="AE222" s="168"/>
      <c r="AF222" s="73"/>
      <c r="AG222" s="73"/>
      <c r="AH222" s="73"/>
      <c r="AI222" s="7"/>
      <c r="AJ222" s="7"/>
      <c r="AK222" s="7"/>
      <c r="AL222" s="7"/>
      <c r="AM222" s="7"/>
      <c r="AN222" s="7"/>
      <c r="AO222" s="7"/>
      <c r="AP222" s="7"/>
      <c r="AQ222" s="7"/>
      <c r="AR222" s="7"/>
      <c r="AS222" s="7"/>
      <c r="AT222" s="7"/>
      <c r="AU222" s="7"/>
      <c r="AV222" s="7"/>
      <c r="AW222" s="7"/>
      <c r="AX222" s="7"/>
      <c r="AY222" s="7"/>
      <c r="AZ222" s="7"/>
      <c r="BA222" s="7"/>
      <c r="BB222" s="7"/>
    </row>
    <row r="223" spans="1:54" ht="14.25" customHeight="1" x14ac:dyDescent="0.25">
      <c r="A223" s="111">
        <v>81125400</v>
      </c>
      <c r="B223" s="112" t="s">
        <v>812</v>
      </c>
      <c r="C223" s="197" t="str">
        <f>VLOOKUP(B223,Satser!$I$133:$J$160,2,FALSE)</f>
        <v>IE</v>
      </c>
      <c r="D223" s="112" t="s">
        <v>980</v>
      </c>
      <c r="E223" s="440" t="s">
        <v>2172</v>
      </c>
      <c r="F223" s="220" t="s">
        <v>1813</v>
      </c>
      <c r="G223" s="112"/>
      <c r="H223" s="223">
        <v>2007</v>
      </c>
      <c r="I223" s="112"/>
      <c r="J223" s="138" t="s">
        <v>1016</v>
      </c>
      <c r="K223" s="379">
        <f>IF(B223="",0,VLOOKUP(B223,Satser!$D$167:$F$194,2,FALSE)*IF(AA223="",0,VLOOKUP(AA223,Satser!$H$2:$J$14,2,FALSE)))</f>
        <v>0</v>
      </c>
      <c r="L223" s="379">
        <f>IF(B223="",0,VLOOKUP(B223,Satser!$I$167:$L$194,3,FALSE)*IF(AA223="",0,VLOOKUP(AA223,Satser!$H$2:$J$14,3,FALSE)))</f>
        <v>0</v>
      </c>
      <c r="M223" s="380">
        <f t="shared" si="3"/>
        <v>0</v>
      </c>
      <c r="N223" s="141" t="s">
        <v>16</v>
      </c>
      <c r="O223" s="76"/>
      <c r="P223" s="114"/>
      <c r="Q223" s="114">
        <v>12</v>
      </c>
      <c r="R223" s="76">
        <v>12</v>
      </c>
      <c r="S223" s="76">
        <v>12</v>
      </c>
      <c r="T223" s="76">
        <v>7</v>
      </c>
      <c r="U223" s="76"/>
      <c r="V223" s="76"/>
      <c r="W223" s="76"/>
      <c r="X223" s="169"/>
      <c r="Y223" s="73"/>
      <c r="Z223" s="76"/>
      <c r="AA223" s="73"/>
      <c r="AB223" s="73"/>
      <c r="AC223" s="73"/>
      <c r="AD223" s="73"/>
      <c r="AE223" s="168"/>
      <c r="AF223" s="73"/>
      <c r="AG223" s="73"/>
      <c r="AH223" s="73"/>
      <c r="AI223" s="7"/>
      <c r="AJ223" s="7"/>
      <c r="AK223" s="7"/>
      <c r="AL223" s="7"/>
      <c r="AM223" s="7"/>
      <c r="AN223" s="7"/>
      <c r="AO223" s="7"/>
      <c r="AP223" s="7"/>
      <c r="AQ223" s="7"/>
      <c r="AR223" s="7"/>
      <c r="AS223" s="7"/>
      <c r="AT223" s="7"/>
      <c r="AU223" s="7"/>
      <c r="AV223" s="7"/>
      <c r="AW223" s="7"/>
      <c r="AX223" s="7"/>
      <c r="AY223" s="7"/>
      <c r="AZ223" s="7"/>
      <c r="BA223" s="7"/>
      <c r="BB223" s="7"/>
    </row>
    <row r="224" spans="1:54" ht="14.25" customHeight="1" x14ac:dyDescent="0.25">
      <c r="A224" s="111">
        <v>81130900</v>
      </c>
      <c r="B224" s="113" t="s">
        <v>812</v>
      </c>
      <c r="C224" s="197" t="str">
        <f>VLOOKUP(B224,Satser!$I$133:$J$160,2,FALSE)</f>
        <v>IE</v>
      </c>
      <c r="D224" s="113" t="s">
        <v>440</v>
      </c>
      <c r="E224" s="440"/>
      <c r="F224" s="220" t="s">
        <v>1813</v>
      </c>
      <c r="G224" s="113"/>
      <c r="H224" s="223">
        <v>2007</v>
      </c>
      <c r="I224" s="188" t="s">
        <v>224</v>
      </c>
      <c r="J224" s="138" t="s">
        <v>1016</v>
      </c>
      <c r="K224" s="379">
        <f>IF(B224="",0,VLOOKUP(B224,Satser!$D$167:$F$194,2,FALSE)*IF(AA224="",0,VLOOKUP(AA224,Satser!$H$2:$J$14,2,FALSE)))</f>
        <v>0</v>
      </c>
      <c r="L224" s="379">
        <f>IF(B224="",0,VLOOKUP(B224,Satser!$I$167:$L$194,3,FALSE)*IF(AA224="",0,VLOOKUP(AA224,Satser!$H$2:$J$14,3,FALSE)))</f>
        <v>0</v>
      </c>
      <c r="M224" s="380">
        <f t="shared" si="3"/>
        <v>0</v>
      </c>
      <c r="N224" s="271" t="s">
        <v>1198</v>
      </c>
      <c r="O224" s="76"/>
      <c r="P224" s="114"/>
      <c r="Q224" s="79">
        <v>0</v>
      </c>
      <c r="R224" s="73">
        <v>4</v>
      </c>
      <c r="S224" s="9">
        <v>12</v>
      </c>
      <c r="T224" s="73">
        <v>12</v>
      </c>
      <c r="U224" s="73">
        <v>12</v>
      </c>
      <c r="V224" s="73">
        <v>8</v>
      </c>
      <c r="W224" s="76"/>
      <c r="X224" s="76"/>
      <c r="Y224" s="73"/>
      <c r="Z224" s="76"/>
      <c r="AA224" s="73"/>
      <c r="AB224" s="73"/>
      <c r="AC224" s="73"/>
      <c r="AD224" s="73"/>
      <c r="AE224" s="168"/>
      <c r="AF224" s="73"/>
      <c r="AG224" s="73"/>
      <c r="AH224" s="73"/>
      <c r="AI224" s="7"/>
      <c r="AJ224" s="7"/>
      <c r="AK224" s="7"/>
      <c r="AL224" s="7"/>
      <c r="AM224" s="7"/>
      <c r="AN224" s="7"/>
      <c r="AO224" s="7"/>
      <c r="AP224" s="7"/>
      <c r="AQ224" s="7"/>
      <c r="AR224" s="7"/>
      <c r="AS224" s="7"/>
      <c r="AT224" s="7"/>
      <c r="AU224" s="7"/>
      <c r="AV224" s="7"/>
      <c r="AW224" s="7"/>
      <c r="AX224" s="7"/>
      <c r="AY224" s="7"/>
      <c r="AZ224" s="7"/>
      <c r="BA224" s="7"/>
      <c r="BB224" s="7"/>
    </row>
    <row r="225" spans="1:54" ht="14.25" customHeight="1" x14ac:dyDescent="0.25">
      <c r="A225" s="111">
        <v>81130901</v>
      </c>
      <c r="B225" s="113" t="s">
        <v>812</v>
      </c>
      <c r="C225" s="197" t="str">
        <f>VLOOKUP(B225,Satser!$I$133:$J$160,2,FALSE)</f>
        <v>IE</v>
      </c>
      <c r="D225" s="113" t="s">
        <v>1200</v>
      </c>
      <c r="E225" s="440"/>
      <c r="F225" s="220" t="s">
        <v>1813</v>
      </c>
      <c r="G225" s="113"/>
      <c r="H225" s="223">
        <v>2011</v>
      </c>
      <c r="I225" s="188"/>
      <c r="J225" s="138"/>
      <c r="K225" s="379">
        <f>IF(B225="",0,VLOOKUP(B225,Satser!$D$167:$F$194,2,FALSE)*IF(AA225="",0,VLOOKUP(AA225,Satser!$H$2:$J$14,2,FALSE)))</f>
        <v>0</v>
      </c>
      <c r="L225" s="379">
        <f>IF(B225="",0,VLOOKUP(B225,Satser!$I$167:$L$194,3,FALSE)*IF(AA225="",0,VLOOKUP(AA225,Satser!$H$2:$J$14,3,FALSE)))</f>
        <v>0</v>
      </c>
      <c r="M225" s="380">
        <f t="shared" si="3"/>
        <v>0</v>
      </c>
      <c r="N225" s="271" t="s">
        <v>1199</v>
      </c>
      <c r="O225" s="76"/>
      <c r="P225" s="114"/>
      <c r="Q225" s="79"/>
      <c r="R225" s="73"/>
      <c r="S225" s="73"/>
      <c r="T225" s="73"/>
      <c r="U225" s="73">
        <v>10</v>
      </c>
      <c r="V225" s="73">
        <v>12</v>
      </c>
      <c r="W225" s="76">
        <v>12</v>
      </c>
      <c r="X225" s="169">
        <v>12</v>
      </c>
      <c r="Y225" s="73">
        <v>2</v>
      </c>
      <c r="Z225" s="76"/>
      <c r="AA225" s="73"/>
      <c r="AB225" s="73"/>
      <c r="AC225" s="73"/>
      <c r="AD225" s="73"/>
      <c r="AE225" s="168"/>
      <c r="AF225" s="73"/>
      <c r="AG225" s="73"/>
      <c r="AH225" s="73"/>
      <c r="AI225" s="7"/>
      <c r="AJ225" s="7"/>
      <c r="AK225" s="7"/>
      <c r="AL225" s="7"/>
      <c r="AM225" s="7"/>
      <c r="AN225" s="7"/>
      <c r="AO225" s="7"/>
      <c r="AP225" s="7"/>
      <c r="AQ225" s="7"/>
      <c r="AR225" s="7"/>
      <c r="AS225" s="7"/>
      <c r="AT225" s="7"/>
      <c r="AU225" s="7"/>
      <c r="AV225" s="7"/>
      <c r="AW225" s="7"/>
      <c r="AX225" s="7"/>
      <c r="AY225" s="7"/>
      <c r="AZ225" s="7"/>
      <c r="BA225" s="7"/>
      <c r="BB225" s="7"/>
    </row>
    <row r="226" spans="1:54" ht="14.25" customHeight="1" x14ac:dyDescent="0.25">
      <c r="A226" s="111">
        <v>81131100</v>
      </c>
      <c r="B226" s="113" t="s">
        <v>812</v>
      </c>
      <c r="C226" s="197" t="str">
        <f>VLOOKUP(B226,Satser!$I$133:$J$160,2,FALSE)</f>
        <v>IE</v>
      </c>
      <c r="D226" s="113" t="s">
        <v>123</v>
      </c>
      <c r="E226" s="440" t="s">
        <v>2174</v>
      </c>
      <c r="F226" s="220" t="s">
        <v>1813</v>
      </c>
      <c r="G226" s="113"/>
      <c r="H226" s="223">
        <v>2007</v>
      </c>
      <c r="I226" s="188" t="s">
        <v>266</v>
      </c>
      <c r="J226" s="138" t="s">
        <v>1016</v>
      </c>
      <c r="K226" s="379">
        <f>IF(B226="",0,VLOOKUP(B226,Satser!$D$167:$F$194,2,FALSE)*IF(AA226="",0,VLOOKUP(AA226,Satser!$H$2:$J$14,2,FALSE)))</f>
        <v>0</v>
      </c>
      <c r="L226" s="379">
        <f>IF(B226="",0,VLOOKUP(B226,Satser!$I$167:$L$194,3,FALSE)*IF(AA226="",0,VLOOKUP(AA226,Satser!$H$2:$J$14,3,FALSE)))</f>
        <v>0</v>
      </c>
      <c r="M226" s="380">
        <f t="shared" si="3"/>
        <v>0</v>
      </c>
      <c r="N226" s="271" t="s">
        <v>382</v>
      </c>
      <c r="O226" s="76"/>
      <c r="P226" s="114"/>
      <c r="Q226" s="114">
        <v>12</v>
      </c>
      <c r="R226" s="76">
        <v>12</v>
      </c>
      <c r="S226" s="76">
        <v>12</v>
      </c>
      <c r="T226" s="76">
        <v>12</v>
      </c>
      <c r="U226" s="76"/>
      <c r="V226" s="76"/>
      <c r="W226" s="76"/>
      <c r="X226" s="169"/>
      <c r="Y226" s="73"/>
      <c r="Z226" s="76"/>
      <c r="AA226" s="73"/>
      <c r="AB226" s="73"/>
      <c r="AC226" s="73"/>
      <c r="AD226" s="73"/>
      <c r="AE226" s="168"/>
      <c r="AF226" s="73"/>
      <c r="AG226" s="73"/>
      <c r="AH226" s="73"/>
      <c r="AI226" s="7"/>
      <c r="AJ226" s="7"/>
      <c r="AK226" s="7"/>
      <c r="AL226" s="7"/>
      <c r="AM226" s="7"/>
      <c r="AN226" s="7"/>
      <c r="AO226" s="7"/>
      <c r="AP226" s="7"/>
      <c r="AQ226" s="7"/>
      <c r="AR226" s="7"/>
      <c r="AS226" s="7"/>
      <c r="AT226" s="7"/>
      <c r="AU226" s="7"/>
      <c r="AV226" s="7"/>
      <c r="AW226" s="7"/>
      <c r="AX226" s="7"/>
      <c r="AY226" s="7"/>
      <c r="AZ226" s="7"/>
      <c r="BA226" s="7"/>
      <c r="BB226" s="7"/>
    </row>
    <row r="227" spans="1:54" ht="14.25" customHeight="1" x14ac:dyDescent="0.25">
      <c r="A227" s="111">
        <v>81131101</v>
      </c>
      <c r="B227" s="113" t="s">
        <v>812</v>
      </c>
      <c r="C227" s="197" t="str">
        <f>VLOOKUP(B227,Satser!$I$133:$J$160,2,FALSE)</f>
        <v>IE</v>
      </c>
      <c r="D227" s="113" t="s">
        <v>1062</v>
      </c>
      <c r="E227" s="440"/>
      <c r="F227" s="220" t="s">
        <v>1813</v>
      </c>
      <c r="G227" s="113" t="s">
        <v>527</v>
      </c>
      <c r="H227" s="223">
        <v>2011</v>
      </c>
      <c r="I227" s="188" t="s">
        <v>278</v>
      </c>
      <c r="J227" s="138"/>
      <c r="K227" s="379">
        <f>IF(B227="",0,VLOOKUP(B227,Satser!$D$167:$F$194,2,FALSE)*IF(AA227="",0,VLOOKUP(AA227,Satser!$H$2:$J$14,2,FALSE)))</f>
        <v>0</v>
      </c>
      <c r="L227" s="379">
        <f>IF(B227="",0,VLOOKUP(B227,Satser!$I$167:$L$194,3,FALSE)*IF(AA227="",0,VLOOKUP(AA227,Satser!$H$2:$J$14,3,FALSE)))</f>
        <v>0</v>
      </c>
      <c r="M227" s="380">
        <f t="shared" si="3"/>
        <v>0</v>
      </c>
      <c r="N227" s="164" t="s">
        <v>1119</v>
      </c>
      <c r="O227" s="76"/>
      <c r="P227" s="114"/>
      <c r="Q227" s="114"/>
      <c r="R227" s="76"/>
      <c r="S227" s="76"/>
      <c r="T227" s="76">
        <v>5</v>
      </c>
      <c r="U227" s="76">
        <v>12</v>
      </c>
      <c r="V227" s="76">
        <v>12</v>
      </c>
      <c r="W227" s="76">
        <v>12</v>
      </c>
      <c r="X227" s="169">
        <v>7</v>
      </c>
      <c r="Y227" s="73"/>
      <c r="Z227" s="76"/>
      <c r="AA227" s="73"/>
      <c r="AB227" s="73"/>
      <c r="AC227" s="73"/>
      <c r="AD227" s="73"/>
      <c r="AE227" s="168"/>
      <c r="AF227" s="73"/>
      <c r="AG227" s="73"/>
      <c r="AH227" s="73"/>
      <c r="AI227" s="7"/>
      <c r="AJ227" s="7"/>
      <c r="AK227" s="7"/>
      <c r="AL227" s="7"/>
      <c r="AM227" s="7"/>
      <c r="AN227" s="7"/>
      <c r="AO227" s="7"/>
      <c r="AP227" s="7"/>
      <c r="AQ227" s="7"/>
      <c r="AR227" s="7"/>
      <c r="AS227" s="7"/>
      <c r="AT227" s="7"/>
      <c r="AU227" s="7"/>
      <c r="AV227" s="7"/>
      <c r="AW227" s="7"/>
      <c r="AX227" s="7"/>
      <c r="AY227" s="7"/>
      <c r="AZ227" s="7"/>
      <c r="BA227" s="7"/>
      <c r="BB227" s="7"/>
    </row>
    <row r="228" spans="1:54" ht="14.25" customHeight="1" x14ac:dyDescent="0.25">
      <c r="A228" s="111">
        <v>81131800</v>
      </c>
      <c r="B228" s="113" t="s">
        <v>812</v>
      </c>
      <c r="C228" s="197" t="str">
        <f>VLOOKUP(B228,Satser!$I$133:$J$160,2,FALSE)</f>
        <v>IE</v>
      </c>
      <c r="D228" s="113" t="s">
        <v>122</v>
      </c>
      <c r="E228" s="440" t="s">
        <v>2177</v>
      </c>
      <c r="F228" s="220" t="s">
        <v>1813</v>
      </c>
      <c r="G228" s="113"/>
      <c r="H228" s="223">
        <v>2007</v>
      </c>
      <c r="I228" s="188" t="s">
        <v>264</v>
      </c>
      <c r="J228" s="138" t="s">
        <v>1016</v>
      </c>
      <c r="K228" s="379">
        <f>IF(B228="",0,VLOOKUP(B228,Satser!$D$167:$F$194,2,FALSE)*IF(AA228="",0,VLOOKUP(AA228,Satser!$H$2:$J$14,2,FALSE)))</f>
        <v>0</v>
      </c>
      <c r="L228" s="379">
        <f>IF(B228="",0,VLOOKUP(B228,Satser!$I$167:$L$194,3,FALSE)*IF(AA228="",0,VLOOKUP(AA228,Satser!$H$2:$J$14,3,FALSE)))</f>
        <v>0</v>
      </c>
      <c r="M228" s="380">
        <f t="shared" si="3"/>
        <v>0</v>
      </c>
      <c r="N228" s="141" t="s">
        <v>132</v>
      </c>
      <c r="O228" s="76"/>
      <c r="P228" s="114"/>
      <c r="Q228" s="114">
        <v>10</v>
      </c>
      <c r="R228" s="76">
        <v>12</v>
      </c>
      <c r="S228" s="76">
        <v>12</v>
      </c>
      <c r="T228" s="76">
        <v>12</v>
      </c>
      <c r="U228" s="76">
        <v>2</v>
      </c>
      <c r="V228" s="76"/>
      <c r="W228" s="76"/>
      <c r="X228" s="169"/>
      <c r="Y228" s="73"/>
      <c r="Z228" s="76"/>
      <c r="AA228" s="73"/>
      <c r="AB228" s="73"/>
      <c r="AC228" s="73"/>
      <c r="AD228" s="73"/>
      <c r="AE228" s="168"/>
      <c r="AF228" s="73"/>
      <c r="AG228" s="73"/>
      <c r="AH228" s="73"/>
      <c r="AI228" s="7"/>
      <c r="AJ228" s="7"/>
      <c r="AK228" s="7"/>
      <c r="AL228" s="7"/>
      <c r="AM228" s="7"/>
      <c r="AN228" s="7"/>
      <c r="AO228" s="7"/>
      <c r="AP228" s="7"/>
      <c r="AQ228" s="7"/>
      <c r="AR228" s="7"/>
      <c r="AS228" s="7"/>
      <c r="AT228" s="7"/>
      <c r="AU228" s="7"/>
      <c r="AV228" s="7"/>
      <c r="AW228" s="7"/>
      <c r="AX228" s="7"/>
      <c r="AY228" s="7"/>
      <c r="AZ228" s="7"/>
      <c r="BA228" s="7"/>
      <c r="BB228" s="7"/>
    </row>
    <row r="229" spans="1:54" ht="14.25" customHeight="1" x14ac:dyDescent="0.25">
      <c r="A229" s="111">
        <v>81132300</v>
      </c>
      <c r="B229" s="113" t="s">
        <v>812</v>
      </c>
      <c r="C229" s="197" t="str">
        <f>VLOOKUP(B229,Satser!$I$133:$J$160,2,FALSE)</f>
        <v>IE</v>
      </c>
      <c r="D229" s="113" t="s">
        <v>391</v>
      </c>
      <c r="E229" s="440"/>
      <c r="F229" s="220" t="s">
        <v>1813</v>
      </c>
      <c r="G229" s="113"/>
      <c r="H229" s="223">
        <v>2007</v>
      </c>
      <c r="I229" s="188" t="s">
        <v>224</v>
      </c>
      <c r="J229" s="138" t="s">
        <v>1016</v>
      </c>
      <c r="K229" s="379">
        <f>IF(B229="",0,VLOOKUP(B229,Satser!$D$167:$F$194,2,FALSE)*IF(AA229="",0,VLOOKUP(AA229,Satser!$H$2:$J$14,2,FALSE)))</f>
        <v>0</v>
      </c>
      <c r="L229" s="379">
        <f>IF(B229="",0,VLOOKUP(B229,Satser!$I$167:$L$194,3,FALSE)*IF(AA229="",0,VLOOKUP(AA229,Satser!$H$2:$J$14,3,FALSE)))</f>
        <v>0</v>
      </c>
      <c r="M229" s="380">
        <f t="shared" si="3"/>
        <v>0</v>
      </c>
      <c r="N229" s="141" t="s">
        <v>418</v>
      </c>
      <c r="O229" s="76"/>
      <c r="P229" s="114"/>
      <c r="Q229" s="79">
        <v>0</v>
      </c>
      <c r="R229" s="73">
        <v>4</v>
      </c>
      <c r="S229" s="73">
        <v>12</v>
      </c>
      <c r="T229" s="73">
        <v>12</v>
      </c>
      <c r="U229" s="73">
        <v>12</v>
      </c>
      <c r="V229" s="73">
        <v>8</v>
      </c>
      <c r="W229" s="76"/>
      <c r="X229" s="169"/>
      <c r="Y229" s="73"/>
      <c r="Z229" s="76"/>
      <c r="AA229" s="73"/>
      <c r="AB229" s="73"/>
      <c r="AC229" s="73"/>
      <c r="AD229" s="73"/>
      <c r="AE229" s="168"/>
      <c r="AF229" s="73"/>
      <c r="AG229" s="73"/>
      <c r="AH229" s="73"/>
      <c r="AI229" s="7"/>
      <c r="AJ229" s="7"/>
      <c r="AK229" s="7"/>
      <c r="AL229" s="7"/>
      <c r="AM229" s="7"/>
      <c r="AN229" s="7"/>
      <c r="AO229" s="7"/>
      <c r="AP229" s="7"/>
      <c r="AQ229" s="7"/>
      <c r="AR229" s="7"/>
      <c r="AS229" s="7"/>
      <c r="AT229" s="7"/>
      <c r="AU229" s="7"/>
      <c r="AV229" s="7"/>
      <c r="AW229" s="7"/>
      <c r="AX229" s="7"/>
      <c r="AY229" s="7"/>
      <c r="AZ229" s="7"/>
      <c r="BA229" s="7"/>
      <c r="BB229" s="7"/>
    </row>
    <row r="230" spans="1:54" s="98" customFormat="1" ht="14.25" customHeight="1" x14ac:dyDescent="0.25">
      <c r="A230" s="111">
        <v>81134800</v>
      </c>
      <c r="B230" s="112" t="s">
        <v>812</v>
      </c>
      <c r="C230" s="197" t="str">
        <f>VLOOKUP(B230,Satser!$I$133:$J$160,2,FALSE)</f>
        <v>IE</v>
      </c>
      <c r="D230" s="112" t="s">
        <v>1004</v>
      </c>
      <c r="E230" s="440" t="s">
        <v>2177</v>
      </c>
      <c r="F230" s="220" t="s">
        <v>1813</v>
      </c>
      <c r="G230" s="112"/>
      <c r="H230" s="223">
        <v>2008</v>
      </c>
      <c r="I230" s="188" t="s">
        <v>260</v>
      </c>
      <c r="J230" s="138" t="s">
        <v>50</v>
      </c>
      <c r="K230" s="379">
        <f>IF(B230="",0,VLOOKUP(B230,Satser!$D$167:$F$194,2,FALSE)*IF(AA230="",0,VLOOKUP(AA230,Satser!$H$2:$J$14,2,FALSE)))</f>
        <v>0</v>
      </c>
      <c r="L230" s="379">
        <f>IF(B230="",0,VLOOKUP(B230,Satser!$I$167:$L$194,3,FALSE)*IF(AA230="",0,VLOOKUP(AA230,Satser!$H$2:$J$14,3,FALSE)))</f>
        <v>0</v>
      </c>
      <c r="M230" s="380">
        <f t="shared" si="3"/>
        <v>0</v>
      </c>
      <c r="N230" s="141" t="s">
        <v>160</v>
      </c>
      <c r="O230" s="76"/>
      <c r="P230" s="114"/>
      <c r="Q230" s="114">
        <v>4</v>
      </c>
      <c r="R230" s="76">
        <v>12</v>
      </c>
      <c r="S230" s="76">
        <v>12</v>
      </c>
      <c r="T230" s="76">
        <v>12</v>
      </c>
      <c r="U230" s="76">
        <v>8</v>
      </c>
      <c r="V230" s="76"/>
      <c r="W230" s="76"/>
      <c r="X230" s="169"/>
      <c r="Y230" s="76"/>
      <c r="Z230" s="76"/>
      <c r="AA230" s="73"/>
      <c r="AB230" s="73"/>
      <c r="AC230" s="73"/>
      <c r="AD230" s="73"/>
      <c r="AE230" s="168"/>
      <c r="AF230" s="76"/>
      <c r="AG230" s="76"/>
      <c r="AH230" s="76"/>
      <c r="AI230" s="97"/>
      <c r="AJ230" s="97"/>
      <c r="AK230" s="97"/>
      <c r="AL230" s="97"/>
      <c r="AM230" s="97"/>
      <c r="AN230" s="97"/>
      <c r="AO230" s="97"/>
      <c r="AP230" s="97"/>
      <c r="AQ230" s="97"/>
      <c r="AR230" s="97"/>
      <c r="AS230" s="97"/>
      <c r="AT230" s="97"/>
      <c r="AU230" s="97"/>
      <c r="AV230" s="97"/>
      <c r="AW230" s="97"/>
      <c r="AX230" s="97"/>
      <c r="AY230" s="97"/>
      <c r="AZ230" s="97"/>
      <c r="BA230" s="97"/>
      <c r="BB230" s="97"/>
    </row>
    <row r="231" spans="1:54" ht="14.25" customHeight="1" x14ac:dyDescent="0.25">
      <c r="A231" s="111">
        <v>81134900</v>
      </c>
      <c r="B231" s="112" t="s">
        <v>812</v>
      </c>
      <c r="C231" s="197" t="str">
        <f>VLOOKUP(B231,Satser!$I$133:$J$160,2,FALSE)</f>
        <v>IE</v>
      </c>
      <c r="D231" s="112" t="s">
        <v>1004</v>
      </c>
      <c r="E231" s="440" t="s">
        <v>2177</v>
      </c>
      <c r="F231" s="220" t="s">
        <v>1813</v>
      </c>
      <c r="G231" s="112"/>
      <c r="H231" s="223">
        <v>2008</v>
      </c>
      <c r="I231" s="188" t="s">
        <v>259</v>
      </c>
      <c r="J231" s="138" t="s">
        <v>50</v>
      </c>
      <c r="K231" s="379">
        <f>IF(B231="",0,VLOOKUP(B231,Satser!$D$167:$F$194,2,FALSE)*IF(AA231="",0,VLOOKUP(AA231,Satser!$H$2:$J$14,2,FALSE)))</f>
        <v>0</v>
      </c>
      <c r="L231" s="379">
        <f>IF(B231="",0,VLOOKUP(B231,Satser!$I$167:$L$194,3,FALSE)*IF(AA231="",0,VLOOKUP(AA231,Satser!$H$2:$J$14,3,FALSE)))</f>
        <v>0</v>
      </c>
      <c r="M231" s="380">
        <f t="shared" si="3"/>
        <v>0</v>
      </c>
      <c r="N231" s="141" t="s">
        <v>160</v>
      </c>
      <c r="O231" s="76"/>
      <c r="P231" s="114"/>
      <c r="Q231" s="114">
        <v>2</v>
      </c>
      <c r="R231" s="76">
        <v>12</v>
      </c>
      <c r="S231" s="76">
        <v>12</v>
      </c>
      <c r="T231" s="76">
        <v>12</v>
      </c>
      <c r="U231" s="76">
        <v>10</v>
      </c>
      <c r="V231" s="76"/>
      <c r="W231" s="76"/>
      <c r="X231" s="169"/>
      <c r="Y231" s="76"/>
      <c r="Z231" s="76"/>
      <c r="AA231" s="73"/>
      <c r="AB231" s="73"/>
      <c r="AC231" s="73"/>
      <c r="AD231" s="73"/>
      <c r="AE231" s="168"/>
      <c r="AF231" s="73"/>
      <c r="AG231" s="73"/>
      <c r="AH231" s="73"/>
      <c r="AI231" s="7"/>
      <c r="AJ231" s="7"/>
      <c r="AK231" s="7"/>
      <c r="AL231" s="7"/>
      <c r="AM231" s="7"/>
      <c r="AN231" s="7"/>
      <c r="AO231" s="7"/>
      <c r="AP231" s="7"/>
      <c r="AQ231" s="7"/>
      <c r="AR231" s="7"/>
      <c r="AS231" s="7"/>
      <c r="AT231" s="7"/>
      <c r="AU231" s="7"/>
      <c r="AV231" s="7"/>
      <c r="AW231" s="7"/>
      <c r="AX231" s="7"/>
      <c r="AY231" s="7"/>
      <c r="AZ231" s="7"/>
      <c r="BA231" s="7"/>
      <c r="BB231" s="7"/>
    </row>
    <row r="232" spans="1:54" s="98" customFormat="1" ht="14.25" customHeight="1" x14ac:dyDescent="0.25">
      <c r="A232" s="111">
        <v>81135000</v>
      </c>
      <c r="B232" s="112" t="s">
        <v>812</v>
      </c>
      <c r="C232" s="197" t="str">
        <f>VLOOKUP(B232,Satser!$I$133:$J$160,2,FALSE)</f>
        <v>IE</v>
      </c>
      <c r="D232" s="112" t="s">
        <v>982</v>
      </c>
      <c r="E232" s="440" t="s">
        <v>2174</v>
      </c>
      <c r="F232" s="220" t="s">
        <v>1813</v>
      </c>
      <c r="G232" s="112"/>
      <c r="H232" s="223">
        <v>2008</v>
      </c>
      <c r="I232" s="188" t="s">
        <v>260</v>
      </c>
      <c r="J232" s="138" t="s">
        <v>50</v>
      </c>
      <c r="K232" s="379">
        <f>IF(B232="",0,VLOOKUP(B232,Satser!$D$167:$F$194,2,FALSE)*IF(AA232="",0,VLOOKUP(AA232,Satser!$H$2:$J$14,2,FALSE)))</f>
        <v>0</v>
      </c>
      <c r="L232" s="379">
        <f>IF(B232="",0,VLOOKUP(B232,Satser!$I$167:$L$194,3,FALSE)*IF(AA232="",0,VLOOKUP(AA232,Satser!$H$2:$J$14,3,FALSE)))</f>
        <v>0</v>
      </c>
      <c r="M232" s="380">
        <f t="shared" si="3"/>
        <v>0</v>
      </c>
      <c r="N232" s="141" t="s">
        <v>158</v>
      </c>
      <c r="O232" s="76"/>
      <c r="P232" s="114"/>
      <c r="Q232" s="114">
        <v>4</v>
      </c>
      <c r="R232" s="76">
        <v>12</v>
      </c>
      <c r="S232" s="76">
        <v>12</v>
      </c>
      <c r="T232" s="76">
        <v>12</v>
      </c>
      <c r="U232" s="76">
        <v>8</v>
      </c>
      <c r="V232" s="76"/>
      <c r="W232" s="76"/>
      <c r="X232" s="169"/>
      <c r="Y232" s="76"/>
      <c r="Z232" s="76"/>
      <c r="AA232" s="73"/>
      <c r="AB232" s="73"/>
      <c r="AC232" s="73"/>
      <c r="AD232" s="73"/>
      <c r="AE232" s="168"/>
      <c r="AF232" s="76"/>
      <c r="AG232" s="76"/>
      <c r="AH232" s="76"/>
      <c r="AI232" s="97"/>
      <c r="AJ232" s="97"/>
      <c r="AK232" s="97"/>
      <c r="AL232" s="97"/>
      <c r="AM232" s="97"/>
      <c r="AN232" s="97"/>
      <c r="AO232" s="97"/>
      <c r="AP232" s="97"/>
      <c r="AQ232" s="97"/>
      <c r="AR232" s="97"/>
      <c r="AS232" s="97"/>
      <c r="AT232" s="97"/>
      <c r="AU232" s="97"/>
      <c r="AV232" s="97"/>
      <c r="AW232" s="97"/>
      <c r="AX232" s="97"/>
      <c r="AY232" s="97"/>
      <c r="AZ232" s="97"/>
      <c r="BA232" s="97"/>
      <c r="BB232" s="97"/>
    </row>
    <row r="233" spans="1:54" s="98" customFormat="1" ht="14.25" customHeight="1" x14ac:dyDescent="0.25">
      <c r="A233" s="111">
        <v>81135100</v>
      </c>
      <c r="B233" s="112" t="s">
        <v>812</v>
      </c>
      <c r="C233" s="197" t="str">
        <f>VLOOKUP(B233,Satser!$I$133:$J$160,2,FALSE)</f>
        <v>IE</v>
      </c>
      <c r="D233" s="112" t="s">
        <v>982</v>
      </c>
      <c r="E233" s="440" t="s">
        <v>2174</v>
      </c>
      <c r="F233" s="220" t="s">
        <v>1813</v>
      </c>
      <c r="G233" s="112"/>
      <c r="H233" s="223">
        <v>2008</v>
      </c>
      <c r="I233" s="112"/>
      <c r="J233" s="138" t="s">
        <v>50</v>
      </c>
      <c r="K233" s="379">
        <f>IF(B233="",0,VLOOKUP(B233,Satser!$D$167:$F$194,2,FALSE)*IF(AA233="",0,VLOOKUP(AA233,Satser!$H$2:$J$14,2,FALSE)))</f>
        <v>0</v>
      </c>
      <c r="L233" s="379">
        <f>IF(B233="",0,VLOOKUP(B233,Satser!$I$167:$L$194,3,FALSE)*IF(AA233="",0,VLOOKUP(AA233,Satser!$H$2:$J$14,3,FALSE)))</f>
        <v>0</v>
      </c>
      <c r="M233" s="380">
        <f t="shared" si="3"/>
        <v>0</v>
      </c>
      <c r="N233" s="141" t="s">
        <v>141</v>
      </c>
      <c r="O233" s="76"/>
      <c r="P233" s="114"/>
      <c r="Q233" s="114">
        <v>5</v>
      </c>
      <c r="R233" s="76">
        <v>12</v>
      </c>
      <c r="S233" s="76">
        <v>12</v>
      </c>
      <c r="T233" s="76">
        <v>12</v>
      </c>
      <c r="U233" s="76">
        <v>7</v>
      </c>
      <c r="V233" s="76"/>
      <c r="W233" s="76"/>
      <c r="X233" s="169"/>
      <c r="Y233" s="76"/>
      <c r="Z233" s="76"/>
      <c r="AA233" s="73"/>
      <c r="AB233" s="73"/>
      <c r="AC233" s="73"/>
      <c r="AD233" s="73"/>
      <c r="AE233" s="168"/>
      <c r="AF233" s="76"/>
      <c r="AG233" s="76"/>
      <c r="AH233" s="76"/>
      <c r="AI233" s="97"/>
      <c r="AJ233" s="97"/>
      <c r="AK233" s="97"/>
      <c r="AL233" s="97"/>
      <c r="AM233" s="97"/>
      <c r="AN233" s="97"/>
      <c r="AO233" s="97"/>
      <c r="AP233" s="97"/>
      <c r="AQ233" s="97"/>
      <c r="AR233" s="97"/>
      <c r="AS233" s="97"/>
      <c r="AT233" s="97"/>
      <c r="AU233" s="97"/>
      <c r="AV233" s="97"/>
      <c r="AW233" s="97"/>
      <c r="AX233" s="97"/>
      <c r="AY233" s="97"/>
      <c r="AZ233" s="97"/>
      <c r="BA233" s="97"/>
      <c r="BB233" s="97"/>
    </row>
    <row r="234" spans="1:54" s="98" customFormat="1" ht="14.25" customHeight="1" x14ac:dyDescent="0.25">
      <c r="A234" s="111">
        <v>81135200</v>
      </c>
      <c r="B234" s="112" t="s">
        <v>812</v>
      </c>
      <c r="C234" s="197" t="str">
        <f>VLOOKUP(B234,Satser!$I$133:$J$160,2,FALSE)</f>
        <v>IE</v>
      </c>
      <c r="D234" s="112" t="s">
        <v>1002</v>
      </c>
      <c r="E234" s="440" t="s">
        <v>2175</v>
      </c>
      <c r="F234" s="220" t="s">
        <v>1813</v>
      </c>
      <c r="G234" s="112"/>
      <c r="H234" s="223">
        <v>2008</v>
      </c>
      <c r="I234" s="112"/>
      <c r="J234" s="138" t="s">
        <v>50</v>
      </c>
      <c r="K234" s="379">
        <f>IF(B234="",0,VLOOKUP(B234,Satser!$D$167:$F$194,2,FALSE)*IF(AA234="",0,VLOOKUP(AA234,Satser!$H$2:$J$14,2,FALSE)))</f>
        <v>0</v>
      </c>
      <c r="L234" s="379">
        <f>IF(B234="",0,VLOOKUP(B234,Satser!$I$167:$L$194,3,FALSE)*IF(AA234="",0,VLOOKUP(AA234,Satser!$H$2:$J$14,3,FALSE)))</f>
        <v>0</v>
      </c>
      <c r="M234" s="380">
        <f t="shared" si="3"/>
        <v>0</v>
      </c>
      <c r="N234" s="141" t="s">
        <v>131</v>
      </c>
      <c r="O234" s="76"/>
      <c r="P234" s="114"/>
      <c r="Q234" s="114">
        <v>6</v>
      </c>
      <c r="R234" s="76">
        <v>12</v>
      </c>
      <c r="S234" s="76">
        <v>12</v>
      </c>
      <c r="T234" s="76">
        <v>12</v>
      </c>
      <c r="U234" s="76">
        <v>6</v>
      </c>
      <c r="V234" s="76"/>
      <c r="W234" s="76"/>
      <c r="X234" s="76"/>
      <c r="Y234" s="169"/>
      <c r="Z234" s="76"/>
      <c r="AA234" s="73"/>
      <c r="AB234" s="73"/>
      <c r="AC234" s="73"/>
      <c r="AD234" s="73"/>
      <c r="AE234" s="168"/>
      <c r="AF234" s="76"/>
      <c r="AG234" s="76"/>
      <c r="AH234" s="76"/>
      <c r="AI234" s="97"/>
      <c r="AJ234" s="97"/>
      <c r="AK234" s="97"/>
      <c r="AL234" s="97"/>
      <c r="AM234" s="97"/>
      <c r="AN234" s="97"/>
      <c r="AO234" s="97"/>
      <c r="AP234" s="97"/>
      <c r="AQ234" s="97"/>
      <c r="AR234" s="97"/>
      <c r="AS234" s="97"/>
      <c r="AT234" s="97"/>
      <c r="AU234" s="97"/>
      <c r="AV234" s="97"/>
      <c r="AW234" s="97"/>
      <c r="AX234" s="97"/>
      <c r="AY234" s="97"/>
      <c r="AZ234" s="97"/>
      <c r="BA234" s="97"/>
      <c r="BB234" s="97"/>
    </row>
    <row r="235" spans="1:54" s="98" customFormat="1" ht="14.25" customHeight="1" x14ac:dyDescent="0.25">
      <c r="A235" s="111">
        <v>81135300</v>
      </c>
      <c r="B235" s="112" t="s">
        <v>812</v>
      </c>
      <c r="C235" s="197" t="str">
        <f>VLOOKUP(B235,Satser!$I$133:$J$160,2,FALSE)</f>
        <v>IE</v>
      </c>
      <c r="D235" s="112" t="s">
        <v>981</v>
      </c>
      <c r="E235" s="440" t="s">
        <v>2173</v>
      </c>
      <c r="F235" s="220" t="s">
        <v>1813</v>
      </c>
      <c r="G235" s="112"/>
      <c r="H235" s="223">
        <v>2008</v>
      </c>
      <c r="I235" s="112"/>
      <c r="J235" s="138" t="s">
        <v>50</v>
      </c>
      <c r="K235" s="379">
        <f>IF(B235="",0,VLOOKUP(B235,Satser!$D$167:$F$194,2,FALSE)*IF(AA235="",0,VLOOKUP(AA235,Satser!$H$2:$J$14,2,FALSE)))</f>
        <v>0</v>
      </c>
      <c r="L235" s="379">
        <f>IF(B235="",0,VLOOKUP(B235,Satser!$I$167:$L$194,3,FALSE)*IF(AA235="",0,VLOOKUP(AA235,Satser!$H$2:$J$14,3,FALSE)))</f>
        <v>0</v>
      </c>
      <c r="M235" s="380">
        <f t="shared" si="3"/>
        <v>0</v>
      </c>
      <c r="N235" s="141" t="s">
        <v>161</v>
      </c>
      <c r="O235" s="76"/>
      <c r="P235" s="114"/>
      <c r="Q235" s="114">
        <v>6</v>
      </c>
      <c r="R235" s="76">
        <v>12</v>
      </c>
      <c r="S235" s="76">
        <v>12</v>
      </c>
      <c r="T235" s="76">
        <v>12</v>
      </c>
      <c r="U235" s="76">
        <v>6</v>
      </c>
      <c r="V235" s="76"/>
      <c r="W235" s="76"/>
      <c r="X235" s="169"/>
      <c r="Y235" s="76"/>
      <c r="Z235" s="76"/>
      <c r="AA235" s="73"/>
      <c r="AB235" s="73"/>
      <c r="AC235" s="73"/>
      <c r="AD235" s="73"/>
      <c r="AE235" s="168"/>
      <c r="AF235" s="76"/>
      <c r="AG235" s="76"/>
      <c r="AH235" s="76"/>
      <c r="AI235" s="97"/>
      <c r="AJ235" s="97"/>
      <c r="AK235" s="97"/>
      <c r="AL235" s="97"/>
      <c r="AM235" s="97"/>
      <c r="AN235" s="97"/>
      <c r="AO235" s="97"/>
      <c r="AP235" s="97"/>
      <c r="AQ235" s="97"/>
      <c r="AR235" s="97"/>
      <c r="AS235" s="97"/>
      <c r="AT235" s="97"/>
      <c r="AU235" s="97"/>
      <c r="AV235" s="97"/>
      <c r="AW235" s="97"/>
      <c r="AX235" s="97"/>
      <c r="AY235" s="97"/>
      <c r="AZ235" s="97"/>
      <c r="BA235" s="97"/>
      <c r="BB235" s="97"/>
    </row>
    <row r="236" spans="1:54" s="98" customFormat="1" ht="14.25" customHeight="1" x14ac:dyDescent="0.25">
      <c r="A236" s="111">
        <v>81135400</v>
      </c>
      <c r="B236" s="112" t="s">
        <v>812</v>
      </c>
      <c r="C236" s="197" t="str">
        <f>VLOOKUP(B236,Satser!$I$133:$J$160,2,FALSE)</f>
        <v>IE</v>
      </c>
      <c r="D236" s="112" t="s">
        <v>192</v>
      </c>
      <c r="E236" s="440"/>
      <c r="F236" s="220" t="s">
        <v>1813</v>
      </c>
      <c r="G236" s="112"/>
      <c r="H236" s="223">
        <v>2008</v>
      </c>
      <c r="I236" s="188" t="s">
        <v>253</v>
      </c>
      <c r="J236" s="138" t="s">
        <v>50</v>
      </c>
      <c r="K236" s="379">
        <f>IF(B236="",0,VLOOKUP(B236,Satser!$D$167:$F$194,2,FALSE)*IF(AA236="",0,VLOOKUP(AA236,Satser!$H$2:$J$14,2,FALSE)))</f>
        <v>0</v>
      </c>
      <c r="L236" s="379">
        <f>IF(B236="",0,VLOOKUP(B236,Satser!$I$167:$L$194,3,FALSE)*IF(AA236="",0,VLOOKUP(AA236,Satser!$H$2:$J$14,3,FALSE)))</f>
        <v>0</v>
      </c>
      <c r="M236" s="380">
        <f t="shared" si="3"/>
        <v>0</v>
      </c>
      <c r="N236" s="141" t="s">
        <v>193</v>
      </c>
      <c r="O236" s="76"/>
      <c r="P236" s="114"/>
      <c r="Q236" s="114">
        <v>0</v>
      </c>
      <c r="R236" s="146">
        <v>12</v>
      </c>
      <c r="S236" s="76">
        <v>12</v>
      </c>
      <c r="T236" s="76">
        <v>12</v>
      </c>
      <c r="U236" s="76">
        <v>12</v>
      </c>
      <c r="V236" s="76"/>
      <c r="W236" s="76"/>
      <c r="X236" s="169"/>
      <c r="Y236" s="76"/>
      <c r="Z236" s="76"/>
      <c r="AA236" s="76"/>
      <c r="AB236" s="76"/>
      <c r="AC236" s="76"/>
      <c r="AD236" s="76"/>
      <c r="AE236" s="169"/>
      <c r="AF236" s="76"/>
      <c r="AG236" s="76"/>
      <c r="AH236" s="76"/>
      <c r="AI236" s="97"/>
      <c r="AJ236" s="97"/>
      <c r="AK236" s="97"/>
      <c r="AL236" s="97"/>
      <c r="AM236" s="97"/>
      <c r="AN236" s="97"/>
      <c r="AO236" s="97"/>
      <c r="AP236" s="97"/>
      <c r="AQ236" s="97"/>
      <c r="AR236" s="97"/>
      <c r="AS236" s="97"/>
      <c r="AT236" s="97"/>
      <c r="AU236" s="97"/>
      <c r="AV236" s="97"/>
      <c r="AW236" s="97"/>
      <c r="AX236" s="97"/>
      <c r="AY236" s="97"/>
      <c r="AZ236" s="97"/>
      <c r="BA236" s="97"/>
      <c r="BB236" s="97"/>
    </row>
    <row r="237" spans="1:54" s="98" customFormat="1" ht="14.25" customHeight="1" x14ac:dyDescent="0.25">
      <c r="A237" s="111">
        <v>81135500</v>
      </c>
      <c r="B237" s="112" t="s">
        <v>812</v>
      </c>
      <c r="C237" s="197" t="str">
        <f>VLOOKUP(B237,Satser!$I$133:$J$160,2,FALSE)</f>
        <v>IE</v>
      </c>
      <c r="D237" s="112" t="s">
        <v>228</v>
      </c>
      <c r="E237" s="440"/>
      <c r="F237" s="220" t="s">
        <v>1813</v>
      </c>
      <c r="G237" s="112"/>
      <c r="H237" s="223">
        <v>2008</v>
      </c>
      <c r="I237" s="188" t="s">
        <v>262</v>
      </c>
      <c r="J237" s="138" t="s">
        <v>50</v>
      </c>
      <c r="K237" s="379">
        <f>IF(B237="",0,VLOOKUP(B237,Satser!$D$167:$F$194,2,FALSE)*IF(AA237="",0,VLOOKUP(AA237,Satser!$H$2:$J$14,2,FALSE)))</f>
        <v>0</v>
      </c>
      <c r="L237" s="379">
        <f>IF(B237="",0,VLOOKUP(B237,Satser!$I$167:$L$194,3,FALSE)*IF(AA237="",0,VLOOKUP(AA237,Satser!$H$2:$J$14,3,FALSE)))</f>
        <v>0</v>
      </c>
      <c r="M237" s="380">
        <f t="shared" si="3"/>
        <v>0</v>
      </c>
      <c r="N237" s="141" t="s">
        <v>230</v>
      </c>
      <c r="O237" s="76"/>
      <c r="P237" s="114"/>
      <c r="Q237" s="114">
        <v>3</v>
      </c>
      <c r="R237" s="76">
        <v>12</v>
      </c>
      <c r="S237" s="76">
        <v>12</v>
      </c>
      <c r="T237" s="76">
        <v>12</v>
      </c>
      <c r="U237" s="76">
        <v>9</v>
      </c>
      <c r="V237" s="76"/>
      <c r="W237" s="76"/>
      <c r="X237" s="169"/>
      <c r="Y237" s="76"/>
      <c r="Z237" s="76"/>
      <c r="AA237" s="76"/>
      <c r="AB237" s="76"/>
      <c r="AC237" s="76"/>
      <c r="AD237" s="76"/>
      <c r="AE237" s="169"/>
      <c r="AF237" s="76"/>
      <c r="AG237" s="76"/>
      <c r="AH237" s="76"/>
      <c r="AI237" s="97"/>
      <c r="AJ237" s="97"/>
      <c r="AK237" s="97"/>
      <c r="AL237" s="97"/>
      <c r="AM237" s="97"/>
      <c r="AN237" s="97"/>
      <c r="AO237" s="97"/>
      <c r="AP237" s="97"/>
      <c r="AQ237" s="97"/>
      <c r="AR237" s="97"/>
      <c r="AS237" s="97"/>
      <c r="AT237" s="97"/>
      <c r="AU237" s="97"/>
      <c r="AV237" s="97"/>
      <c r="AW237" s="97"/>
      <c r="AX237" s="97"/>
      <c r="AY237" s="97"/>
      <c r="AZ237" s="97"/>
      <c r="BA237" s="97"/>
      <c r="BB237" s="97"/>
    </row>
    <row r="238" spans="1:54" s="98" customFormat="1" ht="14.25" customHeight="1" x14ac:dyDescent="0.25">
      <c r="A238" s="111">
        <v>81135600</v>
      </c>
      <c r="B238" s="112" t="s">
        <v>812</v>
      </c>
      <c r="C238" s="197" t="str">
        <f>VLOOKUP(B238,Satser!$I$133:$J$160,2,FALSE)</f>
        <v>IE</v>
      </c>
      <c r="D238" s="112" t="s">
        <v>605</v>
      </c>
      <c r="E238" s="440"/>
      <c r="F238" s="220" t="s">
        <v>1813</v>
      </c>
      <c r="G238" s="112" t="s">
        <v>527</v>
      </c>
      <c r="H238" s="223">
        <v>2008</v>
      </c>
      <c r="I238" s="188" t="s">
        <v>603</v>
      </c>
      <c r="J238" s="138" t="s">
        <v>50</v>
      </c>
      <c r="K238" s="379">
        <f>IF(B238="",0,VLOOKUP(B238,Satser!$D$167:$F$194,2,FALSE)*IF(AA238="",0,VLOOKUP(AA238,Satser!$H$2:$J$14,2,FALSE)))</f>
        <v>0</v>
      </c>
      <c r="L238" s="379">
        <f>IF(B238="",0,VLOOKUP(B238,Satser!$I$167:$L$194,3,FALSE)*IF(AA238="",0,VLOOKUP(AA238,Satser!$H$2:$J$14,3,FALSE)))</f>
        <v>0</v>
      </c>
      <c r="M238" s="380">
        <f t="shared" si="3"/>
        <v>0</v>
      </c>
      <c r="N238" s="141" t="s">
        <v>1005</v>
      </c>
      <c r="O238" s="76"/>
      <c r="P238" s="114"/>
      <c r="Q238" s="79">
        <v>0</v>
      </c>
      <c r="R238" s="73"/>
      <c r="S238" s="73">
        <v>10</v>
      </c>
      <c r="T238" s="73">
        <v>12</v>
      </c>
      <c r="U238" s="73">
        <v>12</v>
      </c>
      <c r="V238" s="73">
        <v>12</v>
      </c>
      <c r="W238" s="73">
        <v>2</v>
      </c>
      <c r="X238" s="169"/>
      <c r="Y238" s="76"/>
      <c r="Z238" s="76"/>
      <c r="AA238" s="76"/>
      <c r="AB238" s="76"/>
      <c r="AC238" s="76"/>
      <c r="AD238" s="76"/>
      <c r="AE238" s="169"/>
      <c r="AF238" s="76"/>
      <c r="AG238" s="76"/>
      <c r="AH238" s="76"/>
      <c r="AI238" s="97"/>
      <c r="AJ238" s="97"/>
      <c r="AK238" s="97"/>
      <c r="AL238" s="97"/>
      <c r="AM238" s="97"/>
      <c r="AN238" s="97"/>
      <c r="AO238" s="97"/>
      <c r="AP238" s="97"/>
      <c r="AQ238" s="97"/>
      <c r="AR238" s="97"/>
      <c r="AS238" s="97"/>
      <c r="AT238" s="97"/>
      <c r="AU238" s="97"/>
      <c r="AV238" s="97"/>
      <c r="AW238" s="97"/>
      <c r="AX238" s="97"/>
      <c r="AY238" s="97"/>
      <c r="AZ238" s="97"/>
      <c r="BA238" s="97"/>
      <c r="BB238" s="97"/>
    </row>
    <row r="239" spans="1:54" s="98" customFormat="1" ht="14.25" customHeight="1" x14ac:dyDescent="0.25">
      <c r="A239" s="111">
        <v>81135700</v>
      </c>
      <c r="B239" s="112" t="s">
        <v>812</v>
      </c>
      <c r="C239" s="197" t="str">
        <f>VLOOKUP(B239,Satser!$I$133:$J$160,2,FALSE)</f>
        <v>IE</v>
      </c>
      <c r="D239" s="112" t="s">
        <v>943</v>
      </c>
      <c r="E239" s="440"/>
      <c r="F239" s="220" t="s">
        <v>1813</v>
      </c>
      <c r="G239" s="112" t="s">
        <v>527</v>
      </c>
      <c r="H239" s="223">
        <v>2008</v>
      </c>
      <c r="I239" s="188" t="s">
        <v>260</v>
      </c>
      <c r="J239" s="138" t="s">
        <v>50</v>
      </c>
      <c r="K239" s="379">
        <f>IF(B239="",0,VLOOKUP(B239,Satser!$D$167:$F$194,2,FALSE)*IF(AA239="",0,VLOOKUP(AA239,Satser!$H$2:$J$14,2,FALSE)))</f>
        <v>0</v>
      </c>
      <c r="L239" s="379">
        <f>IF(B239="",0,VLOOKUP(B239,Satser!$I$167:$L$194,3,FALSE)*IF(AA239="",0,VLOOKUP(AA239,Satser!$H$2:$J$14,3,FALSE)))</f>
        <v>0</v>
      </c>
      <c r="M239" s="380">
        <f t="shared" si="3"/>
        <v>0</v>
      </c>
      <c r="N239" s="141" t="s">
        <v>162</v>
      </c>
      <c r="O239" s="76"/>
      <c r="P239" s="114"/>
      <c r="Q239" s="114">
        <v>4</v>
      </c>
      <c r="R239" s="76">
        <v>12</v>
      </c>
      <c r="S239" s="76">
        <v>12</v>
      </c>
      <c r="T239" s="76">
        <v>12</v>
      </c>
      <c r="U239" s="76">
        <v>8</v>
      </c>
      <c r="V239" s="76"/>
      <c r="W239" s="76"/>
      <c r="X239" s="169"/>
      <c r="Y239" s="76"/>
      <c r="Z239" s="76"/>
      <c r="AA239" s="76"/>
      <c r="AB239" s="76"/>
      <c r="AC239" s="76"/>
      <c r="AD239" s="76"/>
      <c r="AE239" s="169"/>
      <c r="AF239" s="76"/>
      <c r="AG239" s="76"/>
      <c r="AH239" s="76"/>
      <c r="AI239" s="97"/>
      <c r="AJ239" s="97"/>
      <c r="AK239" s="97"/>
      <c r="AL239" s="97"/>
      <c r="AM239" s="97"/>
      <c r="AN239" s="97"/>
      <c r="AO239" s="97"/>
      <c r="AP239" s="97"/>
      <c r="AQ239" s="97"/>
      <c r="AR239" s="97"/>
      <c r="AS239" s="97"/>
      <c r="AT239" s="97"/>
      <c r="AU239" s="97"/>
      <c r="AV239" s="97"/>
      <c r="AW239" s="97"/>
      <c r="AX239" s="97"/>
      <c r="AY239" s="97"/>
      <c r="AZ239" s="97"/>
      <c r="BA239" s="97"/>
      <c r="BB239" s="97"/>
    </row>
    <row r="240" spans="1:54" s="98" customFormat="1" ht="14.25" customHeight="1" x14ac:dyDescent="0.25">
      <c r="A240" s="111">
        <v>81135800</v>
      </c>
      <c r="B240" s="112" t="s">
        <v>812</v>
      </c>
      <c r="C240" s="197" t="str">
        <f>VLOOKUP(B240,Satser!$I$133:$J$160,2,FALSE)</f>
        <v>IE</v>
      </c>
      <c r="D240" s="112" t="s">
        <v>982</v>
      </c>
      <c r="E240" s="440" t="s">
        <v>2174</v>
      </c>
      <c r="F240" s="220" t="s">
        <v>1813</v>
      </c>
      <c r="G240" s="112"/>
      <c r="H240" s="223">
        <v>2008</v>
      </c>
      <c r="I240" s="188" t="s">
        <v>260</v>
      </c>
      <c r="J240" s="138" t="s">
        <v>50</v>
      </c>
      <c r="K240" s="379">
        <f>IF(B240="",0,VLOOKUP(B240,Satser!$D$167:$F$194,2,FALSE)*IF(AA240="",0,VLOOKUP(AA240,Satser!$H$2:$J$14,2,FALSE)))</f>
        <v>0</v>
      </c>
      <c r="L240" s="379">
        <f>IF(B240="",0,VLOOKUP(B240,Satser!$I$167:$L$194,3,FALSE)*IF(AA240="",0,VLOOKUP(AA240,Satser!$H$2:$J$14,3,FALSE)))</f>
        <v>0</v>
      </c>
      <c r="M240" s="380">
        <f t="shared" si="3"/>
        <v>0</v>
      </c>
      <c r="N240" s="141" t="s">
        <v>159</v>
      </c>
      <c r="O240" s="76"/>
      <c r="P240" s="114"/>
      <c r="Q240" s="114">
        <v>4</v>
      </c>
      <c r="R240" s="76">
        <v>12</v>
      </c>
      <c r="S240" s="76">
        <v>12</v>
      </c>
      <c r="T240" s="76">
        <v>12</v>
      </c>
      <c r="U240" s="76">
        <v>8</v>
      </c>
      <c r="V240" s="76"/>
      <c r="W240" s="76"/>
      <c r="X240" s="169"/>
      <c r="Y240" s="76"/>
      <c r="Z240" s="76"/>
      <c r="AA240" s="76"/>
      <c r="AB240" s="76"/>
      <c r="AC240" s="76"/>
      <c r="AD240" s="76"/>
      <c r="AE240" s="169"/>
      <c r="AF240" s="76"/>
      <c r="AG240" s="76"/>
      <c r="AH240" s="76"/>
      <c r="AI240" s="97"/>
      <c r="AJ240" s="97"/>
      <c r="AK240" s="97"/>
      <c r="AL240" s="97"/>
      <c r="AM240" s="97"/>
      <c r="AN240" s="97"/>
      <c r="AO240" s="97"/>
      <c r="AP240" s="97"/>
      <c r="AQ240" s="97"/>
      <c r="AR240" s="97"/>
      <c r="AS240" s="97"/>
      <c r="AT240" s="97"/>
      <c r="AU240" s="97"/>
      <c r="AV240" s="97"/>
      <c r="AW240" s="97"/>
      <c r="AX240" s="97"/>
      <c r="AY240" s="97"/>
      <c r="AZ240" s="97"/>
      <c r="BA240" s="97"/>
      <c r="BB240" s="97"/>
    </row>
    <row r="241" spans="1:55" ht="14.25" customHeight="1" x14ac:dyDescent="0.25">
      <c r="A241" s="111">
        <v>81135900</v>
      </c>
      <c r="B241" s="112" t="s">
        <v>812</v>
      </c>
      <c r="C241" s="197" t="str">
        <f>VLOOKUP(B241,Satser!$I$133:$J$160,2,FALSE)</f>
        <v>IE</v>
      </c>
      <c r="D241" s="112" t="s">
        <v>981</v>
      </c>
      <c r="E241" s="440" t="s">
        <v>2173</v>
      </c>
      <c r="F241" s="220" t="s">
        <v>1813</v>
      </c>
      <c r="G241" s="112"/>
      <c r="H241" s="223">
        <v>2008</v>
      </c>
      <c r="I241" s="188" t="s">
        <v>263</v>
      </c>
      <c r="J241" s="138" t="s">
        <v>50</v>
      </c>
      <c r="K241" s="379">
        <f>IF(B241="",0,VLOOKUP(B241,Satser!$D$167:$F$194,2,FALSE)*IF(AA241="",0,VLOOKUP(AA241,Satser!$H$2:$J$14,2,FALSE)))</f>
        <v>0</v>
      </c>
      <c r="L241" s="379">
        <f>IF(B241="",0,VLOOKUP(B241,Satser!$I$167:$L$194,3,FALSE)*IF(AA241="",0,VLOOKUP(AA241,Satser!$H$2:$J$14,3,FALSE)))</f>
        <v>0</v>
      </c>
      <c r="M241" s="380">
        <f t="shared" si="3"/>
        <v>0</v>
      </c>
      <c r="N241" s="141" t="s">
        <v>161</v>
      </c>
      <c r="O241" s="76"/>
      <c r="P241" s="114"/>
      <c r="Q241" s="114">
        <v>6</v>
      </c>
      <c r="R241" s="76">
        <v>12</v>
      </c>
      <c r="S241" s="76">
        <v>12</v>
      </c>
      <c r="T241" s="76">
        <v>12</v>
      </c>
      <c r="U241" s="76">
        <v>6</v>
      </c>
      <c r="V241" s="76"/>
      <c r="W241" s="76"/>
      <c r="X241" s="169"/>
      <c r="Y241" s="76"/>
      <c r="Z241" s="76"/>
      <c r="AA241" s="76"/>
      <c r="AB241" s="76"/>
      <c r="AC241" s="76"/>
      <c r="AD241" s="76"/>
      <c r="AE241" s="169"/>
      <c r="AF241" s="73"/>
      <c r="AG241" s="73"/>
      <c r="AH241" s="73"/>
      <c r="AI241" s="7"/>
      <c r="AJ241" s="7"/>
      <c r="AK241" s="7"/>
      <c r="AL241" s="7"/>
      <c r="AM241" s="7"/>
      <c r="AN241" s="7"/>
      <c r="AO241" s="7"/>
      <c r="AP241" s="7"/>
      <c r="AQ241" s="7"/>
      <c r="AR241" s="7"/>
      <c r="AS241" s="7"/>
      <c r="AT241" s="7"/>
      <c r="AU241" s="7"/>
      <c r="AV241" s="7"/>
      <c r="AW241" s="7"/>
      <c r="AX241" s="7"/>
      <c r="AY241" s="7"/>
      <c r="AZ241" s="7"/>
      <c r="BA241" s="7"/>
      <c r="BB241" s="7"/>
    </row>
    <row r="242" spans="1:55" s="98" customFormat="1" ht="14.25" customHeight="1" x14ac:dyDescent="0.25">
      <c r="A242" s="111">
        <v>81136000</v>
      </c>
      <c r="B242" s="112" t="s">
        <v>812</v>
      </c>
      <c r="C242" s="197" t="str">
        <f>VLOOKUP(B242,Satser!$I$133:$J$160,2,FALSE)</f>
        <v>IE</v>
      </c>
      <c r="D242" s="112" t="s">
        <v>982</v>
      </c>
      <c r="E242" s="440" t="s">
        <v>2174</v>
      </c>
      <c r="F242" s="220" t="s">
        <v>1813</v>
      </c>
      <c r="G242" s="112"/>
      <c r="H242" s="223">
        <v>2008</v>
      </c>
      <c r="I242" s="188" t="s">
        <v>261</v>
      </c>
      <c r="J242" s="138" t="s">
        <v>50</v>
      </c>
      <c r="K242" s="379">
        <f>IF(B242="",0,VLOOKUP(B242,Satser!$D$167:$F$194,2,FALSE)*IF(AA242="",0,VLOOKUP(AA242,Satser!$H$2:$J$14,2,FALSE)))</f>
        <v>0</v>
      </c>
      <c r="L242" s="379">
        <f>IF(B242="",0,VLOOKUP(B242,Satser!$I$167:$L$194,3,FALSE)*IF(AA242="",0,VLOOKUP(AA242,Satser!$H$2:$J$14,3,FALSE)))</f>
        <v>0</v>
      </c>
      <c r="M242" s="380">
        <f t="shared" si="3"/>
        <v>0</v>
      </c>
      <c r="N242" s="141" t="s">
        <v>141</v>
      </c>
      <c r="O242" s="76"/>
      <c r="P242" s="114"/>
      <c r="Q242" s="114">
        <v>5</v>
      </c>
      <c r="R242" s="76">
        <v>12</v>
      </c>
      <c r="S242" s="76">
        <v>12</v>
      </c>
      <c r="T242" s="76">
        <v>12</v>
      </c>
      <c r="U242" s="76">
        <v>7</v>
      </c>
      <c r="V242" s="76"/>
      <c r="W242" s="76"/>
      <c r="X242" s="169"/>
      <c r="Y242" s="76"/>
      <c r="Z242" s="76"/>
      <c r="AA242" s="76"/>
      <c r="AB242" s="76"/>
      <c r="AC242" s="76"/>
      <c r="AD242" s="76"/>
      <c r="AE242" s="169"/>
      <c r="AF242" s="76"/>
      <c r="AG242" s="76"/>
      <c r="AH242" s="76"/>
      <c r="AI242" s="97"/>
      <c r="AJ242" s="97"/>
      <c r="AK242" s="97"/>
      <c r="AL242" s="97"/>
      <c r="AM242" s="97"/>
      <c r="AN242" s="97"/>
      <c r="AO242" s="97"/>
      <c r="AP242" s="97"/>
      <c r="AQ242" s="97"/>
      <c r="AR242" s="97"/>
      <c r="AS242" s="97"/>
      <c r="AT242" s="97"/>
      <c r="AU242" s="97"/>
      <c r="AV242" s="97"/>
      <c r="AW242" s="97"/>
      <c r="AX242" s="97"/>
      <c r="AY242" s="97"/>
      <c r="AZ242" s="97"/>
      <c r="BA242" s="97"/>
      <c r="BB242" s="97"/>
    </row>
    <row r="243" spans="1:55" s="98" customFormat="1" ht="14.25" customHeight="1" x14ac:dyDescent="0.25">
      <c r="A243" s="111">
        <v>81136100</v>
      </c>
      <c r="B243" s="112" t="s">
        <v>812</v>
      </c>
      <c r="C243" s="197" t="str">
        <f>VLOOKUP(B243,Satser!$I$133:$J$160,2,FALSE)</f>
        <v>IE</v>
      </c>
      <c r="D243" s="112" t="s">
        <v>1006</v>
      </c>
      <c r="E243" s="440" t="s">
        <v>2176</v>
      </c>
      <c r="F243" s="220" t="s">
        <v>1813</v>
      </c>
      <c r="G243" s="112"/>
      <c r="H243" s="223">
        <v>2008</v>
      </c>
      <c r="I243" s="188" t="s">
        <v>260</v>
      </c>
      <c r="J243" s="138" t="s">
        <v>50</v>
      </c>
      <c r="K243" s="379">
        <f>IF(B243="",0,VLOOKUP(B243,Satser!$D$167:$F$194,2,FALSE)*IF(AA243="",0,VLOOKUP(AA243,Satser!$H$2:$J$14,2,FALSE)))</f>
        <v>0</v>
      </c>
      <c r="L243" s="379">
        <f>IF(B243="",0,VLOOKUP(B243,Satser!$I$167:$L$194,3,FALSE)*IF(AA243="",0,VLOOKUP(AA243,Satser!$H$2:$J$14,3,FALSE)))</f>
        <v>0</v>
      </c>
      <c r="M243" s="380">
        <f t="shared" si="3"/>
        <v>0</v>
      </c>
      <c r="N243" s="141" t="s">
        <v>141</v>
      </c>
      <c r="O243" s="76"/>
      <c r="P243" s="114"/>
      <c r="Q243" s="114">
        <v>4</v>
      </c>
      <c r="R243" s="76">
        <v>12</v>
      </c>
      <c r="S243" s="76">
        <v>12</v>
      </c>
      <c r="T243" s="76">
        <v>12</v>
      </c>
      <c r="U243" s="76">
        <v>8</v>
      </c>
      <c r="V243" s="76"/>
      <c r="W243" s="76"/>
      <c r="X243" s="169"/>
      <c r="Y243" s="76"/>
      <c r="Z243" s="76"/>
      <c r="AA243" s="76"/>
      <c r="AB243" s="76"/>
      <c r="AC243" s="76"/>
      <c r="AD243" s="76"/>
      <c r="AE243" s="169"/>
      <c r="AF243" s="76"/>
      <c r="AG243" s="76"/>
      <c r="AH243" s="76"/>
      <c r="AI243" s="97"/>
      <c r="AJ243" s="97"/>
      <c r="AK243" s="97"/>
      <c r="AL243" s="97"/>
      <c r="AM243" s="97"/>
      <c r="AN243" s="97"/>
      <c r="AO243" s="97"/>
      <c r="AP243" s="97"/>
      <c r="AQ243" s="97"/>
      <c r="AR243" s="97"/>
      <c r="AS243" s="97"/>
      <c r="AT243" s="97"/>
      <c r="AU243" s="97"/>
      <c r="AV243" s="97"/>
      <c r="AW243" s="97"/>
      <c r="AX243" s="97"/>
      <c r="AY243" s="97"/>
      <c r="AZ243" s="97"/>
      <c r="BA243" s="97"/>
      <c r="BB243" s="97"/>
    </row>
    <row r="244" spans="1:55" ht="14.25" customHeight="1" x14ac:dyDescent="0.25">
      <c r="A244" s="111">
        <v>81136200</v>
      </c>
      <c r="B244" s="112" t="s">
        <v>812</v>
      </c>
      <c r="C244" s="197" t="str">
        <f>VLOOKUP(B244,Satser!$I$133:$J$160,2,FALSE)</f>
        <v>IE</v>
      </c>
      <c r="D244" s="112" t="s">
        <v>982</v>
      </c>
      <c r="E244" s="440" t="s">
        <v>2174</v>
      </c>
      <c r="F244" s="220" t="s">
        <v>1813</v>
      </c>
      <c r="G244" s="112"/>
      <c r="H244" s="223">
        <v>2008</v>
      </c>
      <c r="I244" s="188" t="s">
        <v>260</v>
      </c>
      <c r="J244" s="138" t="s">
        <v>50</v>
      </c>
      <c r="K244" s="379">
        <f>IF(B244="",0,VLOOKUP(B244,Satser!$D$167:$F$194,2,FALSE)*IF(AA244="",0,VLOOKUP(AA244,Satser!$H$2:$J$14,2,FALSE)))</f>
        <v>0</v>
      </c>
      <c r="L244" s="379">
        <f>IF(B244="",0,VLOOKUP(B244,Satser!$I$167:$L$194,3,FALSE)*IF(AA244="",0,VLOOKUP(AA244,Satser!$H$2:$J$14,3,FALSE)))</f>
        <v>0</v>
      </c>
      <c r="M244" s="380">
        <f t="shared" si="3"/>
        <v>0</v>
      </c>
      <c r="N244" s="141" t="s">
        <v>161</v>
      </c>
      <c r="O244" s="75"/>
      <c r="P244" s="75"/>
      <c r="Q244" s="114">
        <v>4</v>
      </c>
      <c r="R244" s="75">
        <v>12</v>
      </c>
      <c r="S244" s="75">
        <v>12</v>
      </c>
      <c r="T244" s="75">
        <v>12</v>
      </c>
      <c r="U244" s="76">
        <v>8</v>
      </c>
      <c r="V244" s="75"/>
      <c r="W244" s="75"/>
      <c r="X244" s="170"/>
      <c r="Y244" s="75"/>
      <c r="Z244" s="76"/>
      <c r="AA244" s="76"/>
      <c r="AB244" s="76"/>
      <c r="AC244" s="76"/>
      <c r="AD244" s="76"/>
      <c r="AE244" s="169"/>
      <c r="AF244" s="76"/>
      <c r="AG244" s="76"/>
      <c r="AH244" s="76"/>
      <c r="AI244" s="97"/>
      <c r="AJ244" s="97"/>
      <c r="AK244" s="97"/>
      <c r="AL244" s="97"/>
      <c r="AM244" s="97"/>
      <c r="AN244" s="97"/>
      <c r="AO244" s="97"/>
      <c r="AP244" s="97"/>
      <c r="AQ244" s="97"/>
      <c r="AR244" s="97"/>
      <c r="AS244" s="97"/>
      <c r="AT244" s="97"/>
      <c r="AU244" s="97"/>
      <c r="AV244" s="97"/>
      <c r="AW244" s="97"/>
      <c r="AX244" s="97"/>
      <c r="AY244" s="97"/>
      <c r="AZ244" s="97"/>
      <c r="BA244" s="97"/>
      <c r="BB244" s="97"/>
      <c r="BC244" s="97"/>
    </row>
    <row r="245" spans="1:55" ht="14.25" customHeight="1" x14ac:dyDescent="0.25">
      <c r="A245" s="111">
        <v>81140800</v>
      </c>
      <c r="B245" s="113" t="s">
        <v>812</v>
      </c>
      <c r="C245" s="197" t="str">
        <f>VLOOKUP(B245,Satser!$I$133:$J$160,2,FALSE)</f>
        <v>IE</v>
      </c>
      <c r="D245" s="113" t="s">
        <v>257</v>
      </c>
      <c r="E245" s="440" t="s">
        <v>2172</v>
      </c>
      <c r="F245" s="220" t="s">
        <v>1813</v>
      </c>
      <c r="G245" s="113"/>
      <c r="H245" s="223">
        <v>2008</v>
      </c>
      <c r="I245" s="188" t="s">
        <v>258</v>
      </c>
      <c r="J245" s="138" t="s">
        <v>50</v>
      </c>
      <c r="K245" s="379">
        <f>IF(B245="",0,VLOOKUP(B245,Satser!$D$167:$F$194,2,FALSE)*IF(AA245="",0,VLOOKUP(AA245,Satser!$H$2:$J$14,2,FALSE)))</f>
        <v>0</v>
      </c>
      <c r="L245" s="379">
        <f>IF(B245="",0,VLOOKUP(B245,Satser!$I$167:$L$194,3,FALSE)*IF(AA245="",0,VLOOKUP(AA245,Satser!$H$2:$J$14,3,FALSE)))</f>
        <v>0</v>
      </c>
      <c r="M245" s="380">
        <f t="shared" si="3"/>
        <v>0</v>
      </c>
      <c r="N245" s="141" t="s">
        <v>337</v>
      </c>
      <c r="O245" s="76"/>
      <c r="P245" s="114"/>
      <c r="Q245" s="79">
        <v>0</v>
      </c>
      <c r="R245" s="73">
        <v>9</v>
      </c>
      <c r="S245" s="73">
        <v>12</v>
      </c>
      <c r="T245" s="73">
        <v>12</v>
      </c>
      <c r="U245" s="73">
        <v>12</v>
      </c>
      <c r="V245" s="73">
        <v>3</v>
      </c>
      <c r="W245" s="76"/>
      <c r="X245" s="169"/>
      <c r="Y245" s="76"/>
      <c r="Z245" s="76"/>
      <c r="AA245" s="76"/>
      <c r="AB245" s="76"/>
      <c r="AC245" s="76"/>
      <c r="AD245" s="76"/>
      <c r="AE245" s="169"/>
      <c r="AF245" s="76"/>
      <c r="AG245" s="76"/>
      <c r="AH245" s="76"/>
      <c r="AI245" s="97"/>
      <c r="AJ245" s="97"/>
      <c r="AK245" s="97"/>
      <c r="AL245" s="97"/>
      <c r="AM245" s="97"/>
      <c r="AN245" s="97"/>
      <c r="AO245" s="97"/>
      <c r="AP245" s="97"/>
      <c r="AQ245" s="97"/>
      <c r="AR245" s="97"/>
      <c r="AS245" s="97"/>
      <c r="AT245" s="97"/>
      <c r="AU245" s="97"/>
      <c r="AV245" s="97"/>
      <c r="AW245" s="97"/>
      <c r="AX245" s="97"/>
      <c r="AY245" s="97"/>
      <c r="AZ245" s="97"/>
      <c r="BA245" s="97"/>
      <c r="BB245" s="97"/>
      <c r="BC245" s="97"/>
    </row>
    <row r="246" spans="1:55" ht="14.25" customHeight="1" x14ac:dyDescent="0.25">
      <c r="A246" s="111">
        <v>81142500</v>
      </c>
      <c r="B246" s="113" t="s">
        <v>812</v>
      </c>
      <c r="C246" s="197" t="str">
        <f>VLOOKUP(B246,Satser!$I$133:$J$160,2,FALSE)</f>
        <v>IE</v>
      </c>
      <c r="D246" s="113" t="s">
        <v>111</v>
      </c>
      <c r="E246" s="440" t="s">
        <v>2175</v>
      </c>
      <c r="F246" s="220" t="s">
        <v>1813</v>
      </c>
      <c r="G246" s="113"/>
      <c r="H246" s="223">
        <v>2008</v>
      </c>
      <c r="I246" s="188" t="s">
        <v>264</v>
      </c>
      <c r="J246" s="138" t="s">
        <v>50</v>
      </c>
      <c r="K246" s="379">
        <f>IF(B246="",0,VLOOKUP(B246,Satser!$D$167:$F$194,2,FALSE)*IF(AA246="",0,VLOOKUP(AA246,Satser!$H$2:$J$14,2,FALSE)))</f>
        <v>0</v>
      </c>
      <c r="L246" s="379">
        <f>IF(B246="",0,VLOOKUP(B246,Satser!$I$167:$L$194,3,FALSE)*IF(AA246="",0,VLOOKUP(AA246,Satser!$H$2:$J$14,3,FALSE)))</f>
        <v>0</v>
      </c>
      <c r="M246" s="380">
        <f t="shared" si="3"/>
        <v>0</v>
      </c>
      <c r="N246" s="141" t="s">
        <v>101</v>
      </c>
      <c r="O246" s="76"/>
      <c r="P246" s="114"/>
      <c r="Q246" s="114">
        <v>10</v>
      </c>
      <c r="R246" s="76">
        <v>12</v>
      </c>
      <c r="S246" s="76">
        <v>12</v>
      </c>
      <c r="T246" s="76">
        <v>12</v>
      </c>
      <c r="U246" s="76">
        <v>2</v>
      </c>
      <c r="V246" s="76"/>
      <c r="W246" s="76"/>
      <c r="X246" s="169"/>
      <c r="Y246" s="76"/>
      <c r="Z246" s="76"/>
      <c r="AA246" s="76"/>
      <c r="AB246" s="76"/>
      <c r="AC246" s="76"/>
      <c r="AD246" s="76"/>
      <c r="AE246" s="169"/>
      <c r="AF246" s="76"/>
      <c r="AG246" s="76"/>
      <c r="AH246" s="76"/>
      <c r="AI246" s="97"/>
      <c r="AJ246" s="97"/>
      <c r="AK246" s="97"/>
      <c r="AL246" s="97"/>
      <c r="AM246" s="97"/>
      <c r="AN246" s="97"/>
      <c r="AO246" s="97"/>
      <c r="AP246" s="97"/>
      <c r="AQ246" s="97"/>
      <c r="AR246" s="97"/>
      <c r="AS246" s="97"/>
      <c r="AT246" s="97"/>
      <c r="AU246" s="97"/>
      <c r="AV246" s="97"/>
      <c r="AW246" s="97"/>
      <c r="AX246" s="97"/>
      <c r="AY246" s="97"/>
      <c r="AZ246" s="97"/>
      <c r="BA246" s="97"/>
      <c r="BB246" s="97"/>
      <c r="BC246" s="97"/>
    </row>
    <row r="247" spans="1:55" ht="14.25" customHeight="1" x14ac:dyDescent="0.25">
      <c r="A247" s="111">
        <v>81142600</v>
      </c>
      <c r="B247" s="113" t="s">
        <v>812</v>
      </c>
      <c r="C247" s="197" t="str">
        <f>VLOOKUP(B247,Satser!$I$133:$J$160,2,FALSE)</f>
        <v>IE</v>
      </c>
      <c r="D247" s="113" t="s">
        <v>139</v>
      </c>
      <c r="E247" s="440" t="s">
        <v>2172</v>
      </c>
      <c r="F247" s="220" t="s">
        <v>1813</v>
      </c>
      <c r="G247" s="113"/>
      <c r="H247" s="223">
        <v>2008</v>
      </c>
      <c r="I247" s="188" t="s">
        <v>261</v>
      </c>
      <c r="J247" s="138" t="s">
        <v>50</v>
      </c>
      <c r="K247" s="379">
        <f>IF(B247="",0,VLOOKUP(B247,Satser!$D$167:$F$194,2,FALSE)*IF(AA247="",0,VLOOKUP(AA247,Satser!$H$2:$J$14,2,FALSE)))</f>
        <v>0</v>
      </c>
      <c r="L247" s="379">
        <f>IF(B247="",0,VLOOKUP(B247,Satser!$I$167:$L$194,3,FALSE)*IF(AA247="",0,VLOOKUP(AA247,Satser!$H$2:$J$14,3,FALSE)))</f>
        <v>0</v>
      </c>
      <c r="M247" s="380">
        <f t="shared" si="3"/>
        <v>0</v>
      </c>
      <c r="N247" s="141" t="s">
        <v>141</v>
      </c>
      <c r="O247" s="75"/>
      <c r="P247" s="75"/>
      <c r="Q247" s="142">
        <v>5</v>
      </c>
      <c r="R247" s="75">
        <v>12</v>
      </c>
      <c r="S247" s="75">
        <v>12</v>
      </c>
      <c r="T247" s="75">
        <v>12</v>
      </c>
      <c r="U247" s="76">
        <v>7</v>
      </c>
      <c r="V247" s="76"/>
      <c r="W247" s="76"/>
      <c r="X247" s="169"/>
      <c r="Y247" s="76"/>
      <c r="Z247" s="76"/>
      <c r="AA247" s="76"/>
      <c r="AB247" s="76"/>
      <c r="AC247" s="76"/>
      <c r="AD247" s="76"/>
      <c r="AE247" s="169"/>
      <c r="AF247" s="76"/>
      <c r="AG247" s="76"/>
      <c r="AH247" s="76"/>
      <c r="AI247" s="97"/>
      <c r="AJ247" s="97"/>
      <c r="AK247" s="97"/>
      <c r="AL247" s="97"/>
      <c r="AM247" s="97"/>
      <c r="AN247" s="97"/>
      <c r="AO247" s="97"/>
      <c r="AP247" s="97"/>
      <c r="AQ247" s="97"/>
      <c r="AR247" s="97"/>
      <c r="AS247" s="97"/>
      <c r="AT247" s="97"/>
      <c r="AU247" s="97"/>
      <c r="AV247" s="97"/>
      <c r="AW247" s="97"/>
      <c r="AX247" s="97"/>
      <c r="AY247" s="97"/>
      <c r="AZ247" s="97"/>
      <c r="BA247" s="97"/>
      <c r="BB247" s="97"/>
      <c r="BC247" s="97"/>
    </row>
    <row r="248" spans="1:55" ht="14.25" customHeight="1" x14ac:dyDescent="0.25">
      <c r="A248" s="111">
        <v>81143100</v>
      </c>
      <c r="B248" s="112" t="s">
        <v>812</v>
      </c>
      <c r="C248" s="197" t="str">
        <f>VLOOKUP(B248,Satser!$I$133:$J$160,2,FALSE)</f>
        <v>IE</v>
      </c>
      <c r="D248" s="112" t="s">
        <v>981</v>
      </c>
      <c r="E248" s="440" t="s">
        <v>2173</v>
      </c>
      <c r="F248" s="220" t="s">
        <v>1813</v>
      </c>
      <c r="G248" s="112"/>
      <c r="H248" s="223">
        <v>2008</v>
      </c>
      <c r="I248" s="188" t="s">
        <v>262</v>
      </c>
      <c r="J248" s="138" t="s">
        <v>50</v>
      </c>
      <c r="K248" s="379">
        <f>IF(B248="",0,VLOOKUP(B248,Satser!$D$167:$F$194,2,FALSE)*IF(AA248="",0,VLOOKUP(AA248,Satser!$H$2:$J$14,2,FALSE)))</f>
        <v>0</v>
      </c>
      <c r="L248" s="379">
        <f>IF(B248="",0,VLOOKUP(B248,Satser!$I$167:$L$194,3,FALSE)*IF(AA248="",0,VLOOKUP(AA248,Satser!$H$2:$J$14,3,FALSE)))</f>
        <v>0</v>
      </c>
      <c r="M248" s="380">
        <f t="shared" si="3"/>
        <v>0</v>
      </c>
      <c r="N248" s="141" t="s">
        <v>161</v>
      </c>
      <c r="O248" s="76"/>
      <c r="P248" s="114"/>
      <c r="Q248" s="142">
        <v>3</v>
      </c>
      <c r="R248" s="76">
        <v>12</v>
      </c>
      <c r="S248" s="76">
        <v>12</v>
      </c>
      <c r="T248" s="76">
        <v>12</v>
      </c>
      <c r="U248" s="76">
        <v>9</v>
      </c>
      <c r="V248" s="76"/>
      <c r="W248" s="76"/>
      <c r="X248" s="169"/>
      <c r="Y248" s="76"/>
      <c r="Z248" s="76"/>
      <c r="AA248" s="76"/>
      <c r="AB248" s="76"/>
      <c r="AC248" s="76"/>
      <c r="AD248" s="76"/>
      <c r="AE248" s="169"/>
      <c r="AF248" s="76"/>
      <c r="AG248" s="76"/>
      <c r="AH248" s="76"/>
      <c r="AI248" s="97"/>
      <c r="AJ248" s="97"/>
      <c r="AK248" s="97"/>
      <c r="AL248" s="97"/>
      <c r="AM248" s="97"/>
      <c r="AN248" s="97"/>
      <c r="AO248" s="97"/>
      <c r="AP248" s="97"/>
      <c r="AQ248" s="97"/>
      <c r="AR248" s="97"/>
      <c r="AS248" s="97"/>
      <c r="AT248" s="97"/>
      <c r="AU248" s="97"/>
      <c r="AV248" s="97"/>
      <c r="AW248" s="97"/>
      <c r="AX248" s="97"/>
      <c r="AY248" s="97"/>
      <c r="AZ248" s="97"/>
      <c r="BA248" s="97"/>
      <c r="BB248" s="97"/>
      <c r="BC248" s="97"/>
    </row>
    <row r="249" spans="1:55" ht="14.25" customHeight="1" x14ac:dyDescent="0.25">
      <c r="A249" s="111">
        <v>81143200</v>
      </c>
      <c r="B249" s="112" t="s">
        <v>812</v>
      </c>
      <c r="C249" s="197" t="str">
        <f>VLOOKUP(B249,Satser!$I$133:$J$160,2,FALSE)</f>
        <v>IE</v>
      </c>
      <c r="D249" s="112" t="s">
        <v>980</v>
      </c>
      <c r="E249" s="440" t="s">
        <v>2172</v>
      </c>
      <c r="F249" s="220" t="s">
        <v>1813</v>
      </c>
      <c r="G249" s="112"/>
      <c r="H249" s="223">
        <v>2008</v>
      </c>
      <c r="I249" s="188" t="s">
        <v>260</v>
      </c>
      <c r="J249" s="138" t="s">
        <v>50</v>
      </c>
      <c r="K249" s="379">
        <f>IF(B249="",0,VLOOKUP(B249,Satser!$D$167:$F$194,2,FALSE)*IF(AA249="",0,VLOOKUP(AA249,Satser!$H$2:$J$14,2,FALSE)))</f>
        <v>0</v>
      </c>
      <c r="L249" s="379">
        <f>IF(B249="",0,VLOOKUP(B249,Satser!$I$167:$L$194,3,FALSE)*IF(AA249="",0,VLOOKUP(AA249,Satser!$H$2:$J$14,3,FALSE)))</f>
        <v>0</v>
      </c>
      <c r="M249" s="380">
        <f t="shared" si="3"/>
        <v>0</v>
      </c>
      <c r="N249" s="141" t="s">
        <v>162</v>
      </c>
      <c r="O249" s="75"/>
      <c r="P249" s="75"/>
      <c r="Q249" s="142">
        <v>4</v>
      </c>
      <c r="R249" s="75">
        <v>12</v>
      </c>
      <c r="S249" s="75">
        <v>12</v>
      </c>
      <c r="T249" s="75">
        <v>12</v>
      </c>
      <c r="U249" s="76">
        <v>8</v>
      </c>
      <c r="V249" s="76"/>
      <c r="W249" s="76"/>
      <c r="X249" s="169"/>
      <c r="Y249" s="76"/>
      <c r="Z249" s="76"/>
      <c r="AA249" s="76"/>
      <c r="AB249" s="76"/>
      <c r="AC249" s="76"/>
      <c r="AD249" s="76"/>
      <c r="AE249" s="169"/>
      <c r="AF249" s="76"/>
      <c r="AG249" s="76"/>
      <c r="AH249" s="76"/>
      <c r="AI249" s="97"/>
      <c r="AJ249" s="97"/>
      <c r="AK249" s="97"/>
      <c r="AL249" s="97"/>
      <c r="AM249" s="97"/>
      <c r="AN249" s="97"/>
      <c r="AO249" s="97"/>
      <c r="AP249" s="97"/>
      <c r="AQ249" s="97"/>
      <c r="AR249" s="97"/>
      <c r="AS249" s="97"/>
      <c r="AT249" s="97"/>
      <c r="AU249" s="97"/>
      <c r="AV249" s="97"/>
      <c r="AW249" s="97"/>
      <c r="AX249" s="97"/>
      <c r="AY249" s="97"/>
      <c r="AZ249" s="97"/>
      <c r="BA249" s="97"/>
      <c r="BB249" s="97"/>
      <c r="BC249" s="97"/>
    </row>
    <row r="250" spans="1:55" ht="14.25" customHeight="1" x14ac:dyDescent="0.25">
      <c r="A250" s="111">
        <v>81143300</v>
      </c>
      <c r="B250" s="112" t="s">
        <v>812</v>
      </c>
      <c r="C250" s="197" t="str">
        <f>VLOOKUP(B250,Satser!$I$133:$J$160,2,FALSE)</f>
        <v>IE</v>
      </c>
      <c r="D250" s="112" t="s">
        <v>980</v>
      </c>
      <c r="E250" s="440" t="s">
        <v>2172</v>
      </c>
      <c r="F250" s="220" t="s">
        <v>1813</v>
      </c>
      <c r="G250" s="112"/>
      <c r="H250" s="223">
        <v>2008</v>
      </c>
      <c r="I250" s="188" t="s">
        <v>260</v>
      </c>
      <c r="J250" s="138" t="s">
        <v>50</v>
      </c>
      <c r="K250" s="379">
        <f>IF(B250="",0,VLOOKUP(B250,Satser!$D$167:$F$194,2,FALSE)*IF(AA250="",0,VLOOKUP(AA250,Satser!$H$2:$J$14,2,FALSE)))</f>
        <v>0</v>
      </c>
      <c r="L250" s="379">
        <f>IF(B250="",0,VLOOKUP(B250,Satser!$I$167:$L$194,3,FALSE)*IF(AA250="",0,VLOOKUP(AA250,Satser!$H$2:$J$14,3,FALSE)))</f>
        <v>0</v>
      </c>
      <c r="M250" s="380">
        <f t="shared" si="3"/>
        <v>0</v>
      </c>
      <c r="N250" s="141" t="s">
        <v>162</v>
      </c>
      <c r="O250" s="76"/>
      <c r="P250" s="114"/>
      <c r="Q250" s="142">
        <v>4</v>
      </c>
      <c r="R250" s="76">
        <v>12</v>
      </c>
      <c r="S250" s="76">
        <v>12</v>
      </c>
      <c r="T250" s="76">
        <v>12</v>
      </c>
      <c r="U250" s="76">
        <v>8</v>
      </c>
      <c r="V250" s="76"/>
      <c r="W250" s="76"/>
      <c r="X250" s="169"/>
      <c r="Y250" s="76"/>
      <c r="Z250" s="76"/>
      <c r="AA250" s="76"/>
      <c r="AB250" s="76"/>
      <c r="AC250" s="76"/>
      <c r="AD250" s="76"/>
      <c r="AE250" s="169"/>
      <c r="AF250" s="73"/>
      <c r="AG250" s="73"/>
      <c r="AH250" s="73"/>
      <c r="AI250" s="7"/>
      <c r="AJ250" s="7"/>
      <c r="AK250" s="7"/>
      <c r="AL250" s="7"/>
      <c r="AM250" s="7"/>
      <c r="AN250" s="7"/>
      <c r="AO250" s="7"/>
      <c r="AP250" s="7"/>
      <c r="AQ250" s="7"/>
      <c r="AR250" s="7"/>
      <c r="AS250" s="7"/>
      <c r="AT250" s="7"/>
      <c r="AU250" s="7"/>
      <c r="AV250" s="7"/>
      <c r="AW250" s="7"/>
      <c r="AX250" s="7"/>
      <c r="AY250" s="7"/>
      <c r="AZ250" s="7"/>
      <c r="BA250" s="7"/>
      <c r="BB250" s="7"/>
    </row>
    <row r="251" spans="1:55" ht="14.25" customHeight="1" x14ac:dyDescent="0.25">
      <c r="A251" s="111">
        <v>81143400</v>
      </c>
      <c r="B251" s="112" t="s">
        <v>812</v>
      </c>
      <c r="C251" s="197" t="str">
        <f>VLOOKUP(B251,Satser!$I$133:$J$160,2,FALSE)</f>
        <v>IE</v>
      </c>
      <c r="D251" s="112" t="s">
        <v>1136</v>
      </c>
      <c r="E251" s="440"/>
      <c r="F251" s="220" t="s">
        <v>1813</v>
      </c>
      <c r="G251" s="112" t="s">
        <v>527</v>
      </c>
      <c r="H251" s="223">
        <v>2008</v>
      </c>
      <c r="I251" s="188" t="s">
        <v>1032</v>
      </c>
      <c r="J251" s="138" t="s">
        <v>50</v>
      </c>
      <c r="K251" s="379">
        <f>IF(B251="",0,VLOOKUP(B251,Satser!$D$167:$F$194,2,FALSE)*IF(AA251="",0,VLOOKUP(AA251,Satser!$H$2:$J$14,2,FALSE)))</f>
        <v>0</v>
      </c>
      <c r="L251" s="379">
        <f>IF(B251="",0,VLOOKUP(B251,Satser!$I$167:$L$194,3,FALSE)*IF(AA251="",0,VLOOKUP(AA251,Satser!$H$2:$J$14,3,FALSE)))</f>
        <v>0</v>
      </c>
      <c r="M251" s="380">
        <f t="shared" si="3"/>
        <v>0</v>
      </c>
      <c r="N251" s="141" t="s">
        <v>1169</v>
      </c>
      <c r="O251" s="76"/>
      <c r="P251" s="114"/>
      <c r="Q251" s="79">
        <v>0</v>
      </c>
      <c r="R251" s="73"/>
      <c r="S251" s="75"/>
      <c r="T251" s="73">
        <v>3</v>
      </c>
      <c r="U251" s="73">
        <v>12</v>
      </c>
      <c r="V251" s="73">
        <v>12</v>
      </c>
      <c r="W251" s="73">
        <v>12</v>
      </c>
      <c r="X251" s="168">
        <v>9</v>
      </c>
      <c r="Y251" s="76"/>
      <c r="Z251" s="76"/>
      <c r="AA251" s="76"/>
      <c r="AB251" s="76"/>
      <c r="AC251" s="76"/>
      <c r="AD251" s="76"/>
      <c r="AE251" s="169"/>
      <c r="AF251" s="73"/>
      <c r="AG251" s="73"/>
      <c r="AH251" s="73"/>
      <c r="AI251" s="7"/>
      <c r="AJ251" s="7"/>
      <c r="AK251" s="7"/>
      <c r="AL251" s="7"/>
      <c r="AM251" s="7"/>
      <c r="AN251" s="7"/>
      <c r="AO251" s="7"/>
      <c r="AP251" s="7"/>
      <c r="AQ251" s="7"/>
      <c r="AR251" s="7"/>
      <c r="AS251" s="7"/>
      <c r="AT251" s="7"/>
      <c r="AU251" s="7"/>
      <c r="AV251" s="7"/>
      <c r="AW251" s="7"/>
      <c r="AX251" s="7"/>
      <c r="AY251" s="7"/>
      <c r="AZ251" s="7"/>
      <c r="BA251" s="7"/>
      <c r="BB251" s="7"/>
    </row>
    <row r="252" spans="1:55" ht="14.25" customHeight="1" x14ac:dyDescent="0.25">
      <c r="A252" s="111">
        <v>81145100</v>
      </c>
      <c r="B252" s="113" t="s">
        <v>812</v>
      </c>
      <c r="C252" s="197" t="str">
        <f>VLOOKUP(B252,Satser!$I$133:$J$160,2,FALSE)</f>
        <v>IE</v>
      </c>
      <c r="D252" s="113" t="s">
        <v>124</v>
      </c>
      <c r="E252" s="440" t="s">
        <v>2174</v>
      </c>
      <c r="F252" s="220" t="s">
        <v>1813</v>
      </c>
      <c r="G252" s="113"/>
      <c r="H252" s="223">
        <v>2008</v>
      </c>
      <c r="I252" s="188" t="s">
        <v>268</v>
      </c>
      <c r="J252" s="138" t="s">
        <v>50</v>
      </c>
      <c r="K252" s="379">
        <f>IF(B252="",0,VLOOKUP(B252,Satser!$D$167:$F$194,2,FALSE)*IF(AA252="",0,VLOOKUP(AA252,Satser!$H$2:$J$14,2,FALSE)))</f>
        <v>0</v>
      </c>
      <c r="L252" s="379">
        <f>IF(B252="",0,VLOOKUP(B252,Satser!$I$167:$L$194,3,FALSE)*IF(AA252="",0,VLOOKUP(AA252,Satser!$H$2:$J$14,3,FALSE)))</f>
        <v>0</v>
      </c>
      <c r="M252" s="380">
        <f t="shared" si="3"/>
        <v>0</v>
      </c>
      <c r="N252" s="141" t="s">
        <v>132</v>
      </c>
      <c r="O252" s="76"/>
      <c r="P252" s="114"/>
      <c r="Q252" s="142">
        <v>7</v>
      </c>
      <c r="R252" s="76">
        <v>12</v>
      </c>
      <c r="S252" s="76">
        <v>12</v>
      </c>
      <c r="T252" s="76">
        <v>12</v>
      </c>
      <c r="U252" s="76">
        <v>5</v>
      </c>
      <c r="V252" s="76"/>
      <c r="W252" s="76"/>
      <c r="X252" s="169"/>
      <c r="Y252" s="76"/>
      <c r="Z252" s="76"/>
      <c r="AA252" s="76"/>
      <c r="AB252" s="76"/>
      <c r="AC252" s="76"/>
      <c r="AD252" s="76"/>
      <c r="AE252" s="169"/>
      <c r="AF252" s="76"/>
      <c r="AG252" s="76"/>
      <c r="AH252" s="76"/>
      <c r="AI252" s="97"/>
      <c r="AJ252" s="97"/>
      <c r="AK252" s="97"/>
      <c r="AL252" s="97"/>
      <c r="AM252" s="97"/>
      <c r="AN252" s="97"/>
      <c r="AO252" s="97"/>
      <c r="AP252" s="97"/>
      <c r="AQ252" s="97"/>
      <c r="AR252" s="97"/>
      <c r="AS252" s="97"/>
      <c r="AT252" s="97"/>
      <c r="AU252" s="97"/>
      <c r="AV252" s="97"/>
      <c r="AW252" s="97"/>
      <c r="AX252" s="97"/>
      <c r="AY252" s="97"/>
      <c r="AZ252" s="97"/>
      <c r="BA252" s="97"/>
      <c r="BB252" s="97"/>
      <c r="BC252" s="97"/>
    </row>
    <row r="253" spans="1:55" ht="14.25" customHeight="1" x14ac:dyDescent="0.25">
      <c r="A253" s="111">
        <v>81145200</v>
      </c>
      <c r="B253" s="113" t="s">
        <v>812</v>
      </c>
      <c r="C253" s="197" t="str">
        <f>VLOOKUP(B253,Satser!$I$133:$J$160,2,FALSE)</f>
        <v>IE</v>
      </c>
      <c r="D253" s="113" t="s">
        <v>255</v>
      </c>
      <c r="E253" s="440"/>
      <c r="F253" s="220" t="s">
        <v>1813</v>
      </c>
      <c r="G253" s="113"/>
      <c r="H253" s="223">
        <v>2008</v>
      </c>
      <c r="I253" s="188" t="s">
        <v>253</v>
      </c>
      <c r="J253" s="138" t="s">
        <v>50</v>
      </c>
      <c r="K253" s="379">
        <f>IF(B253="",0,VLOOKUP(B253,Satser!$D$167:$F$194,2,FALSE)*IF(AA253="",0,VLOOKUP(AA253,Satser!$H$2:$J$14,2,FALSE)))</f>
        <v>0</v>
      </c>
      <c r="L253" s="379">
        <f>IF(B253="",0,VLOOKUP(B253,Satser!$I$167:$L$194,3,FALSE)*IF(AA253="",0,VLOOKUP(AA253,Satser!$H$2:$J$14,3,FALSE)))</f>
        <v>0</v>
      </c>
      <c r="M253" s="380">
        <f t="shared" si="3"/>
        <v>0</v>
      </c>
      <c r="N253" s="141" t="s">
        <v>338</v>
      </c>
      <c r="O253" s="75"/>
      <c r="P253" s="75"/>
      <c r="Q253" s="79">
        <v>0</v>
      </c>
      <c r="R253" s="73">
        <v>12</v>
      </c>
      <c r="S253" s="73">
        <v>12</v>
      </c>
      <c r="T253" s="73">
        <v>12</v>
      </c>
      <c r="U253" s="73">
        <v>12</v>
      </c>
      <c r="V253" s="73"/>
      <c r="W253" s="76"/>
      <c r="X253" s="169"/>
      <c r="Y253" s="76"/>
      <c r="Z253" s="76"/>
      <c r="AA253" s="76"/>
      <c r="AB253" s="76"/>
      <c r="AC253" s="76"/>
      <c r="AD253" s="76"/>
      <c r="AE253" s="169"/>
      <c r="AF253" s="76"/>
      <c r="AG253" s="76"/>
      <c r="AH253" s="76"/>
      <c r="AI253" s="97"/>
      <c r="AJ253" s="97"/>
      <c r="AK253" s="97"/>
      <c r="AL253" s="97"/>
      <c r="AM253" s="97"/>
      <c r="AN253" s="97"/>
      <c r="AO253" s="97"/>
      <c r="AP253" s="97"/>
      <c r="AQ253" s="97"/>
      <c r="AR253" s="97"/>
      <c r="AS253" s="97"/>
      <c r="AT253" s="97"/>
      <c r="AU253" s="97"/>
      <c r="AV253" s="97"/>
      <c r="AW253" s="97"/>
      <c r="AX253" s="97"/>
      <c r="AY253" s="97"/>
      <c r="AZ253" s="97"/>
      <c r="BA253" s="97"/>
      <c r="BB253" s="97"/>
      <c r="BC253" s="97"/>
    </row>
    <row r="254" spans="1:55" ht="14.25" customHeight="1" x14ac:dyDescent="0.3">
      <c r="A254" s="96">
        <v>81185000</v>
      </c>
      <c r="B254" s="73" t="s">
        <v>812</v>
      </c>
      <c r="C254" s="197" t="str">
        <f>VLOOKUP(B254,Satser!$I$133:$J$160,2,FALSE)</f>
        <v>IE</v>
      </c>
      <c r="D254" s="132" t="s">
        <v>990</v>
      </c>
      <c r="E254" s="440"/>
      <c r="F254" s="220" t="s">
        <v>1813</v>
      </c>
      <c r="G254" s="132"/>
      <c r="H254" s="130">
        <v>2002</v>
      </c>
      <c r="I254" s="187"/>
      <c r="J254" s="160" t="s">
        <v>814</v>
      </c>
      <c r="K254" s="379">
        <f>IF(B254="",0,VLOOKUP(B254,Satser!$D$167:$F$194,2,FALSE)*IF(AA254="",0,VLOOKUP(AA254,Satser!$H$2:$J$14,2,FALSE)))</f>
        <v>0</v>
      </c>
      <c r="L254" s="379">
        <f>IF(B254="",0,VLOOKUP(B254,Satser!$I$167:$L$194,3,FALSE)*IF(AA254="",0,VLOOKUP(AA254,Satser!$H$2:$J$14,3,FALSE)))</f>
        <v>0</v>
      </c>
      <c r="M254" s="380">
        <f t="shared" si="3"/>
        <v>0</v>
      </c>
      <c r="N254" s="161" t="s">
        <v>983</v>
      </c>
      <c r="O254" s="73">
        <v>12</v>
      </c>
      <c r="P254" s="73">
        <v>12</v>
      </c>
      <c r="Q254" s="79">
        <v>12</v>
      </c>
      <c r="R254" s="73">
        <v>12</v>
      </c>
      <c r="S254" s="73">
        <v>12</v>
      </c>
      <c r="T254" s="73">
        <v>12</v>
      </c>
      <c r="U254" s="73">
        <v>12</v>
      </c>
      <c r="V254" s="73"/>
      <c r="W254" s="73"/>
      <c r="X254" s="168"/>
      <c r="Y254" s="76"/>
      <c r="Z254" s="76"/>
      <c r="AA254" s="76"/>
      <c r="AB254" s="76"/>
      <c r="AC254" s="76"/>
      <c r="AD254" s="76"/>
      <c r="AE254" s="169"/>
      <c r="AF254" s="76"/>
      <c r="AG254" s="76"/>
      <c r="AH254" s="76"/>
      <c r="AI254" s="97"/>
      <c r="AJ254" s="97"/>
      <c r="AK254" s="97"/>
      <c r="AL254" s="97"/>
      <c r="AM254" s="97"/>
      <c r="AN254" s="97"/>
      <c r="AO254" s="97"/>
      <c r="AP254" s="97"/>
      <c r="AQ254" s="97"/>
      <c r="AR254" s="97"/>
      <c r="AS254" s="97"/>
      <c r="AT254" s="97"/>
      <c r="AU254" s="97"/>
      <c r="AV254" s="97"/>
      <c r="AW254" s="97"/>
      <c r="AX254" s="97"/>
      <c r="AY254" s="97"/>
      <c r="AZ254" s="97"/>
      <c r="BA254" s="97"/>
      <c r="BB254" s="97"/>
      <c r="BC254" s="97"/>
    </row>
    <row r="255" spans="1:55" ht="14.25" customHeight="1" x14ac:dyDescent="0.25">
      <c r="A255" s="111">
        <v>81701800</v>
      </c>
      <c r="B255" s="112" t="s">
        <v>812</v>
      </c>
      <c r="C255" s="197" t="str">
        <f>VLOOKUP(B255,Satser!$I$133:$J$160,2,FALSE)</f>
        <v>IE</v>
      </c>
      <c r="D255" s="112" t="s">
        <v>462</v>
      </c>
      <c r="E255" s="440"/>
      <c r="F255" s="220" t="s">
        <v>1813</v>
      </c>
      <c r="G255" s="112"/>
      <c r="H255" s="223">
        <v>2009</v>
      </c>
      <c r="I255" s="189" t="s">
        <v>224</v>
      </c>
      <c r="J255" s="160" t="s">
        <v>224</v>
      </c>
      <c r="K255" s="379">
        <f>IF(B255="",0,VLOOKUP(B255,Satser!$D$167:$F$194,2,FALSE)*IF(AA255="",0,VLOOKUP(AA255,Satser!$H$2:$J$14,2,FALSE)))</f>
        <v>0</v>
      </c>
      <c r="L255" s="379">
        <f>IF(B255="",0,VLOOKUP(B255,Satser!$I$167:$L$194,3,FALSE)*IF(AA255="",0,VLOOKUP(AA255,Satser!$H$2:$J$14,3,FALSE)))</f>
        <v>0</v>
      </c>
      <c r="M255" s="380">
        <f t="shared" si="3"/>
        <v>0</v>
      </c>
      <c r="N255" s="141" t="s">
        <v>467</v>
      </c>
      <c r="O255" s="73"/>
      <c r="P255" s="73"/>
      <c r="Q255" s="114">
        <v>0</v>
      </c>
      <c r="R255" s="76">
        <v>4</v>
      </c>
      <c r="S255" s="76">
        <v>12</v>
      </c>
      <c r="T255" s="76">
        <v>12</v>
      </c>
      <c r="U255" s="76">
        <v>12</v>
      </c>
      <c r="V255" s="76">
        <v>8</v>
      </c>
      <c r="W255" s="73"/>
      <c r="X255" s="168"/>
      <c r="Y255" s="73"/>
      <c r="Z255" s="76"/>
      <c r="AA255" s="76"/>
      <c r="AB255" s="76"/>
      <c r="AC255" s="76"/>
      <c r="AD255" s="76"/>
      <c r="AE255" s="169"/>
      <c r="AF255" s="73"/>
      <c r="AG255" s="73"/>
      <c r="AH255" s="73"/>
      <c r="AI255" s="7"/>
      <c r="AJ255" s="7"/>
      <c r="AK255" s="7"/>
      <c r="AL255" s="7"/>
      <c r="AM255" s="7"/>
      <c r="AN255" s="7"/>
      <c r="AO255" s="7"/>
      <c r="AP255" s="7"/>
      <c r="AQ255" s="7"/>
      <c r="AR255" s="7"/>
      <c r="AS255" s="7"/>
      <c r="AT255" s="7"/>
      <c r="AU255" s="7"/>
      <c r="AV255" s="7"/>
      <c r="AW255" s="7"/>
      <c r="AX255" s="7"/>
      <c r="AY255" s="7"/>
      <c r="AZ255" s="7"/>
      <c r="BA255" s="7"/>
      <c r="BB255" s="7"/>
    </row>
    <row r="256" spans="1:55" ht="14.25" customHeight="1" x14ac:dyDescent="0.25">
      <c r="A256" s="111">
        <v>81701900</v>
      </c>
      <c r="B256" s="112" t="s">
        <v>812</v>
      </c>
      <c r="C256" s="197" t="str">
        <f>VLOOKUP(B256,Satser!$I$133:$J$160,2,FALSE)</f>
        <v>IE</v>
      </c>
      <c r="D256" s="112" t="s">
        <v>380</v>
      </c>
      <c r="E256" s="440"/>
      <c r="F256" s="220" t="s">
        <v>1813</v>
      </c>
      <c r="G256" s="112"/>
      <c r="H256" s="223">
        <v>2009</v>
      </c>
      <c r="I256" s="189" t="s">
        <v>348</v>
      </c>
      <c r="J256" s="160" t="s">
        <v>224</v>
      </c>
      <c r="K256" s="379">
        <f>IF(B256="",0,VLOOKUP(B256,Satser!$D$167:$F$194,2,FALSE)*IF(AA256="",0,VLOOKUP(AA256,Satser!$H$2:$J$14,2,FALSE)))</f>
        <v>0</v>
      </c>
      <c r="L256" s="379">
        <f>IF(B256="",0,VLOOKUP(B256,Satser!$I$167:$L$194,3,FALSE)*IF(AA256="",0,VLOOKUP(AA256,Satser!$H$2:$J$14,3,FALSE)))</f>
        <v>0</v>
      </c>
      <c r="M256" s="380">
        <f t="shared" si="3"/>
        <v>0</v>
      </c>
      <c r="N256" s="141" t="s">
        <v>419</v>
      </c>
      <c r="O256" s="73"/>
      <c r="P256" s="73"/>
      <c r="Q256" s="114">
        <v>0</v>
      </c>
      <c r="R256" s="76">
        <v>5</v>
      </c>
      <c r="S256" s="76">
        <v>12</v>
      </c>
      <c r="T256" s="76">
        <v>12</v>
      </c>
      <c r="U256" s="76">
        <v>12</v>
      </c>
      <c r="V256" s="76">
        <v>7</v>
      </c>
      <c r="W256" s="73"/>
      <c r="X256" s="168"/>
      <c r="Y256" s="73"/>
      <c r="Z256" s="76"/>
      <c r="AA256" s="76"/>
      <c r="AB256" s="76"/>
      <c r="AC256" s="76"/>
      <c r="AD256" s="76"/>
      <c r="AE256" s="169"/>
      <c r="AF256" s="73"/>
      <c r="AG256" s="73"/>
      <c r="AH256" s="73"/>
      <c r="AI256" s="7"/>
      <c r="AJ256" s="7"/>
      <c r="AK256" s="7"/>
      <c r="AL256" s="7"/>
      <c r="AM256" s="7"/>
      <c r="AN256" s="7"/>
      <c r="AO256" s="7"/>
      <c r="AP256" s="7"/>
      <c r="AQ256" s="7"/>
      <c r="AR256" s="7"/>
      <c r="AS256" s="7"/>
      <c r="AT256" s="7"/>
      <c r="AU256" s="7"/>
      <c r="AV256" s="7"/>
      <c r="AW256" s="7"/>
      <c r="AX256" s="7"/>
      <c r="AY256" s="7"/>
      <c r="AZ256" s="7"/>
      <c r="BA256" s="7"/>
      <c r="BB256" s="7"/>
    </row>
    <row r="257" spans="1:54" ht="14.25" customHeight="1" x14ac:dyDescent="0.25">
      <c r="A257" s="111">
        <v>81702000</v>
      </c>
      <c r="B257" s="112" t="s">
        <v>812</v>
      </c>
      <c r="C257" s="197" t="str">
        <f>VLOOKUP(B257,Satser!$I$133:$J$160,2,FALSE)</f>
        <v>IE</v>
      </c>
      <c r="D257" s="112" t="s">
        <v>706</v>
      </c>
      <c r="E257" s="440"/>
      <c r="F257" s="220" t="s">
        <v>1813</v>
      </c>
      <c r="G257" s="112" t="s">
        <v>530</v>
      </c>
      <c r="H257" s="223">
        <v>2009</v>
      </c>
      <c r="I257" s="189" t="s">
        <v>348</v>
      </c>
      <c r="J257" s="160" t="s">
        <v>224</v>
      </c>
      <c r="K257" s="379">
        <f>IF(B257="",0,VLOOKUP(B257,Satser!$D$167:$F$194,2,FALSE)*IF(AA257="",0,VLOOKUP(AA257,Satser!$H$2:$J$14,2,FALSE)))</f>
        <v>0</v>
      </c>
      <c r="L257" s="379">
        <f>IF(B257="",0,VLOOKUP(B257,Satser!$I$167:$L$194,3,FALSE)*IF(AA257="",0,VLOOKUP(AA257,Satser!$H$2:$J$14,3,FALSE)))</f>
        <v>0</v>
      </c>
      <c r="M257" s="380">
        <f t="shared" si="3"/>
        <v>0</v>
      </c>
      <c r="N257" s="141" t="s">
        <v>709</v>
      </c>
      <c r="O257" s="73"/>
      <c r="P257" s="73"/>
      <c r="Q257" s="114">
        <v>0</v>
      </c>
      <c r="R257" s="76"/>
      <c r="S257" s="76">
        <v>12</v>
      </c>
      <c r="T257" s="76">
        <v>12</v>
      </c>
      <c r="U257" s="76">
        <v>12</v>
      </c>
      <c r="V257" s="76">
        <v>7</v>
      </c>
      <c r="W257" s="73"/>
      <c r="X257" s="168"/>
      <c r="Y257" s="73"/>
      <c r="Z257" s="76"/>
      <c r="AA257" s="76"/>
      <c r="AB257" s="76"/>
      <c r="AC257" s="76"/>
      <c r="AD257" s="76"/>
      <c r="AE257" s="169"/>
      <c r="AF257" s="73"/>
      <c r="AG257" s="73"/>
      <c r="AH257" s="73"/>
      <c r="AI257" s="7"/>
      <c r="AJ257" s="7"/>
      <c r="AK257" s="7"/>
      <c r="AL257" s="7"/>
      <c r="AM257" s="7"/>
      <c r="AN257" s="7"/>
      <c r="AO257" s="7"/>
      <c r="AP257" s="7"/>
      <c r="AQ257" s="7"/>
      <c r="AR257" s="7"/>
      <c r="AS257" s="7"/>
      <c r="AT257" s="7"/>
      <c r="AU257" s="7"/>
      <c r="AV257" s="7"/>
      <c r="AW257" s="7"/>
      <c r="AX257" s="7"/>
      <c r="AY257" s="7"/>
      <c r="AZ257" s="7"/>
      <c r="BA257" s="7"/>
      <c r="BB257" s="7"/>
    </row>
    <row r="258" spans="1:54" ht="14.25" customHeight="1" x14ac:dyDescent="0.25">
      <c r="A258" s="111">
        <v>81702100</v>
      </c>
      <c r="B258" s="112" t="s">
        <v>812</v>
      </c>
      <c r="C258" s="197" t="str">
        <f>VLOOKUP(B258,Satser!$I$133:$J$160,2,FALSE)</f>
        <v>IE</v>
      </c>
      <c r="D258" s="112" t="s">
        <v>441</v>
      </c>
      <c r="E258" s="440"/>
      <c r="F258" s="220" t="s">
        <v>1813</v>
      </c>
      <c r="G258" s="112"/>
      <c r="H258" s="223">
        <v>2009</v>
      </c>
      <c r="I258" s="189" t="s">
        <v>348</v>
      </c>
      <c r="J258" s="160" t="s">
        <v>224</v>
      </c>
      <c r="K258" s="379">
        <f>IF(B258="",0,VLOOKUP(B258,Satser!$D$167:$F$194,2,FALSE)*IF(AA258="",0,VLOOKUP(AA258,Satser!$H$2:$J$14,2,FALSE)))</f>
        <v>0</v>
      </c>
      <c r="L258" s="379">
        <f>IF(B258="",0,VLOOKUP(B258,Satser!$I$167:$L$194,3,FALSE)*IF(AA258="",0,VLOOKUP(AA258,Satser!$H$2:$J$14,3,FALSE)))</f>
        <v>0</v>
      </c>
      <c r="M258" s="380">
        <f t="shared" si="3"/>
        <v>0</v>
      </c>
      <c r="N258" s="141" t="s">
        <v>443</v>
      </c>
      <c r="O258" s="73"/>
      <c r="P258" s="73"/>
      <c r="Q258" s="114">
        <v>0</v>
      </c>
      <c r="R258" s="76">
        <v>5</v>
      </c>
      <c r="S258" s="76">
        <v>12</v>
      </c>
      <c r="T258" s="76">
        <v>12</v>
      </c>
      <c r="U258" s="76">
        <v>12</v>
      </c>
      <c r="V258" s="76">
        <v>7</v>
      </c>
      <c r="W258" s="73"/>
      <c r="X258" s="168"/>
      <c r="Y258" s="73"/>
      <c r="Z258" s="76"/>
      <c r="AA258" s="76"/>
      <c r="AB258" s="76"/>
      <c r="AC258" s="76"/>
      <c r="AD258" s="76"/>
      <c r="AE258" s="169"/>
      <c r="AF258" s="73"/>
      <c r="AG258" s="73"/>
      <c r="AH258" s="73"/>
      <c r="AI258" s="7"/>
      <c r="AJ258" s="7"/>
      <c r="AK258" s="7"/>
      <c r="AL258" s="7"/>
      <c r="AM258" s="7"/>
      <c r="AN258" s="7"/>
      <c r="AO258" s="7"/>
      <c r="AP258" s="7"/>
      <c r="AQ258" s="7"/>
      <c r="AR258" s="7"/>
      <c r="AS258" s="7"/>
      <c r="AT258" s="7"/>
      <c r="AU258" s="7"/>
      <c r="AV258" s="7"/>
      <c r="AW258" s="7"/>
      <c r="AX258" s="7"/>
      <c r="AY258" s="7"/>
      <c r="AZ258" s="7"/>
      <c r="BA258" s="7"/>
      <c r="BB258" s="7"/>
    </row>
    <row r="259" spans="1:54" ht="14.25" customHeight="1" x14ac:dyDescent="0.25">
      <c r="A259" s="111">
        <v>81702200</v>
      </c>
      <c r="B259" s="112" t="s">
        <v>812</v>
      </c>
      <c r="C259" s="197" t="str">
        <f>VLOOKUP(B259,Satser!$I$133:$J$160,2,FALSE)</f>
        <v>IE</v>
      </c>
      <c r="D259" s="112" t="s">
        <v>765</v>
      </c>
      <c r="E259" s="440"/>
      <c r="F259" s="220" t="s">
        <v>1813</v>
      </c>
      <c r="G259" s="112" t="s">
        <v>527</v>
      </c>
      <c r="H259" s="223">
        <v>2009</v>
      </c>
      <c r="I259" s="189" t="s">
        <v>766</v>
      </c>
      <c r="J259" s="160" t="s">
        <v>224</v>
      </c>
      <c r="K259" s="379">
        <f>IF(B259="",0,VLOOKUP(B259,Satser!$D$167:$F$194,2,FALSE)*IF(AA259="",0,VLOOKUP(AA259,Satser!$H$2:$J$14,2,FALSE)))</f>
        <v>0</v>
      </c>
      <c r="L259" s="379">
        <f>IF(B259="",0,VLOOKUP(B259,Satser!$I$167:$L$194,3,FALSE)*IF(AA259="",0,VLOOKUP(AA259,Satser!$H$2:$J$14,3,FALSE)))</f>
        <v>0</v>
      </c>
      <c r="M259" s="380">
        <f t="shared" si="3"/>
        <v>0</v>
      </c>
      <c r="N259" s="141" t="s">
        <v>612</v>
      </c>
      <c r="O259" s="73"/>
      <c r="P259" s="73"/>
      <c r="Q259" s="114">
        <v>0</v>
      </c>
      <c r="R259" s="76"/>
      <c r="S259" s="76">
        <v>3</v>
      </c>
      <c r="T259" s="76">
        <v>12</v>
      </c>
      <c r="U259" s="76">
        <v>12</v>
      </c>
      <c r="V259" s="76">
        <v>12</v>
      </c>
      <c r="W259" s="73">
        <v>9</v>
      </c>
      <c r="X259" s="168"/>
      <c r="Y259" s="73"/>
      <c r="Z259" s="76"/>
      <c r="AA259" s="76"/>
      <c r="AB259" s="76"/>
      <c r="AC259" s="76"/>
      <c r="AD259" s="76"/>
      <c r="AE259" s="169"/>
      <c r="AF259" s="73"/>
      <c r="AG259" s="73"/>
      <c r="AH259" s="73"/>
      <c r="AI259" s="7"/>
      <c r="AJ259" s="7"/>
      <c r="AK259" s="7"/>
      <c r="AL259" s="7"/>
      <c r="AM259" s="7"/>
      <c r="AN259" s="7"/>
      <c r="AO259" s="7"/>
      <c r="AP259" s="7"/>
      <c r="AQ259" s="7"/>
      <c r="AR259" s="7"/>
      <c r="AS259" s="7"/>
      <c r="AT259" s="7"/>
      <c r="AU259" s="7"/>
      <c r="AV259" s="7"/>
      <c r="AW259" s="7"/>
      <c r="AX259" s="7"/>
      <c r="AY259" s="7"/>
      <c r="AZ259" s="7"/>
      <c r="BA259" s="7"/>
      <c r="BB259" s="7"/>
    </row>
    <row r="260" spans="1:54" ht="14.25" customHeight="1" x14ac:dyDescent="0.25">
      <c r="A260" s="111">
        <v>81702300</v>
      </c>
      <c r="B260" s="112" t="s">
        <v>812</v>
      </c>
      <c r="C260" s="197" t="str">
        <f>VLOOKUP(B260,Satser!$I$133:$J$160,2,FALSE)</f>
        <v>IE</v>
      </c>
      <c r="D260" s="112" t="s">
        <v>350</v>
      </c>
      <c r="E260" s="440"/>
      <c r="F260" s="220" t="s">
        <v>1813</v>
      </c>
      <c r="G260" s="112"/>
      <c r="H260" s="223">
        <v>2009</v>
      </c>
      <c r="I260" s="189" t="s">
        <v>348</v>
      </c>
      <c r="J260" s="160" t="s">
        <v>224</v>
      </c>
      <c r="K260" s="379">
        <f>IF(B260="",0,VLOOKUP(B260,Satser!$D$167:$F$194,2,FALSE)*IF(AA260="",0,VLOOKUP(AA260,Satser!$H$2:$J$14,2,FALSE)))</f>
        <v>0</v>
      </c>
      <c r="L260" s="379">
        <f>IF(B260="",0,VLOOKUP(B260,Satser!$I$167:$L$194,3,FALSE)*IF(AA260="",0,VLOOKUP(AA260,Satser!$H$2:$J$14,3,FALSE)))</f>
        <v>0</v>
      </c>
      <c r="M260" s="380">
        <f t="shared" si="3"/>
        <v>0</v>
      </c>
      <c r="N260" s="141" t="s">
        <v>355</v>
      </c>
      <c r="O260" s="73"/>
      <c r="P260" s="73"/>
      <c r="Q260" s="114">
        <v>0</v>
      </c>
      <c r="R260" s="76">
        <v>5</v>
      </c>
      <c r="S260" s="76">
        <v>12</v>
      </c>
      <c r="T260" s="76">
        <v>12</v>
      </c>
      <c r="U260" s="76">
        <v>12</v>
      </c>
      <c r="V260" s="76">
        <v>7</v>
      </c>
      <c r="W260" s="73"/>
      <c r="X260" s="168"/>
      <c r="Y260" s="73"/>
      <c r="Z260" s="76"/>
      <c r="AA260" s="76"/>
      <c r="AB260" s="76"/>
      <c r="AC260" s="76"/>
      <c r="AD260" s="76"/>
      <c r="AE260" s="169"/>
      <c r="AF260" s="73"/>
      <c r="AG260" s="73"/>
      <c r="AH260" s="73"/>
      <c r="AI260" s="7"/>
      <c r="AJ260" s="7"/>
      <c r="AK260" s="7"/>
      <c r="AL260" s="7"/>
      <c r="AM260" s="7"/>
      <c r="AN260" s="7"/>
      <c r="AO260" s="7"/>
      <c r="AP260" s="7"/>
      <c r="AQ260" s="7"/>
      <c r="AR260" s="7"/>
      <c r="AS260" s="7"/>
      <c r="AT260" s="7"/>
      <c r="AU260" s="7"/>
      <c r="AV260" s="7"/>
      <c r="AW260" s="7"/>
      <c r="AX260" s="7"/>
      <c r="AY260" s="7"/>
      <c r="AZ260" s="7"/>
      <c r="BA260" s="7"/>
      <c r="BB260" s="7"/>
    </row>
    <row r="261" spans="1:54" ht="14.25" customHeight="1" x14ac:dyDescent="0.25">
      <c r="A261" s="111">
        <v>81702400</v>
      </c>
      <c r="B261" s="112" t="s">
        <v>812</v>
      </c>
      <c r="C261" s="197" t="str">
        <f>VLOOKUP(B261,Satser!$I$133:$J$160,2,FALSE)</f>
        <v>IE</v>
      </c>
      <c r="D261" s="112" t="s">
        <v>351</v>
      </c>
      <c r="E261" s="440"/>
      <c r="F261" s="220" t="s">
        <v>1813</v>
      </c>
      <c r="G261" s="112"/>
      <c r="H261" s="223">
        <v>2009</v>
      </c>
      <c r="I261" s="189" t="s">
        <v>348</v>
      </c>
      <c r="J261" s="160" t="s">
        <v>224</v>
      </c>
      <c r="K261" s="379">
        <f>IF(B261="",0,VLOOKUP(B261,Satser!$D$167:$F$194,2,FALSE)*IF(AA261="",0,VLOOKUP(AA261,Satser!$H$2:$J$14,2,FALSE)))</f>
        <v>0</v>
      </c>
      <c r="L261" s="379">
        <f>IF(B261="",0,VLOOKUP(B261,Satser!$I$167:$L$194,3,FALSE)*IF(AA261="",0,VLOOKUP(AA261,Satser!$H$2:$J$14,3,FALSE)))</f>
        <v>0</v>
      </c>
      <c r="M261" s="380">
        <f t="shared" si="3"/>
        <v>0</v>
      </c>
      <c r="N261" s="141" t="s">
        <v>355</v>
      </c>
      <c r="O261" s="73"/>
      <c r="P261" s="73"/>
      <c r="Q261" s="114">
        <v>0</v>
      </c>
      <c r="R261" s="76">
        <v>5</v>
      </c>
      <c r="S261" s="76">
        <v>12</v>
      </c>
      <c r="T261" s="76">
        <v>12</v>
      </c>
      <c r="U261" s="76">
        <v>12</v>
      </c>
      <c r="V261" s="76">
        <v>7</v>
      </c>
      <c r="W261" s="73"/>
      <c r="X261" s="168"/>
      <c r="Y261" s="73"/>
      <c r="Z261" s="76"/>
      <c r="AA261" s="76"/>
      <c r="AB261" s="76"/>
      <c r="AC261" s="76"/>
      <c r="AD261" s="76"/>
      <c r="AE261" s="169"/>
      <c r="AF261" s="73"/>
      <c r="AG261" s="73"/>
      <c r="AH261" s="73"/>
      <c r="AI261" s="7"/>
      <c r="AJ261" s="7"/>
      <c r="AK261" s="7"/>
      <c r="AL261" s="7"/>
      <c r="AM261" s="7"/>
      <c r="AN261" s="7"/>
      <c r="AO261" s="7"/>
      <c r="AP261" s="7"/>
      <c r="AQ261" s="7"/>
      <c r="AR261" s="7"/>
      <c r="AS261" s="7"/>
      <c r="AT261" s="7"/>
      <c r="AU261" s="7"/>
      <c r="AV261" s="7"/>
      <c r="AW261" s="7"/>
      <c r="AX261" s="7"/>
      <c r="AY261" s="7"/>
      <c r="AZ261" s="7"/>
      <c r="BA261" s="7"/>
      <c r="BB261" s="7"/>
    </row>
    <row r="262" spans="1:54" ht="14.25" customHeight="1" x14ac:dyDescent="0.25">
      <c r="A262" s="111">
        <v>81702500</v>
      </c>
      <c r="B262" s="112" t="s">
        <v>812</v>
      </c>
      <c r="C262" s="197" t="str">
        <f>VLOOKUP(B262,Satser!$I$133:$J$160,2,FALSE)</f>
        <v>IE</v>
      </c>
      <c r="D262" s="112" t="s">
        <v>363</v>
      </c>
      <c r="E262" s="440"/>
      <c r="F262" s="220" t="s">
        <v>1813</v>
      </c>
      <c r="G262" s="112"/>
      <c r="H262" s="223">
        <v>2009</v>
      </c>
      <c r="I262" s="189" t="s">
        <v>346</v>
      </c>
      <c r="J262" s="160" t="s">
        <v>224</v>
      </c>
      <c r="K262" s="379">
        <f>IF(B262="",0,VLOOKUP(B262,Satser!$D$167:$F$194,2,FALSE)*IF(AA262="",0,VLOOKUP(AA262,Satser!$H$2:$J$14,2,FALSE)))</f>
        <v>0</v>
      </c>
      <c r="L262" s="379">
        <f>IF(B262="",0,VLOOKUP(B262,Satser!$I$167:$L$194,3,FALSE)*IF(AA262="",0,VLOOKUP(AA262,Satser!$H$2:$J$14,3,FALSE)))</f>
        <v>0</v>
      </c>
      <c r="M262" s="380">
        <f t="shared" si="3"/>
        <v>0</v>
      </c>
      <c r="N262" s="141" t="s">
        <v>374</v>
      </c>
      <c r="O262" s="73"/>
      <c r="P262" s="73"/>
      <c r="Q262" s="114">
        <v>0</v>
      </c>
      <c r="R262" s="76">
        <v>7</v>
      </c>
      <c r="S262" s="76">
        <v>12</v>
      </c>
      <c r="T262" s="76">
        <v>12</v>
      </c>
      <c r="U262" s="76">
        <v>12</v>
      </c>
      <c r="V262" s="76">
        <v>5</v>
      </c>
      <c r="W262" s="73"/>
      <c r="X262" s="73"/>
      <c r="Y262" s="168"/>
      <c r="Z262" s="76"/>
      <c r="AA262" s="76"/>
      <c r="AB262" s="76"/>
      <c r="AC262" s="76"/>
      <c r="AD262" s="76"/>
      <c r="AE262" s="169"/>
      <c r="AF262" s="73"/>
      <c r="AG262" s="73"/>
      <c r="AH262" s="73"/>
      <c r="AI262" s="7"/>
      <c r="AJ262" s="7"/>
      <c r="AK262" s="7"/>
      <c r="AL262" s="7"/>
      <c r="AM262" s="7"/>
      <c r="AN262" s="7"/>
      <c r="AO262" s="7"/>
      <c r="AP262" s="7"/>
      <c r="AQ262" s="7"/>
      <c r="AR262" s="7"/>
      <c r="AS262" s="7"/>
      <c r="AT262" s="7"/>
      <c r="AU262" s="7"/>
      <c r="AV262" s="7"/>
      <c r="AW262" s="7"/>
      <c r="AX262" s="7"/>
      <c r="AY262" s="7"/>
      <c r="AZ262" s="7"/>
      <c r="BA262" s="7"/>
      <c r="BB262" s="7"/>
    </row>
    <row r="263" spans="1:54" ht="14.25" customHeight="1" x14ac:dyDescent="0.25">
      <c r="A263" s="111">
        <v>81702600</v>
      </c>
      <c r="B263" s="196" t="s">
        <v>812</v>
      </c>
      <c r="C263" s="197" t="str">
        <f>VLOOKUP(B263,Satser!$I$133:$J$160,2,FALSE)</f>
        <v>IE</v>
      </c>
      <c r="D263" s="196" t="s">
        <v>417</v>
      </c>
      <c r="E263" s="440"/>
      <c r="F263" s="220" t="s">
        <v>1813</v>
      </c>
      <c r="G263" s="196"/>
      <c r="H263" s="228">
        <v>2009</v>
      </c>
      <c r="I263" s="266" t="s">
        <v>224</v>
      </c>
      <c r="J263" s="193" t="s">
        <v>224</v>
      </c>
      <c r="K263" s="379">
        <f>IF(B263="",0,VLOOKUP(B263,Satser!$D$167:$F$194,2,FALSE)*IF(AA263="",0,VLOOKUP(AA263,Satser!$H$2:$J$14,2,FALSE)))</f>
        <v>0</v>
      </c>
      <c r="L263" s="379">
        <f>IF(B263="",0,VLOOKUP(B263,Satser!$I$167:$L$194,3,FALSE)*IF(AA263="",0,VLOOKUP(AA263,Satser!$H$2:$J$14,3,FALSE)))</f>
        <v>0</v>
      </c>
      <c r="M263" s="380">
        <f t="shared" si="3"/>
        <v>0</v>
      </c>
      <c r="N263" s="141" t="s">
        <v>420</v>
      </c>
      <c r="O263" s="183"/>
      <c r="P263" s="183"/>
      <c r="Q263" s="114">
        <v>0</v>
      </c>
      <c r="R263" s="194">
        <v>4</v>
      </c>
      <c r="S263" s="194">
        <v>12</v>
      </c>
      <c r="T263" s="194">
        <v>12</v>
      </c>
      <c r="U263" s="194">
        <v>12</v>
      </c>
      <c r="V263" s="194">
        <v>8</v>
      </c>
      <c r="W263" s="183"/>
      <c r="X263" s="183"/>
      <c r="Y263" s="184"/>
      <c r="Z263" s="194"/>
      <c r="AA263" s="194"/>
      <c r="AB263" s="194"/>
      <c r="AC263" s="194"/>
      <c r="AD263" s="194"/>
      <c r="AE263" s="230"/>
      <c r="AF263" s="73"/>
      <c r="AG263" s="73"/>
      <c r="AH263" s="73"/>
      <c r="AI263" s="7"/>
      <c r="AJ263" s="7"/>
      <c r="AK263" s="7"/>
      <c r="AL263" s="7"/>
      <c r="AM263" s="7"/>
      <c r="AN263" s="7"/>
      <c r="AO263" s="7"/>
      <c r="AP263" s="7"/>
      <c r="AQ263" s="7"/>
      <c r="AR263" s="7"/>
      <c r="AS263" s="7"/>
      <c r="AT263" s="7"/>
      <c r="AU263" s="7"/>
      <c r="AV263" s="7"/>
      <c r="AW263" s="7"/>
      <c r="AX263" s="7"/>
      <c r="AY263" s="7"/>
      <c r="AZ263" s="7"/>
      <c r="BA263" s="7"/>
      <c r="BB263" s="7"/>
    </row>
    <row r="264" spans="1:54" ht="14.25" customHeight="1" x14ac:dyDescent="0.25">
      <c r="A264" s="111">
        <v>81702700</v>
      </c>
      <c r="B264" s="112" t="s">
        <v>812</v>
      </c>
      <c r="C264" s="197" t="str">
        <f>VLOOKUP(B264,Satser!$I$133:$J$160,2,FALSE)</f>
        <v>IE</v>
      </c>
      <c r="D264" s="112" t="s">
        <v>456</v>
      </c>
      <c r="E264" s="440"/>
      <c r="F264" s="220" t="s">
        <v>1813</v>
      </c>
      <c r="G264" s="112"/>
      <c r="H264" s="223">
        <v>2009</v>
      </c>
      <c r="I264" s="189" t="s">
        <v>224</v>
      </c>
      <c r="J264" s="160" t="s">
        <v>224</v>
      </c>
      <c r="K264" s="379">
        <f>IF(B264="",0,VLOOKUP(B264,Satser!$D$167:$F$194,2,FALSE)*IF(AA264="",0,VLOOKUP(AA264,Satser!$H$2:$J$14,2,FALSE)))</f>
        <v>0</v>
      </c>
      <c r="L264" s="379">
        <f>IF(B264="",0,VLOOKUP(B264,Satser!$I$167:$L$194,3,FALSE)*IF(AA264="",0,VLOOKUP(AA264,Satser!$H$2:$J$14,3,FALSE)))</f>
        <v>0</v>
      </c>
      <c r="M264" s="380">
        <f t="shared" si="3"/>
        <v>0</v>
      </c>
      <c r="N264" s="141" t="s">
        <v>468</v>
      </c>
      <c r="O264" s="73"/>
      <c r="P264" s="73"/>
      <c r="Q264" s="114">
        <v>0</v>
      </c>
      <c r="R264" s="76">
        <v>4</v>
      </c>
      <c r="S264" s="76">
        <v>12</v>
      </c>
      <c r="T264" s="76">
        <v>12</v>
      </c>
      <c r="U264" s="76">
        <v>12</v>
      </c>
      <c r="V264" s="76">
        <v>8</v>
      </c>
      <c r="W264" s="73"/>
      <c r="X264" s="168"/>
      <c r="Y264" s="73"/>
      <c r="Z264" s="76"/>
      <c r="AA264" s="76"/>
      <c r="AB264" s="76"/>
      <c r="AC264" s="76"/>
      <c r="AD264" s="76"/>
      <c r="AE264" s="169"/>
      <c r="AF264" s="73"/>
      <c r="AG264" s="73"/>
      <c r="AH264" s="73"/>
      <c r="AI264" s="7"/>
      <c r="AJ264" s="7"/>
      <c r="AK264" s="7"/>
      <c r="AL264" s="7"/>
      <c r="AM264" s="7"/>
      <c r="AN264" s="7"/>
      <c r="AO264" s="7"/>
      <c r="AP264" s="7"/>
      <c r="AQ264" s="7"/>
      <c r="AR264" s="7"/>
      <c r="AS264" s="7"/>
      <c r="AT264" s="7"/>
      <c r="AU264" s="7"/>
      <c r="AV264" s="7"/>
      <c r="AW264" s="7"/>
      <c r="AX264" s="7"/>
      <c r="AY264" s="7"/>
      <c r="AZ264" s="7"/>
      <c r="BA264" s="7"/>
      <c r="BB264" s="7"/>
    </row>
    <row r="265" spans="1:54" s="98" customFormat="1" ht="14.25" customHeight="1" x14ac:dyDescent="0.25">
      <c r="A265" s="111">
        <v>81702800</v>
      </c>
      <c r="B265" s="112" t="s">
        <v>812</v>
      </c>
      <c r="C265" s="197" t="str">
        <f>VLOOKUP(B265,Satser!$I$133:$J$160,2,FALSE)</f>
        <v>IE</v>
      </c>
      <c r="D265" s="112" t="s">
        <v>630</v>
      </c>
      <c r="E265" s="440"/>
      <c r="F265" s="220" t="s">
        <v>1813</v>
      </c>
      <c r="G265" s="112" t="s">
        <v>527</v>
      </c>
      <c r="H265" s="223">
        <v>2009</v>
      </c>
      <c r="I265" s="218" t="s">
        <v>618</v>
      </c>
      <c r="J265" s="160" t="s">
        <v>224</v>
      </c>
      <c r="K265" s="379">
        <f>IF(B265="",0,VLOOKUP(B265,Satser!$D$167:$F$194,2,FALSE)*IF(AA265="",0,VLOOKUP(AA265,Satser!$H$2:$J$14,2,FALSE)))</f>
        <v>0</v>
      </c>
      <c r="L265" s="379">
        <f>IF(B265="",0,VLOOKUP(B265,Satser!$I$167:$L$194,3,FALSE)*IF(AA265="",0,VLOOKUP(AA265,Satser!$H$2:$J$14,3,FALSE)))</f>
        <v>0</v>
      </c>
      <c r="M265" s="380">
        <f t="shared" ref="M265:M328" si="4">SUM(K265+L265)</f>
        <v>0</v>
      </c>
      <c r="N265" s="141" t="s">
        <v>675</v>
      </c>
      <c r="O265" s="73"/>
      <c r="P265" s="73"/>
      <c r="Q265" s="114">
        <v>0</v>
      </c>
      <c r="R265" s="76"/>
      <c r="S265" s="76">
        <v>9</v>
      </c>
      <c r="T265" s="76">
        <v>12</v>
      </c>
      <c r="U265" s="76">
        <v>12</v>
      </c>
      <c r="V265" s="76">
        <v>12</v>
      </c>
      <c r="W265" s="73">
        <v>3</v>
      </c>
      <c r="X265" s="73"/>
      <c r="Y265" s="73"/>
      <c r="Z265" s="76"/>
      <c r="AA265" s="76"/>
      <c r="AB265" s="76"/>
      <c r="AC265" s="76"/>
      <c r="AD265" s="76"/>
      <c r="AE265" s="169"/>
      <c r="AF265" s="76"/>
      <c r="AG265" s="76"/>
      <c r="AH265" s="76"/>
      <c r="AI265" s="97"/>
      <c r="AJ265" s="97"/>
      <c r="AK265" s="97"/>
      <c r="AL265" s="97"/>
      <c r="AM265" s="97"/>
      <c r="AN265" s="97"/>
      <c r="AO265" s="97"/>
      <c r="AP265" s="97"/>
      <c r="AQ265" s="97"/>
      <c r="AR265" s="97"/>
      <c r="AS265" s="97"/>
      <c r="AT265" s="97"/>
      <c r="AU265" s="97"/>
      <c r="AV265" s="97"/>
      <c r="AW265" s="97"/>
      <c r="AX265" s="97"/>
      <c r="AY265" s="97"/>
      <c r="AZ265" s="97"/>
      <c r="BA265" s="97"/>
      <c r="BB265" s="97"/>
    </row>
    <row r="266" spans="1:54" s="98" customFormat="1" ht="14.25" customHeight="1" x14ac:dyDescent="0.25">
      <c r="A266" s="111">
        <v>81702900</v>
      </c>
      <c r="B266" s="112" t="s">
        <v>812</v>
      </c>
      <c r="C266" s="197" t="str">
        <f>VLOOKUP(B266,Satser!$I$133:$J$160,2,FALSE)</f>
        <v>IE</v>
      </c>
      <c r="D266" s="112" t="s">
        <v>619</v>
      </c>
      <c r="E266" s="440"/>
      <c r="F266" s="220" t="s">
        <v>1813</v>
      </c>
      <c r="G266" s="112" t="s">
        <v>530</v>
      </c>
      <c r="H266" s="223">
        <v>2009</v>
      </c>
      <c r="I266" s="218" t="s">
        <v>620</v>
      </c>
      <c r="J266" s="160" t="s">
        <v>224</v>
      </c>
      <c r="K266" s="379">
        <f>IF(B266="",0,VLOOKUP(B266,Satser!$D$167:$F$194,2,FALSE)*IF(AA266="",0,VLOOKUP(AA266,Satser!$H$2:$J$14,2,FALSE)))</f>
        <v>0</v>
      </c>
      <c r="L266" s="379">
        <f>IF(B266="",0,VLOOKUP(B266,Satser!$I$167:$L$194,3,FALSE)*IF(AA266="",0,VLOOKUP(AA266,Satser!$H$2:$J$14,3,FALSE)))</f>
        <v>0</v>
      </c>
      <c r="M266" s="380">
        <f t="shared" si="4"/>
        <v>0</v>
      </c>
      <c r="N266" s="141" t="s">
        <v>651</v>
      </c>
      <c r="O266" s="73"/>
      <c r="P266" s="73"/>
      <c r="Q266" s="114">
        <v>0</v>
      </c>
      <c r="R266" s="76"/>
      <c r="S266" s="76">
        <v>5</v>
      </c>
      <c r="T266" s="76">
        <v>12</v>
      </c>
      <c r="U266" s="76">
        <v>12</v>
      </c>
      <c r="V266" s="76">
        <v>12</v>
      </c>
      <c r="W266" s="73">
        <v>7</v>
      </c>
      <c r="X266" s="73"/>
      <c r="Y266" s="73"/>
      <c r="Z266" s="76"/>
      <c r="AA266" s="76"/>
      <c r="AB266" s="76"/>
      <c r="AC266" s="76"/>
      <c r="AD266" s="76"/>
      <c r="AE266" s="169"/>
      <c r="AF266" s="76"/>
      <c r="AG266" s="76"/>
      <c r="AH266" s="76"/>
      <c r="AI266" s="97"/>
      <c r="AJ266" s="97"/>
      <c r="AK266" s="97"/>
      <c r="AL266" s="97"/>
      <c r="AM266" s="97"/>
      <c r="AN266" s="97"/>
      <c r="AO266" s="97"/>
      <c r="AP266" s="97"/>
      <c r="AQ266" s="97"/>
      <c r="AR266" s="97"/>
      <c r="AS266" s="97"/>
      <c r="AT266" s="97"/>
      <c r="AU266" s="97"/>
      <c r="AV266" s="97"/>
      <c r="AW266" s="97"/>
      <c r="AX266" s="97"/>
      <c r="AY266" s="97"/>
      <c r="AZ266" s="97"/>
      <c r="BA266" s="97"/>
      <c r="BB266" s="97"/>
    </row>
    <row r="267" spans="1:54" s="98" customFormat="1" ht="14.25" customHeight="1" x14ac:dyDescent="0.25">
      <c r="A267" s="358">
        <v>81703000</v>
      </c>
      <c r="B267" s="112" t="s">
        <v>812</v>
      </c>
      <c r="C267" s="197" t="str">
        <f>VLOOKUP(B267,Satser!$I$133:$J$160,2,FALSE)</f>
        <v>IE</v>
      </c>
      <c r="D267" s="112" t="s">
        <v>541</v>
      </c>
      <c r="E267" s="440"/>
      <c r="F267" s="220" t="s">
        <v>1813</v>
      </c>
      <c r="G267" s="112" t="s">
        <v>527</v>
      </c>
      <c r="H267" s="223">
        <v>2009</v>
      </c>
      <c r="I267" s="189" t="s">
        <v>474</v>
      </c>
      <c r="J267" s="160" t="s">
        <v>224</v>
      </c>
      <c r="K267" s="379">
        <f>IF(B267="",0,VLOOKUP(B267,Satser!$D$167:$F$194,2,FALSE)*IF(AA267="",0,VLOOKUP(AA267,Satser!$H$2:$J$14,2,FALSE)))</f>
        <v>0</v>
      </c>
      <c r="L267" s="379">
        <f>IF(B267="",0,VLOOKUP(B267,Satser!$I$167:$L$194,3,FALSE)*IF(AA267="",0,VLOOKUP(AA267,Satser!$H$2:$J$14,3,FALSE)))</f>
        <v>0</v>
      </c>
      <c r="M267" s="380">
        <f t="shared" si="4"/>
        <v>0</v>
      </c>
      <c r="N267" s="141" t="s">
        <v>550</v>
      </c>
      <c r="O267" s="8"/>
      <c r="P267" s="8"/>
      <c r="Q267" s="279">
        <v>0</v>
      </c>
      <c r="R267" s="201">
        <v>2</v>
      </c>
      <c r="S267" s="280">
        <v>12</v>
      </c>
      <c r="T267" s="76">
        <v>12</v>
      </c>
      <c r="U267" s="76">
        <v>12</v>
      </c>
      <c r="V267" s="76">
        <v>10</v>
      </c>
      <c r="W267" s="73"/>
      <c r="X267" s="73"/>
      <c r="Y267" s="73"/>
      <c r="Z267" s="76"/>
      <c r="AA267" s="76"/>
      <c r="AB267" s="76"/>
      <c r="AC267" s="76"/>
      <c r="AD267" s="76"/>
      <c r="AE267" s="169"/>
      <c r="AF267" s="76"/>
      <c r="AG267" s="76"/>
      <c r="AH267" s="76"/>
      <c r="AI267" s="97"/>
      <c r="AJ267" s="97"/>
      <c r="AK267" s="97"/>
      <c r="AL267" s="97"/>
      <c r="AM267" s="97"/>
      <c r="AN267" s="97"/>
      <c r="AO267" s="97"/>
      <c r="AP267" s="97"/>
      <c r="AQ267" s="97"/>
      <c r="AR267" s="97"/>
      <c r="AS267" s="97"/>
      <c r="AT267" s="97"/>
      <c r="AU267" s="97"/>
      <c r="AV267" s="97"/>
      <c r="AW267" s="97"/>
      <c r="AX267" s="97"/>
      <c r="AY267" s="97"/>
      <c r="AZ267" s="97"/>
      <c r="BA267" s="97"/>
      <c r="BB267" s="97"/>
    </row>
    <row r="268" spans="1:54" s="98" customFormat="1" ht="14.25" customHeight="1" x14ac:dyDescent="0.25">
      <c r="A268" s="111">
        <v>81708400</v>
      </c>
      <c r="B268" s="113" t="s">
        <v>812</v>
      </c>
      <c r="C268" s="197" t="str">
        <f>VLOOKUP(B268,Satser!$I$133:$J$160,2,FALSE)</f>
        <v>IE</v>
      </c>
      <c r="D268" s="360" t="s">
        <v>589</v>
      </c>
      <c r="E268" s="440"/>
      <c r="F268" s="220" t="s">
        <v>1813</v>
      </c>
      <c r="G268" s="112" t="s">
        <v>527</v>
      </c>
      <c r="H268" s="223">
        <v>2009</v>
      </c>
      <c r="I268" s="189" t="s">
        <v>540</v>
      </c>
      <c r="J268" s="160" t="s">
        <v>224</v>
      </c>
      <c r="K268" s="379">
        <f>IF(B268="",0,VLOOKUP(B268,Satser!$D$167:$F$194,2,FALSE)*IF(AA268="",0,VLOOKUP(AA268,Satser!$H$2:$J$14,2,FALSE)))</f>
        <v>0</v>
      </c>
      <c r="L268" s="379">
        <f>IF(B268="",0,VLOOKUP(B268,Satser!$I$167:$L$194,3,FALSE)*IF(AA268="",0,VLOOKUP(AA268,Satser!$H$2:$J$14,3,FALSE)))</f>
        <v>0</v>
      </c>
      <c r="M268" s="380">
        <f t="shared" si="4"/>
        <v>0</v>
      </c>
      <c r="N268" s="141" t="s">
        <v>629</v>
      </c>
      <c r="O268" s="73"/>
      <c r="P268" s="73"/>
      <c r="Q268" s="114">
        <v>0</v>
      </c>
      <c r="R268" s="76"/>
      <c r="S268" s="76">
        <v>12</v>
      </c>
      <c r="T268" s="76">
        <v>12</v>
      </c>
      <c r="U268" s="76">
        <v>12</v>
      </c>
      <c r="V268" s="76">
        <v>12</v>
      </c>
      <c r="W268" s="73"/>
      <c r="X268" s="73"/>
      <c r="Y268" s="73"/>
      <c r="Z268" s="76"/>
      <c r="AA268" s="76"/>
      <c r="AB268" s="76"/>
      <c r="AC268" s="76"/>
      <c r="AD268" s="76"/>
      <c r="AE268" s="169"/>
      <c r="AF268" s="76"/>
      <c r="AG268" s="76"/>
      <c r="AH268" s="76"/>
      <c r="AI268" s="97"/>
      <c r="AJ268" s="97"/>
      <c r="AK268" s="97"/>
      <c r="AL268" s="97"/>
      <c r="AM268" s="97"/>
      <c r="AN268" s="97"/>
      <c r="AO268" s="97"/>
      <c r="AP268" s="97"/>
      <c r="AQ268" s="97"/>
      <c r="AR268" s="97"/>
      <c r="AS268" s="97"/>
      <c r="AT268" s="97"/>
      <c r="AU268" s="97"/>
      <c r="AV268" s="97"/>
      <c r="AW268" s="97"/>
      <c r="AX268" s="97"/>
      <c r="AY268" s="97"/>
      <c r="AZ268" s="97"/>
      <c r="BA268" s="97"/>
      <c r="BB268" s="97"/>
    </row>
    <row r="269" spans="1:54" s="98" customFormat="1" ht="14.25" customHeight="1" x14ac:dyDescent="0.25">
      <c r="A269" s="111">
        <v>81708500</v>
      </c>
      <c r="B269" s="113" t="s">
        <v>812</v>
      </c>
      <c r="C269" s="197" t="str">
        <f>VLOOKUP(B269,Satser!$I$133:$J$160,2,FALSE)</f>
        <v>IE</v>
      </c>
      <c r="D269" s="113" t="s">
        <v>445</v>
      </c>
      <c r="E269" s="440"/>
      <c r="F269" s="220" t="s">
        <v>1813</v>
      </c>
      <c r="G269" s="113"/>
      <c r="H269" s="223">
        <v>2009</v>
      </c>
      <c r="I269" s="189" t="s">
        <v>224</v>
      </c>
      <c r="J269" s="160" t="s">
        <v>224</v>
      </c>
      <c r="K269" s="379">
        <f>IF(B269="",0,VLOOKUP(B269,Satser!$D$167:$F$194,2,FALSE)*IF(AA269="",0,VLOOKUP(AA269,Satser!$H$2:$J$14,2,FALSE)))</f>
        <v>0</v>
      </c>
      <c r="L269" s="379">
        <f>IF(B269="",0,VLOOKUP(B269,Satser!$I$167:$L$194,3,FALSE)*IF(AA269="",0,VLOOKUP(AA269,Satser!$H$2:$J$14,3,FALSE)))</f>
        <v>0</v>
      </c>
      <c r="M269" s="380">
        <f t="shared" si="4"/>
        <v>0</v>
      </c>
      <c r="N269" s="141" t="s">
        <v>469</v>
      </c>
      <c r="O269" s="73"/>
      <c r="P269" s="73"/>
      <c r="Q269" s="114">
        <v>0</v>
      </c>
      <c r="R269" s="76">
        <v>4</v>
      </c>
      <c r="S269" s="76">
        <v>12</v>
      </c>
      <c r="T269" s="76">
        <v>12</v>
      </c>
      <c r="U269" s="76">
        <v>12</v>
      </c>
      <c r="V269" s="76">
        <v>8</v>
      </c>
      <c r="W269" s="73"/>
      <c r="X269" s="73"/>
      <c r="Y269" s="73"/>
      <c r="Z269" s="76"/>
      <c r="AA269" s="76"/>
      <c r="AB269" s="76"/>
      <c r="AC269" s="76"/>
      <c r="AD269" s="76"/>
      <c r="AE269" s="169"/>
      <c r="AF269" s="76"/>
      <c r="AG269" s="76"/>
      <c r="AH269" s="76"/>
      <c r="AI269" s="97"/>
      <c r="AJ269" s="97"/>
      <c r="AK269" s="97"/>
      <c r="AL269" s="97"/>
      <c r="AM269" s="97"/>
      <c r="AN269" s="97"/>
      <c r="AO269" s="97"/>
      <c r="AP269" s="97"/>
      <c r="AQ269" s="97"/>
      <c r="AR269" s="97"/>
      <c r="AS269" s="97"/>
      <c r="AT269" s="97"/>
      <c r="AU269" s="97"/>
      <c r="AV269" s="97"/>
      <c r="AW269" s="97"/>
      <c r="AX269" s="97"/>
      <c r="AY269" s="97"/>
      <c r="AZ269" s="97"/>
      <c r="BA269" s="97"/>
      <c r="BB269" s="97"/>
    </row>
    <row r="270" spans="1:54" s="98" customFormat="1" ht="14.25" customHeight="1" x14ac:dyDescent="0.25">
      <c r="A270" s="111">
        <v>81708700</v>
      </c>
      <c r="B270" s="113" t="s">
        <v>812</v>
      </c>
      <c r="C270" s="197" t="str">
        <f>VLOOKUP(B270,Satser!$I$133:$J$160,2,FALSE)</f>
        <v>IE</v>
      </c>
      <c r="D270" s="113" t="s">
        <v>280</v>
      </c>
      <c r="E270" s="440"/>
      <c r="F270" s="220" t="s">
        <v>1813</v>
      </c>
      <c r="G270" s="112" t="s">
        <v>527</v>
      </c>
      <c r="H270" s="223">
        <v>2009</v>
      </c>
      <c r="I270" s="189" t="s">
        <v>734</v>
      </c>
      <c r="J270" s="160" t="s">
        <v>224</v>
      </c>
      <c r="K270" s="379">
        <f>IF(B270="",0,VLOOKUP(B270,Satser!$D$167:$F$194,2,FALSE)*IF(AA270="",0,VLOOKUP(AA270,Satser!$H$2:$J$14,2,FALSE)))</f>
        <v>0</v>
      </c>
      <c r="L270" s="379">
        <f>IF(B270="",0,VLOOKUP(B270,Satser!$I$167:$L$194,3,FALSE)*IF(AA270="",0,VLOOKUP(AA270,Satser!$H$2:$J$14,3,FALSE)))</f>
        <v>0</v>
      </c>
      <c r="M270" s="380">
        <f t="shared" si="4"/>
        <v>0</v>
      </c>
      <c r="N270" s="141" t="s">
        <v>968</v>
      </c>
      <c r="O270" s="73"/>
      <c r="P270" s="73"/>
      <c r="Q270" s="114">
        <v>0</v>
      </c>
      <c r="R270" s="76"/>
      <c r="S270" s="170"/>
      <c r="T270" s="76">
        <v>12</v>
      </c>
      <c r="U270" s="76">
        <v>12</v>
      </c>
      <c r="V270" s="76">
        <v>12</v>
      </c>
      <c r="W270" s="76">
        <v>8</v>
      </c>
      <c r="X270" s="73"/>
      <c r="Y270" s="73"/>
      <c r="Z270" s="76"/>
      <c r="AA270" s="76"/>
      <c r="AB270" s="76"/>
      <c r="AC270" s="76"/>
      <c r="AD270" s="76"/>
      <c r="AE270" s="169"/>
      <c r="AF270" s="76"/>
      <c r="AG270" s="76"/>
      <c r="AH270" s="76"/>
      <c r="AI270" s="97"/>
      <c r="AJ270" s="97"/>
      <c r="AK270" s="97"/>
      <c r="AL270" s="97"/>
      <c r="AM270" s="97"/>
      <c r="AN270" s="97"/>
      <c r="AO270" s="97"/>
      <c r="AP270" s="97"/>
      <c r="AQ270" s="97"/>
      <c r="AR270" s="97"/>
      <c r="AS270" s="97"/>
      <c r="AT270" s="97"/>
      <c r="AU270" s="97"/>
      <c r="AV270" s="97"/>
      <c r="AW270" s="97"/>
      <c r="AX270" s="97"/>
      <c r="AY270" s="97"/>
      <c r="AZ270" s="97"/>
      <c r="BA270" s="97"/>
      <c r="BB270" s="97"/>
    </row>
    <row r="271" spans="1:54" s="98" customFormat="1" ht="14.25" customHeight="1" x14ac:dyDescent="0.25">
      <c r="A271" s="111">
        <v>81710500</v>
      </c>
      <c r="B271" s="113" t="s">
        <v>812</v>
      </c>
      <c r="C271" s="197" t="str">
        <f>VLOOKUP(B271,Satser!$I$133:$J$160,2,FALSE)</f>
        <v>IE</v>
      </c>
      <c r="D271" s="113" t="s">
        <v>395</v>
      </c>
      <c r="E271" s="440"/>
      <c r="F271" s="220" t="s">
        <v>1813</v>
      </c>
      <c r="G271" s="113"/>
      <c r="H271" s="223">
        <v>2009</v>
      </c>
      <c r="I271" s="189" t="s">
        <v>1016</v>
      </c>
      <c r="J271" s="160"/>
      <c r="K271" s="379">
        <f>IF(B271="",0,VLOOKUP(B271,Satser!$D$167:$F$194,2,FALSE)*IF(AA271="",0,VLOOKUP(AA271,Satser!$H$2:$J$14,2,FALSE)))</f>
        <v>0</v>
      </c>
      <c r="L271" s="379">
        <f>IF(B271="",0,VLOOKUP(B271,Satser!$I$167:$L$194,3,FALSE)*IF(AA271="",0,VLOOKUP(AA271,Satser!$H$2:$J$14,3,FALSE)))</f>
        <v>0</v>
      </c>
      <c r="M271" s="380">
        <f t="shared" si="4"/>
        <v>0</v>
      </c>
      <c r="N271" s="141" t="s">
        <v>421</v>
      </c>
      <c r="O271" s="8"/>
      <c r="P271" s="8"/>
      <c r="Q271" s="279">
        <v>0</v>
      </c>
      <c r="R271" s="201">
        <v>6</v>
      </c>
      <c r="S271" s="280">
        <v>12</v>
      </c>
      <c r="T271" s="76">
        <v>12</v>
      </c>
      <c r="U271" s="76">
        <v>12</v>
      </c>
      <c r="V271" s="76">
        <v>6</v>
      </c>
      <c r="W271" s="73"/>
      <c r="X271" s="73"/>
      <c r="Y271" s="73"/>
      <c r="Z271" s="76"/>
      <c r="AA271" s="76"/>
      <c r="AB271" s="76"/>
      <c r="AC271" s="76"/>
      <c r="AD271" s="76"/>
      <c r="AE271" s="169"/>
      <c r="AF271" s="76"/>
      <c r="AG271" s="76"/>
      <c r="AH271" s="76"/>
      <c r="AI271" s="97"/>
      <c r="AJ271" s="97"/>
      <c r="AK271" s="97"/>
      <c r="AL271" s="97"/>
      <c r="AM271" s="97"/>
      <c r="AN271" s="97"/>
      <c r="AO271" s="97"/>
      <c r="AP271" s="97"/>
      <c r="AQ271" s="97"/>
      <c r="AR271" s="97"/>
      <c r="AS271" s="97"/>
      <c r="AT271" s="97"/>
      <c r="AU271" s="97"/>
      <c r="AV271" s="97"/>
      <c r="AW271" s="97"/>
      <c r="AX271" s="97"/>
      <c r="AY271" s="97"/>
      <c r="AZ271" s="97"/>
      <c r="BA271" s="97"/>
      <c r="BB271" s="97"/>
    </row>
    <row r="272" spans="1:54" s="98" customFormat="1" ht="14.25" customHeight="1" x14ac:dyDescent="0.25">
      <c r="A272" s="111">
        <v>81710600</v>
      </c>
      <c r="B272" s="113" t="s">
        <v>812</v>
      </c>
      <c r="C272" s="197" t="str">
        <f>VLOOKUP(B272,Satser!$I$133:$J$160,2,FALSE)</f>
        <v>IE</v>
      </c>
      <c r="D272" s="113" t="s">
        <v>392</v>
      </c>
      <c r="E272" s="440"/>
      <c r="F272" s="220" t="s">
        <v>1813</v>
      </c>
      <c r="G272" s="113"/>
      <c r="H272" s="223">
        <v>2009</v>
      </c>
      <c r="I272" s="189" t="s">
        <v>348</v>
      </c>
      <c r="J272" s="160"/>
      <c r="K272" s="379">
        <f>IF(B272="",0,VLOOKUP(B272,Satser!$D$167:$F$194,2,FALSE)*IF(AA272="",0,VLOOKUP(AA272,Satser!$H$2:$J$14,2,FALSE)))</f>
        <v>0</v>
      </c>
      <c r="L272" s="379">
        <f>IF(B272="",0,VLOOKUP(B272,Satser!$I$167:$L$194,3,FALSE)*IF(AA272="",0,VLOOKUP(AA272,Satser!$H$2:$J$14,3,FALSE)))</f>
        <v>0</v>
      </c>
      <c r="M272" s="380">
        <f t="shared" si="4"/>
        <v>0</v>
      </c>
      <c r="N272" s="141" t="s">
        <v>418</v>
      </c>
      <c r="O272" s="73"/>
      <c r="P272" s="73"/>
      <c r="Q272" s="114">
        <v>0</v>
      </c>
      <c r="R272" s="76">
        <v>5</v>
      </c>
      <c r="S272" s="76">
        <v>12</v>
      </c>
      <c r="T272" s="76">
        <v>12</v>
      </c>
      <c r="U272" s="76">
        <v>12</v>
      </c>
      <c r="V272" s="76">
        <v>7</v>
      </c>
      <c r="W272" s="73"/>
      <c r="X272" s="73"/>
      <c r="Y272" s="73"/>
      <c r="Z272" s="76"/>
      <c r="AA272" s="76"/>
      <c r="AB272" s="76"/>
      <c r="AC272" s="76"/>
      <c r="AD272" s="76"/>
      <c r="AE272" s="169"/>
      <c r="AF272" s="76"/>
      <c r="AG272" s="76"/>
      <c r="AH272" s="76"/>
      <c r="AI272" s="97"/>
      <c r="AJ272" s="97"/>
      <c r="AK272" s="97"/>
      <c r="AL272" s="97"/>
      <c r="AM272" s="97"/>
      <c r="AN272" s="97"/>
      <c r="AO272" s="97"/>
      <c r="AP272" s="97"/>
      <c r="AQ272" s="97"/>
      <c r="AR272" s="97"/>
      <c r="AS272" s="97"/>
      <c r="AT272" s="97"/>
      <c r="AU272" s="97"/>
      <c r="AV272" s="97"/>
      <c r="AW272" s="97"/>
      <c r="AX272" s="97"/>
      <c r="AY272" s="97"/>
      <c r="AZ272" s="97"/>
      <c r="BA272" s="97"/>
      <c r="BB272" s="97"/>
    </row>
    <row r="273" spans="1:54" s="98" customFormat="1" ht="14.25" customHeight="1" x14ac:dyDescent="0.25">
      <c r="A273" s="96">
        <v>81714000</v>
      </c>
      <c r="B273" s="130" t="s">
        <v>812</v>
      </c>
      <c r="C273" s="197" t="str">
        <f>VLOOKUP(B273,Satser!$I$133:$J$160,2,FALSE)</f>
        <v>IE</v>
      </c>
      <c r="D273" s="130" t="s">
        <v>762</v>
      </c>
      <c r="E273" s="440"/>
      <c r="F273" s="220" t="s">
        <v>1813</v>
      </c>
      <c r="G273" s="130" t="s">
        <v>527</v>
      </c>
      <c r="H273" s="130">
        <v>2010</v>
      </c>
      <c r="I273" s="189" t="s">
        <v>620</v>
      </c>
      <c r="J273" s="160"/>
      <c r="K273" s="379">
        <f>IF(B273="",0,VLOOKUP(B273,Satser!$D$167:$F$194,2,FALSE)*IF(AA273="",0,VLOOKUP(AA273,Satser!$H$2:$J$14,2,FALSE)))</f>
        <v>0</v>
      </c>
      <c r="L273" s="379">
        <f>IF(B273="",0,VLOOKUP(B273,Satser!$I$167:$L$194,3,FALSE)*IF(AA273="",0,VLOOKUP(AA273,Satser!$H$2:$J$14,3,FALSE)))</f>
        <v>0</v>
      </c>
      <c r="M273" s="380">
        <f t="shared" si="4"/>
        <v>0</v>
      </c>
      <c r="N273" s="141" t="s">
        <v>611</v>
      </c>
      <c r="O273" s="73"/>
      <c r="P273" s="73"/>
      <c r="Q273" s="79"/>
      <c r="R273" s="73"/>
      <c r="S273" s="73">
        <v>5</v>
      </c>
      <c r="T273" s="73">
        <v>12</v>
      </c>
      <c r="U273" s="73">
        <v>12</v>
      </c>
      <c r="V273" s="73">
        <v>12</v>
      </c>
      <c r="W273" s="73">
        <v>7</v>
      </c>
      <c r="X273" s="73"/>
      <c r="Y273" s="76"/>
      <c r="Z273" s="76"/>
      <c r="AA273" s="76"/>
      <c r="AB273" s="76"/>
      <c r="AC273" s="76"/>
      <c r="AD273" s="76"/>
      <c r="AE273" s="169"/>
      <c r="AF273" s="76"/>
      <c r="AG273" s="76"/>
      <c r="AH273" s="76"/>
      <c r="AI273" s="97"/>
      <c r="AJ273" s="97"/>
      <c r="AK273" s="97"/>
      <c r="AL273" s="97"/>
      <c r="AM273" s="97"/>
      <c r="AN273" s="97"/>
      <c r="AO273" s="97"/>
      <c r="AP273" s="97"/>
      <c r="AQ273" s="97"/>
      <c r="AR273" s="97"/>
      <c r="AS273" s="97"/>
      <c r="AT273" s="97"/>
      <c r="AU273" s="97"/>
      <c r="AV273" s="97"/>
      <c r="AW273" s="97"/>
      <c r="AX273" s="97"/>
      <c r="AY273" s="97"/>
      <c r="AZ273" s="97"/>
      <c r="BA273" s="97"/>
      <c r="BB273" s="97"/>
    </row>
    <row r="274" spans="1:54" s="98" customFormat="1" ht="14.25" customHeight="1" x14ac:dyDescent="0.25">
      <c r="A274" s="96">
        <v>81714100</v>
      </c>
      <c r="B274" s="130" t="s">
        <v>812</v>
      </c>
      <c r="C274" s="197" t="str">
        <f>VLOOKUP(B274,Satser!$I$133:$J$160,2,FALSE)</f>
        <v>IE</v>
      </c>
      <c r="D274" s="130" t="s">
        <v>660</v>
      </c>
      <c r="E274" s="440"/>
      <c r="F274" s="220" t="s">
        <v>1813</v>
      </c>
      <c r="G274" s="130" t="s">
        <v>527</v>
      </c>
      <c r="H274" s="130">
        <v>2010</v>
      </c>
      <c r="I274" s="189" t="s">
        <v>618</v>
      </c>
      <c r="J274" s="160"/>
      <c r="K274" s="379">
        <f>IF(B274="",0,VLOOKUP(B274,Satser!$D$167:$F$194,2,FALSE)*IF(AA274="",0,VLOOKUP(AA274,Satser!$H$2:$J$14,2,FALSE)))</f>
        <v>0</v>
      </c>
      <c r="L274" s="379">
        <f>IF(B274="",0,VLOOKUP(B274,Satser!$I$167:$L$194,3,FALSE)*IF(AA274="",0,VLOOKUP(AA274,Satser!$H$2:$J$14,3,FALSE)))</f>
        <v>0</v>
      </c>
      <c r="M274" s="380">
        <f t="shared" si="4"/>
        <v>0</v>
      </c>
      <c r="N274" s="141" t="s">
        <v>676</v>
      </c>
      <c r="O274" s="73"/>
      <c r="P274" s="73"/>
      <c r="Q274" s="79"/>
      <c r="R274" s="73"/>
      <c r="S274" s="73">
        <v>9</v>
      </c>
      <c r="T274" s="73">
        <v>12</v>
      </c>
      <c r="U274" s="73">
        <v>12</v>
      </c>
      <c r="V274" s="73">
        <v>12</v>
      </c>
      <c r="W274" s="73">
        <v>3</v>
      </c>
      <c r="X274" s="73"/>
      <c r="Y274" s="76"/>
      <c r="Z274" s="76"/>
      <c r="AA274" s="76"/>
      <c r="AB274" s="76"/>
      <c r="AC274" s="76"/>
      <c r="AD274" s="76"/>
      <c r="AE274" s="169"/>
      <c r="AF274" s="76"/>
      <c r="AG274" s="76"/>
      <c r="AH274" s="76"/>
      <c r="AI274" s="97"/>
      <c r="AJ274" s="97"/>
      <c r="AK274" s="97"/>
      <c r="AL274" s="97"/>
      <c r="AM274" s="97"/>
      <c r="AN274" s="97"/>
      <c r="AO274" s="97"/>
      <c r="AP274" s="97"/>
      <c r="AQ274" s="97"/>
      <c r="AR274" s="97"/>
      <c r="AS274" s="97"/>
      <c r="AT274" s="97"/>
      <c r="AU274" s="97"/>
      <c r="AV274" s="97"/>
      <c r="AW274" s="97"/>
      <c r="AX274" s="97"/>
      <c r="AY274" s="97"/>
      <c r="AZ274" s="97"/>
      <c r="BA274" s="97"/>
      <c r="BB274" s="97"/>
    </row>
    <row r="275" spans="1:54" s="98" customFormat="1" ht="14.25" customHeight="1" x14ac:dyDescent="0.25">
      <c r="A275" s="96">
        <v>81714200</v>
      </c>
      <c r="B275" s="130" t="s">
        <v>812</v>
      </c>
      <c r="C275" s="197" t="str">
        <f>VLOOKUP(B275,Satser!$I$133:$J$160,2,FALSE)</f>
        <v>IE</v>
      </c>
      <c r="D275" s="130" t="s">
        <v>695</v>
      </c>
      <c r="E275" s="440"/>
      <c r="F275" s="220" t="s">
        <v>1813</v>
      </c>
      <c r="G275" s="130" t="s">
        <v>530</v>
      </c>
      <c r="H275" s="75">
        <v>2010</v>
      </c>
      <c r="I275" s="189" t="s">
        <v>620</v>
      </c>
      <c r="J275" s="160"/>
      <c r="K275" s="379">
        <f>IF(B275="",0,VLOOKUP(B275,Satser!$D$167:$F$194,2,FALSE)*IF(AA275="",0,VLOOKUP(AA275,Satser!$H$2:$J$14,2,FALSE)))</f>
        <v>0</v>
      </c>
      <c r="L275" s="379">
        <f>IF(B275="",0,VLOOKUP(B275,Satser!$I$167:$L$194,3,FALSE)*IF(AA275="",0,VLOOKUP(AA275,Satser!$H$2:$J$14,3,FALSE)))</f>
        <v>0</v>
      </c>
      <c r="M275" s="380">
        <f t="shared" si="4"/>
        <v>0</v>
      </c>
      <c r="N275" s="141" t="s">
        <v>710</v>
      </c>
      <c r="O275" s="73"/>
      <c r="P275" s="73"/>
      <c r="Q275" s="79"/>
      <c r="R275" s="73"/>
      <c r="S275" s="73">
        <v>5</v>
      </c>
      <c r="T275" s="73">
        <v>12</v>
      </c>
      <c r="U275" s="73">
        <v>12</v>
      </c>
      <c r="V275" s="73">
        <v>12</v>
      </c>
      <c r="W275" s="73">
        <v>7</v>
      </c>
      <c r="X275" s="73"/>
      <c r="Y275" s="76"/>
      <c r="Z275" s="76"/>
      <c r="AA275" s="76"/>
      <c r="AB275" s="76"/>
      <c r="AC275" s="76"/>
      <c r="AD275" s="76"/>
      <c r="AE275" s="169"/>
      <c r="AF275" s="76"/>
      <c r="AG275" s="76"/>
      <c r="AH275" s="76"/>
      <c r="AI275" s="97"/>
      <c r="AJ275" s="97"/>
      <c r="AK275" s="97"/>
      <c r="AL275" s="97"/>
      <c r="AM275" s="97"/>
      <c r="AN275" s="97"/>
      <c r="AO275" s="97"/>
      <c r="AP275" s="97"/>
      <c r="AQ275" s="97"/>
      <c r="AR275" s="97"/>
      <c r="AS275" s="97"/>
      <c r="AT275" s="97"/>
      <c r="AU275" s="97"/>
      <c r="AV275" s="97"/>
      <c r="AW275" s="97"/>
      <c r="AX275" s="97"/>
      <c r="AY275" s="97"/>
      <c r="AZ275" s="97"/>
      <c r="BA275" s="97"/>
      <c r="BB275" s="97"/>
    </row>
    <row r="276" spans="1:54" s="98" customFormat="1" ht="14.25" customHeight="1" x14ac:dyDescent="0.25">
      <c r="A276" s="96">
        <v>81714300</v>
      </c>
      <c r="B276" s="130" t="s">
        <v>812</v>
      </c>
      <c r="C276" s="197" t="str">
        <f>VLOOKUP(B276,Satser!$I$133:$J$160,2,FALSE)</f>
        <v>IE</v>
      </c>
      <c r="D276" s="130" t="s">
        <v>696</v>
      </c>
      <c r="E276" s="440"/>
      <c r="F276" s="220" t="s">
        <v>1813</v>
      </c>
      <c r="G276" s="130" t="s">
        <v>527</v>
      </c>
      <c r="H276" s="130">
        <v>2010</v>
      </c>
      <c r="I276" s="189" t="s">
        <v>620</v>
      </c>
      <c r="J276" s="160"/>
      <c r="K276" s="379">
        <f>IF(B276="",0,VLOOKUP(B276,Satser!$D$167:$F$194,2,FALSE)*IF(AA276="",0,VLOOKUP(AA276,Satser!$H$2:$J$14,2,FALSE)))</f>
        <v>0</v>
      </c>
      <c r="L276" s="379">
        <f>IF(B276="",0,VLOOKUP(B276,Satser!$I$167:$L$194,3,FALSE)*IF(AA276="",0,VLOOKUP(AA276,Satser!$H$2:$J$14,3,FALSE)))</f>
        <v>0</v>
      </c>
      <c r="M276" s="380">
        <f t="shared" si="4"/>
        <v>0</v>
      </c>
      <c r="N276" s="141" t="s">
        <v>710</v>
      </c>
      <c r="O276" s="73"/>
      <c r="P276" s="73"/>
      <c r="Q276" s="79"/>
      <c r="R276" s="73"/>
      <c r="S276" s="73">
        <v>5</v>
      </c>
      <c r="T276" s="73">
        <v>12</v>
      </c>
      <c r="U276" s="73">
        <v>12</v>
      </c>
      <c r="V276" s="73">
        <v>12</v>
      </c>
      <c r="W276" s="73">
        <v>7</v>
      </c>
      <c r="X276" s="73"/>
      <c r="Y276" s="76"/>
      <c r="Z276" s="76"/>
      <c r="AA276" s="76"/>
      <c r="AB276" s="76"/>
      <c r="AC276" s="76"/>
      <c r="AD276" s="76"/>
      <c r="AE276" s="169"/>
      <c r="AF276" s="76"/>
      <c r="AG276" s="76"/>
      <c r="AH276" s="76"/>
      <c r="AI276" s="97"/>
      <c r="AJ276" s="97"/>
      <c r="AK276" s="97"/>
      <c r="AL276" s="97"/>
      <c r="AM276" s="97"/>
      <c r="AN276" s="97"/>
      <c r="AO276" s="97"/>
      <c r="AP276" s="97"/>
      <c r="AQ276" s="97"/>
      <c r="AR276" s="97"/>
      <c r="AS276" s="97"/>
      <c r="AT276" s="97"/>
      <c r="AU276" s="97"/>
      <c r="AV276" s="97"/>
      <c r="AW276" s="97"/>
      <c r="AX276" s="97"/>
      <c r="AY276" s="97"/>
      <c r="AZ276" s="97"/>
      <c r="BA276" s="97"/>
      <c r="BB276" s="97"/>
    </row>
    <row r="277" spans="1:54" s="98" customFormat="1" ht="14.25" customHeight="1" x14ac:dyDescent="0.25">
      <c r="A277" s="96">
        <v>81714400</v>
      </c>
      <c r="B277" s="130" t="s">
        <v>812</v>
      </c>
      <c r="C277" s="197" t="str">
        <f>VLOOKUP(B277,Satser!$I$133:$J$160,2,FALSE)</f>
        <v>IE</v>
      </c>
      <c r="D277" s="130" t="s">
        <v>763</v>
      </c>
      <c r="E277" s="440"/>
      <c r="F277" s="220" t="s">
        <v>1813</v>
      </c>
      <c r="G277" s="130" t="s">
        <v>527</v>
      </c>
      <c r="H277" s="130">
        <v>2010</v>
      </c>
      <c r="I277" s="189" t="s">
        <v>620</v>
      </c>
      <c r="J277" s="160"/>
      <c r="K277" s="379">
        <f>IF(B277="",0,VLOOKUP(B277,Satser!$D$167:$F$194,2,FALSE)*IF(AA277="",0,VLOOKUP(AA277,Satser!$H$2:$J$14,2,FALSE)))</f>
        <v>0</v>
      </c>
      <c r="L277" s="379">
        <f>IF(B277="",0,VLOOKUP(B277,Satser!$I$167:$L$194,3,FALSE)*IF(AA277="",0,VLOOKUP(AA277,Satser!$H$2:$J$14,3,FALSE)))</f>
        <v>0</v>
      </c>
      <c r="M277" s="380">
        <f t="shared" si="4"/>
        <v>0</v>
      </c>
      <c r="N277" s="141" t="s">
        <v>611</v>
      </c>
      <c r="O277" s="73"/>
      <c r="P277" s="73"/>
      <c r="Q277" s="79"/>
      <c r="R277" s="73"/>
      <c r="S277" s="73">
        <v>5</v>
      </c>
      <c r="T277" s="73">
        <v>12</v>
      </c>
      <c r="U277" s="73">
        <v>12</v>
      </c>
      <c r="V277" s="73">
        <v>12</v>
      </c>
      <c r="W277" s="73">
        <v>7</v>
      </c>
      <c r="X277" s="73"/>
      <c r="Y277" s="76"/>
      <c r="Z277" s="76"/>
      <c r="AA277" s="76"/>
      <c r="AB277" s="76"/>
      <c r="AC277" s="76"/>
      <c r="AD277" s="76"/>
      <c r="AE277" s="169"/>
      <c r="AF277" s="76"/>
      <c r="AG277" s="76"/>
      <c r="AH277" s="76"/>
      <c r="AI277" s="97"/>
      <c r="AJ277" s="97"/>
      <c r="AK277" s="97"/>
      <c r="AL277" s="97"/>
      <c r="AM277" s="97"/>
      <c r="AN277" s="97"/>
      <c r="AO277" s="97"/>
      <c r="AP277" s="97"/>
      <c r="AQ277" s="97"/>
      <c r="AR277" s="97"/>
      <c r="AS277" s="97"/>
      <c r="AT277" s="97"/>
      <c r="AU277" s="97"/>
      <c r="AV277" s="97"/>
      <c r="AW277" s="97"/>
      <c r="AX277" s="97"/>
      <c r="AY277" s="97"/>
      <c r="AZ277" s="97"/>
      <c r="BA277" s="97"/>
      <c r="BB277" s="97"/>
    </row>
    <row r="278" spans="1:54" s="98" customFormat="1" ht="14.25" customHeight="1" x14ac:dyDescent="0.25">
      <c r="A278" s="96">
        <v>81714500</v>
      </c>
      <c r="B278" s="130" t="s">
        <v>812</v>
      </c>
      <c r="C278" s="197" t="str">
        <f>VLOOKUP(B278,Satser!$I$133:$J$160,2,FALSE)</f>
        <v>IE</v>
      </c>
      <c r="D278" s="130" t="s">
        <v>767</v>
      </c>
      <c r="E278" s="440"/>
      <c r="F278" s="220" t="s">
        <v>1813</v>
      </c>
      <c r="G278" s="130" t="s">
        <v>530</v>
      </c>
      <c r="H278" s="75">
        <v>2010</v>
      </c>
      <c r="I278" s="189" t="s">
        <v>734</v>
      </c>
      <c r="J278" s="160"/>
      <c r="K278" s="379">
        <f>IF(B278="",0,VLOOKUP(B278,Satser!$D$167:$F$194,2,FALSE)*IF(AA278="",0,VLOOKUP(AA278,Satser!$H$2:$J$14,2,FALSE)))</f>
        <v>0</v>
      </c>
      <c r="L278" s="379">
        <f>IF(B278="",0,VLOOKUP(B278,Satser!$I$167:$L$194,3,FALSE)*IF(AA278="",0,VLOOKUP(AA278,Satser!$H$2:$J$14,3,FALSE)))</f>
        <v>0</v>
      </c>
      <c r="M278" s="380">
        <f t="shared" si="4"/>
        <v>0</v>
      </c>
      <c r="N278" s="141" t="s">
        <v>612</v>
      </c>
      <c r="O278" s="73"/>
      <c r="P278" s="73"/>
      <c r="Q278" s="79"/>
      <c r="R278" s="73"/>
      <c r="S278" s="73">
        <v>4</v>
      </c>
      <c r="T278" s="73">
        <v>12</v>
      </c>
      <c r="U278" s="73">
        <v>12</v>
      </c>
      <c r="V278" s="73">
        <v>12</v>
      </c>
      <c r="W278" s="73">
        <v>8</v>
      </c>
      <c r="X278" s="73"/>
      <c r="Y278" s="76"/>
      <c r="Z278" s="76"/>
      <c r="AA278" s="76"/>
      <c r="AB278" s="76"/>
      <c r="AC278" s="76"/>
      <c r="AD278" s="76"/>
      <c r="AE278" s="169"/>
      <c r="AF278" s="76"/>
      <c r="AG278" s="76"/>
      <c r="AH278" s="76"/>
      <c r="AI278" s="97"/>
      <c r="AJ278" s="97"/>
      <c r="AK278" s="97"/>
      <c r="AL278" s="97"/>
      <c r="AM278" s="97"/>
      <c r="AN278" s="97"/>
      <c r="AO278" s="97"/>
      <c r="AP278" s="97"/>
      <c r="AQ278" s="97"/>
      <c r="AR278" s="97"/>
      <c r="AS278" s="97"/>
      <c r="AT278" s="97"/>
      <c r="AU278" s="97"/>
      <c r="AV278" s="97"/>
      <c r="AW278" s="97"/>
      <c r="AX278" s="97"/>
      <c r="AY278" s="97"/>
      <c r="AZ278" s="97"/>
      <c r="BA278" s="97"/>
      <c r="BB278" s="97"/>
    </row>
    <row r="279" spans="1:54" s="98" customFormat="1" ht="14.25" customHeight="1" x14ac:dyDescent="0.25">
      <c r="A279" s="330">
        <v>81714600</v>
      </c>
      <c r="B279" s="130" t="s">
        <v>812</v>
      </c>
      <c r="C279" s="197" t="str">
        <f>VLOOKUP(B279,Satser!$I$133:$J$160,2,FALSE)</f>
        <v>IE</v>
      </c>
      <c r="D279" s="130" t="s">
        <v>597</v>
      </c>
      <c r="E279" s="440"/>
      <c r="F279" s="220" t="s">
        <v>1813</v>
      </c>
      <c r="G279" s="130" t="s">
        <v>527</v>
      </c>
      <c r="H279" s="130">
        <v>2010</v>
      </c>
      <c r="I279" s="189" t="s">
        <v>463</v>
      </c>
      <c r="J279" s="160"/>
      <c r="K279" s="379">
        <f>IF(B279="",0,VLOOKUP(B279,Satser!$D$167:$F$194,2,FALSE)*IF(AA279="",0,VLOOKUP(AA279,Satser!$H$2:$J$14,2,FALSE)))</f>
        <v>0</v>
      </c>
      <c r="L279" s="379">
        <f>IF(B279="",0,VLOOKUP(B279,Satser!$I$167:$L$194,3,FALSE)*IF(AA279="",0,VLOOKUP(AA279,Satser!$H$2:$J$14,3,FALSE)))</f>
        <v>0</v>
      </c>
      <c r="M279" s="380">
        <f t="shared" si="4"/>
        <v>0</v>
      </c>
      <c r="N279" s="141" t="s">
        <v>633</v>
      </c>
      <c r="O279" s="73"/>
      <c r="P279" s="73"/>
      <c r="Q279" s="79"/>
      <c r="R279" s="73"/>
      <c r="S279" s="73">
        <v>11</v>
      </c>
      <c r="T279" s="73">
        <v>12</v>
      </c>
      <c r="U279" s="73">
        <v>12</v>
      </c>
      <c r="V279" s="73">
        <v>12</v>
      </c>
      <c r="W279" s="73">
        <v>1</v>
      </c>
      <c r="X279" s="73"/>
      <c r="Y279" s="76"/>
      <c r="Z279" s="76"/>
      <c r="AA279" s="76"/>
      <c r="AB279" s="76"/>
      <c r="AC279" s="76"/>
      <c r="AD279" s="76"/>
      <c r="AE279" s="169"/>
      <c r="AF279" s="76"/>
      <c r="AG279" s="76"/>
      <c r="AH279" s="76"/>
      <c r="AI279" s="97"/>
      <c r="AJ279" s="97"/>
      <c r="AK279" s="97"/>
      <c r="AL279" s="97"/>
      <c r="AM279" s="97"/>
      <c r="AN279" s="97"/>
      <c r="AO279" s="97"/>
      <c r="AP279" s="97"/>
      <c r="AQ279" s="97"/>
      <c r="AR279" s="97"/>
      <c r="AS279" s="97"/>
      <c r="AT279" s="97"/>
      <c r="AU279" s="97"/>
      <c r="AV279" s="97"/>
      <c r="AW279" s="97"/>
      <c r="AX279" s="97"/>
      <c r="AY279" s="97"/>
      <c r="AZ279" s="97"/>
      <c r="BA279" s="97"/>
      <c r="BB279" s="97"/>
    </row>
    <row r="280" spans="1:54" s="98" customFormat="1" ht="14.25" customHeight="1" x14ac:dyDescent="0.25">
      <c r="A280" s="96">
        <v>81714700</v>
      </c>
      <c r="B280" s="130" t="s">
        <v>812</v>
      </c>
      <c r="C280" s="197" t="str">
        <f>VLOOKUP(B280,Satser!$I$133:$J$160,2,FALSE)</f>
        <v>IE</v>
      </c>
      <c r="D280" s="130" t="s">
        <v>606</v>
      </c>
      <c r="E280" s="440"/>
      <c r="F280" s="220" t="s">
        <v>1813</v>
      </c>
      <c r="G280" s="130" t="s">
        <v>527</v>
      </c>
      <c r="H280" s="130">
        <v>2010</v>
      </c>
      <c r="I280" s="189" t="s">
        <v>603</v>
      </c>
      <c r="J280" s="160"/>
      <c r="K280" s="379">
        <f>IF(B280="",0,VLOOKUP(B280,Satser!$D$167:$F$194,2,FALSE)*IF(AA280="",0,VLOOKUP(AA280,Satser!$H$2:$J$14,2,FALSE)))</f>
        <v>0</v>
      </c>
      <c r="L280" s="379">
        <f>IF(B280="",0,VLOOKUP(B280,Satser!$I$167:$L$194,3,FALSE)*IF(AA280="",0,VLOOKUP(AA280,Satser!$H$2:$J$14,3,FALSE)))</f>
        <v>0</v>
      </c>
      <c r="M280" s="380">
        <f t="shared" si="4"/>
        <v>0</v>
      </c>
      <c r="N280" s="141" t="s">
        <v>647</v>
      </c>
      <c r="O280" s="73"/>
      <c r="P280" s="73"/>
      <c r="Q280" s="79"/>
      <c r="R280" s="73"/>
      <c r="S280" s="73">
        <v>10</v>
      </c>
      <c r="T280" s="9">
        <v>12</v>
      </c>
      <c r="U280" s="73">
        <v>12</v>
      </c>
      <c r="V280" s="73">
        <v>12</v>
      </c>
      <c r="W280" s="73">
        <v>2</v>
      </c>
      <c r="X280" s="73"/>
      <c r="Y280" s="76"/>
      <c r="Z280" s="76"/>
      <c r="AA280" s="76"/>
      <c r="AB280" s="76"/>
      <c r="AC280" s="76"/>
      <c r="AD280" s="76"/>
      <c r="AE280" s="169"/>
      <c r="AF280" s="76"/>
      <c r="AG280" s="76"/>
      <c r="AH280" s="76"/>
      <c r="AI280" s="97"/>
      <c r="AJ280" s="97"/>
      <c r="AK280" s="97"/>
      <c r="AL280" s="97"/>
      <c r="AM280" s="97"/>
      <c r="AN280" s="97"/>
      <c r="AO280" s="97"/>
      <c r="AP280" s="97"/>
      <c r="AQ280" s="97"/>
      <c r="AR280" s="97"/>
      <c r="AS280" s="97"/>
      <c r="AT280" s="97"/>
      <c r="AU280" s="97"/>
      <c r="AV280" s="97"/>
      <c r="AW280" s="97"/>
      <c r="AX280" s="97"/>
      <c r="AY280" s="97"/>
      <c r="AZ280" s="97"/>
      <c r="BA280" s="97"/>
      <c r="BB280" s="97"/>
    </row>
    <row r="281" spans="1:54" ht="14.25" customHeight="1" x14ac:dyDescent="0.25">
      <c r="A281" s="96">
        <v>81714800</v>
      </c>
      <c r="B281" s="130" t="s">
        <v>812</v>
      </c>
      <c r="C281" s="197" t="str">
        <f>VLOOKUP(B281,Satser!$I$133:$J$160,2,FALSE)</f>
        <v>IE</v>
      </c>
      <c r="D281" s="130" t="s">
        <v>1006</v>
      </c>
      <c r="E281" s="440" t="s">
        <v>2176</v>
      </c>
      <c r="F281" s="220" t="s">
        <v>1813</v>
      </c>
      <c r="G281" s="130" t="s">
        <v>530</v>
      </c>
      <c r="H281" s="75">
        <v>2010</v>
      </c>
      <c r="I281" s="189" t="s">
        <v>620</v>
      </c>
      <c r="J281" s="160"/>
      <c r="K281" s="379">
        <f>IF(B281="",0,VLOOKUP(B281,Satser!$D$167:$F$194,2,FALSE)*IF(AA281="",0,VLOOKUP(AA281,Satser!$H$2:$J$14,2,FALSE)))</f>
        <v>0</v>
      </c>
      <c r="L281" s="379">
        <f>IF(B281="",0,VLOOKUP(B281,Satser!$I$167:$L$194,3,FALSE)*IF(AA281="",0,VLOOKUP(AA281,Satser!$H$2:$J$14,3,FALSE)))</f>
        <v>0</v>
      </c>
      <c r="M281" s="380">
        <f t="shared" si="4"/>
        <v>0</v>
      </c>
      <c r="N281" s="141" t="s">
        <v>651</v>
      </c>
      <c r="O281" s="73"/>
      <c r="P281" s="73"/>
      <c r="Q281" s="79"/>
      <c r="R281" s="73"/>
      <c r="S281" s="73">
        <v>5</v>
      </c>
      <c r="T281" s="73">
        <v>12</v>
      </c>
      <c r="U281" s="73">
        <v>12</v>
      </c>
      <c r="V281" s="73">
        <v>12</v>
      </c>
      <c r="W281" s="73">
        <v>7</v>
      </c>
      <c r="X281" s="73"/>
      <c r="Y281" s="76"/>
      <c r="Z281" s="110"/>
      <c r="AA281" s="75"/>
      <c r="AB281" s="75"/>
      <c r="AC281" s="75"/>
      <c r="AD281" s="75"/>
      <c r="AE281" s="170"/>
      <c r="AF281" s="75"/>
      <c r="AG281" s="75"/>
      <c r="AH281" s="75"/>
    </row>
    <row r="282" spans="1:54" s="98" customFormat="1" ht="14.25" customHeight="1" x14ac:dyDescent="0.25">
      <c r="A282" s="96">
        <v>81714900</v>
      </c>
      <c r="B282" s="130" t="s">
        <v>812</v>
      </c>
      <c r="C282" s="197" t="str">
        <f>VLOOKUP(B282,Satser!$I$133:$J$160,2,FALSE)</f>
        <v>IE</v>
      </c>
      <c r="D282" s="192" t="s">
        <v>665</v>
      </c>
      <c r="E282" s="440"/>
      <c r="F282" s="220" t="s">
        <v>1813</v>
      </c>
      <c r="G282" s="130" t="s">
        <v>530</v>
      </c>
      <c r="H282" s="192">
        <v>2010</v>
      </c>
      <c r="I282" s="189" t="s">
        <v>618</v>
      </c>
      <c r="J282" s="160"/>
      <c r="K282" s="379">
        <f>IF(B282="",0,VLOOKUP(B282,Satser!$D$167:$F$194,2,FALSE)*IF(AA282="",0,VLOOKUP(AA282,Satser!$H$2:$J$14,2,FALSE)))</f>
        <v>0</v>
      </c>
      <c r="L282" s="379">
        <f>IF(B282="",0,VLOOKUP(B282,Satser!$I$167:$L$194,3,FALSE)*IF(AA282="",0,VLOOKUP(AA282,Satser!$H$2:$J$14,3,FALSE)))</f>
        <v>0</v>
      </c>
      <c r="M282" s="380">
        <f t="shared" si="4"/>
        <v>0</v>
      </c>
      <c r="N282" s="141" t="s">
        <v>678</v>
      </c>
      <c r="O282" s="73"/>
      <c r="P282" s="73"/>
      <c r="Q282" s="79"/>
      <c r="R282" s="73"/>
      <c r="S282" s="73">
        <v>9</v>
      </c>
      <c r="T282" s="183">
        <v>12</v>
      </c>
      <c r="U282" s="183">
        <v>12</v>
      </c>
      <c r="V282" s="183">
        <v>12</v>
      </c>
      <c r="W282" s="183">
        <v>3</v>
      </c>
      <c r="X282" s="168"/>
      <c r="Y282" s="76"/>
      <c r="Z282" s="76"/>
      <c r="AA282" s="76"/>
      <c r="AB282" s="76"/>
      <c r="AC282" s="76"/>
      <c r="AD282" s="76"/>
      <c r="AE282" s="169"/>
      <c r="AF282" s="76"/>
      <c r="AG282" s="76"/>
      <c r="AH282" s="76"/>
      <c r="AI282" s="97"/>
      <c r="AJ282" s="97"/>
      <c r="AK282" s="97"/>
      <c r="AL282" s="97"/>
      <c r="AM282" s="97"/>
      <c r="AN282" s="97"/>
      <c r="AO282" s="97"/>
      <c r="AP282" s="97"/>
      <c r="AQ282" s="97"/>
      <c r="AR282" s="97"/>
      <c r="AS282" s="97"/>
      <c r="AT282" s="97"/>
      <c r="AU282" s="97"/>
      <c r="AV282" s="97"/>
      <c r="AW282" s="97"/>
      <c r="AX282" s="97"/>
      <c r="AY282" s="97"/>
      <c r="AZ282" s="97"/>
      <c r="BA282" s="97"/>
      <c r="BB282" s="97"/>
    </row>
    <row r="283" spans="1:54" s="98" customFormat="1" ht="14.25" customHeight="1" x14ac:dyDescent="0.25">
      <c r="A283" s="96">
        <v>81715000</v>
      </c>
      <c r="B283" s="130" t="s">
        <v>812</v>
      </c>
      <c r="C283" s="197" t="str">
        <f>VLOOKUP(B283,Satser!$I$133:$J$160,2,FALSE)</f>
        <v>IE</v>
      </c>
      <c r="D283" s="130" t="s">
        <v>663</v>
      </c>
      <c r="E283" s="440"/>
      <c r="F283" s="220" t="s">
        <v>1813</v>
      </c>
      <c r="G283" s="130" t="s">
        <v>530</v>
      </c>
      <c r="H283" s="130">
        <v>2010</v>
      </c>
      <c r="I283" s="189" t="s">
        <v>664</v>
      </c>
      <c r="J283" s="160"/>
      <c r="K283" s="379">
        <f>IF(B283="",0,VLOOKUP(B283,Satser!$D$167:$F$194,2,FALSE)*IF(AA283="",0,VLOOKUP(AA283,Satser!$H$2:$J$14,2,FALSE)))</f>
        <v>0</v>
      </c>
      <c r="L283" s="379">
        <f>IF(B283="",0,VLOOKUP(B283,Satser!$I$167:$L$194,3,FALSE)*IF(AA283="",0,VLOOKUP(AA283,Satser!$H$2:$J$14,3,FALSE)))</f>
        <v>0</v>
      </c>
      <c r="M283" s="380">
        <f t="shared" si="4"/>
        <v>0</v>
      </c>
      <c r="N283" s="141" t="s">
        <v>679</v>
      </c>
      <c r="O283" s="73"/>
      <c r="P283" s="73"/>
      <c r="Q283" s="79"/>
      <c r="R283" s="73"/>
      <c r="S283" s="73">
        <v>8</v>
      </c>
      <c r="T283" s="73">
        <v>12</v>
      </c>
      <c r="U283" s="73">
        <v>12</v>
      </c>
      <c r="V283" s="73">
        <v>12</v>
      </c>
      <c r="W283" s="73">
        <v>4</v>
      </c>
      <c r="X283" s="168"/>
      <c r="Y283" s="76"/>
      <c r="Z283" s="76"/>
      <c r="AA283" s="73"/>
      <c r="AB283" s="73"/>
      <c r="AC283" s="73"/>
      <c r="AD283" s="73"/>
      <c r="AE283" s="168"/>
      <c r="AF283" s="76"/>
      <c r="AG283" s="76"/>
      <c r="AH283" s="76"/>
      <c r="AI283" s="97"/>
      <c r="AJ283" s="97"/>
      <c r="AK283" s="97"/>
      <c r="AL283" s="97"/>
      <c r="AM283" s="97"/>
      <c r="AN283" s="97"/>
      <c r="AO283" s="97"/>
      <c r="AP283" s="97"/>
      <c r="AQ283" s="97"/>
      <c r="AR283" s="97"/>
      <c r="AS283" s="97"/>
      <c r="AT283" s="97"/>
      <c r="AU283" s="97"/>
      <c r="AV283" s="97"/>
      <c r="AW283" s="97"/>
      <c r="AX283" s="97"/>
      <c r="AY283" s="97"/>
      <c r="AZ283" s="97"/>
      <c r="BA283" s="97"/>
      <c r="BB283" s="97"/>
    </row>
    <row r="284" spans="1:54" s="98" customFormat="1" ht="14.25" customHeight="1" x14ac:dyDescent="0.25">
      <c r="A284" s="96">
        <v>81715100</v>
      </c>
      <c r="B284" s="130" t="s">
        <v>812</v>
      </c>
      <c r="C284" s="197" t="str">
        <f>VLOOKUP(B284,Satser!$I$133:$J$160,2,FALSE)</f>
        <v>IE</v>
      </c>
      <c r="D284" s="130" t="s">
        <v>697</v>
      </c>
      <c r="E284" s="440"/>
      <c r="F284" s="220" t="s">
        <v>1813</v>
      </c>
      <c r="G284" s="130" t="s">
        <v>527</v>
      </c>
      <c r="H284" s="75">
        <v>2010</v>
      </c>
      <c r="I284" s="189" t="s">
        <v>618</v>
      </c>
      <c r="J284" s="160"/>
      <c r="K284" s="379">
        <f>IF(B284="",0,VLOOKUP(B284,Satser!$D$167:$F$194,2,FALSE)*IF(AA284="",0,VLOOKUP(AA284,Satser!$H$2:$J$14,2,FALSE)))</f>
        <v>0</v>
      </c>
      <c r="L284" s="379">
        <f>IF(B284="",0,VLOOKUP(B284,Satser!$I$167:$L$194,3,FALSE)*IF(AA284="",0,VLOOKUP(AA284,Satser!$H$2:$J$14,3,FALSE)))</f>
        <v>0</v>
      </c>
      <c r="M284" s="380">
        <f t="shared" si="4"/>
        <v>0</v>
      </c>
      <c r="N284" s="141" t="s">
        <v>700</v>
      </c>
      <c r="O284" s="73"/>
      <c r="P284" s="73"/>
      <c r="Q284" s="79"/>
      <c r="R284" s="73"/>
      <c r="S284" s="73">
        <v>9</v>
      </c>
      <c r="T284" s="73">
        <v>12</v>
      </c>
      <c r="U284" s="73">
        <v>12</v>
      </c>
      <c r="V284" s="73">
        <v>12</v>
      </c>
      <c r="W284" s="73">
        <v>3</v>
      </c>
      <c r="X284" s="168"/>
      <c r="Y284" s="76"/>
      <c r="Z284" s="76"/>
      <c r="AA284" s="73"/>
      <c r="AB284" s="73"/>
      <c r="AC284" s="73"/>
      <c r="AD284" s="73"/>
      <c r="AE284" s="168"/>
      <c r="AF284" s="76"/>
      <c r="AG284" s="76"/>
      <c r="AH284" s="76"/>
      <c r="AI284" s="97"/>
      <c r="AJ284" s="97"/>
      <c r="AK284" s="97"/>
      <c r="AL284" s="97"/>
      <c r="AM284" s="97"/>
      <c r="AN284" s="97"/>
      <c r="AO284" s="97"/>
      <c r="AP284" s="97"/>
      <c r="AQ284" s="97"/>
      <c r="AR284" s="97"/>
      <c r="AS284" s="97"/>
      <c r="AT284" s="97"/>
      <c r="AU284" s="97"/>
      <c r="AV284" s="97"/>
      <c r="AW284" s="97"/>
      <c r="AX284" s="97"/>
      <c r="AY284" s="97"/>
      <c r="AZ284" s="97"/>
      <c r="BA284" s="97"/>
      <c r="BB284" s="97"/>
    </row>
    <row r="285" spans="1:54" s="98" customFormat="1" ht="14.25" customHeight="1" x14ac:dyDescent="0.25">
      <c r="A285" s="96">
        <v>81715200</v>
      </c>
      <c r="B285" s="130" t="s">
        <v>812</v>
      </c>
      <c r="C285" s="197" t="str">
        <f>VLOOKUP(B285,Satser!$I$133:$J$160,2,FALSE)</f>
        <v>IE</v>
      </c>
      <c r="D285" s="192" t="s">
        <v>698</v>
      </c>
      <c r="E285" s="440"/>
      <c r="F285" s="220" t="s">
        <v>1813</v>
      </c>
      <c r="G285" s="130" t="s">
        <v>527</v>
      </c>
      <c r="H285" s="192">
        <v>2010</v>
      </c>
      <c r="I285" s="189" t="s">
        <v>620</v>
      </c>
      <c r="J285" s="160"/>
      <c r="K285" s="379">
        <f>IF(B285="",0,VLOOKUP(B285,Satser!$D$167:$F$194,2,FALSE)*IF(AA285="",0,VLOOKUP(AA285,Satser!$H$2:$J$14,2,FALSE)))</f>
        <v>0</v>
      </c>
      <c r="L285" s="379">
        <f>IF(B285="",0,VLOOKUP(B285,Satser!$I$167:$L$194,3,FALSE)*IF(AA285="",0,VLOOKUP(AA285,Satser!$H$2:$J$14,3,FALSE)))</f>
        <v>0</v>
      </c>
      <c r="M285" s="380">
        <f t="shared" si="4"/>
        <v>0</v>
      </c>
      <c r="N285" s="211" t="s">
        <v>710</v>
      </c>
      <c r="O285" s="73"/>
      <c r="P285" s="73"/>
      <c r="Q285" s="79"/>
      <c r="R285" s="73"/>
      <c r="S285" s="73">
        <v>5</v>
      </c>
      <c r="T285" s="183">
        <v>12</v>
      </c>
      <c r="U285" s="183">
        <v>12</v>
      </c>
      <c r="V285" s="183">
        <v>12</v>
      </c>
      <c r="W285" s="183">
        <v>7</v>
      </c>
      <c r="X285" s="168"/>
      <c r="Y285" s="76"/>
      <c r="Z285" s="76"/>
      <c r="AA285" s="76"/>
      <c r="AB285" s="76"/>
      <c r="AC285" s="76"/>
      <c r="AD285" s="76"/>
      <c r="AE285" s="169"/>
      <c r="AF285" s="76"/>
      <c r="AG285" s="76"/>
      <c r="AH285" s="76"/>
      <c r="AI285" s="97"/>
      <c r="AJ285" s="97"/>
      <c r="AK285" s="97"/>
      <c r="AL285" s="97"/>
      <c r="AM285" s="97"/>
      <c r="AN285" s="97"/>
      <c r="AO285" s="97"/>
      <c r="AP285" s="97"/>
      <c r="AQ285" s="97"/>
      <c r="AR285" s="97"/>
      <c r="AS285" s="97"/>
      <c r="AT285" s="97"/>
      <c r="AU285" s="97"/>
      <c r="AV285" s="97"/>
      <c r="AW285" s="97"/>
      <c r="AX285" s="97"/>
      <c r="AY285" s="97"/>
      <c r="AZ285" s="97"/>
      <c r="BA285" s="97"/>
      <c r="BB285" s="97"/>
    </row>
    <row r="286" spans="1:54" s="98" customFormat="1" ht="14.25" customHeight="1" x14ac:dyDescent="0.25">
      <c r="A286" s="96">
        <v>81722000</v>
      </c>
      <c r="B286" s="130" t="s">
        <v>812</v>
      </c>
      <c r="C286" s="197" t="str">
        <f>VLOOKUP(B286,Satser!$I$133:$J$160,2,FALSE)</f>
        <v>IE</v>
      </c>
      <c r="D286" s="130" t="s">
        <v>720</v>
      </c>
      <c r="E286" s="440"/>
      <c r="F286" s="220" t="s">
        <v>1813</v>
      </c>
      <c r="G286" s="130" t="s">
        <v>527</v>
      </c>
      <c r="H286" s="130">
        <v>2011</v>
      </c>
      <c r="I286" s="189" t="s">
        <v>685</v>
      </c>
      <c r="J286" s="160"/>
      <c r="K286" s="379">
        <f>IF(B286="",0,VLOOKUP(B286,Satser!$D$167:$F$194,2,FALSE)*IF(AA286="",0,VLOOKUP(AA286,Satser!$H$2:$J$14,2,FALSE)))</f>
        <v>0</v>
      </c>
      <c r="L286" s="379">
        <f>IF(B286="",0,VLOOKUP(B286,Satser!$I$167:$L$194,3,FALSE)*IF(AA286="",0,VLOOKUP(AA286,Satser!$H$2:$J$14,3,FALSE)))</f>
        <v>0</v>
      </c>
      <c r="M286" s="380">
        <f t="shared" si="4"/>
        <v>0</v>
      </c>
      <c r="N286" s="141" t="s">
        <v>969</v>
      </c>
      <c r="O286" s="73"/>
      <c r="P286" s="73"/>
      <c r="Q286" s="79"/>
      <c r="R286" s="73"/>
      <c r="S286" s="73"/>
      <c r="T286" s="73">
        <v>12</v>
      </c>
      <c r="U286" s="73">
        <v>12</v>
      </c>
      <c r="V286" s="73">
        <v>12</v>
      </c>
      <c r="W286" s="73">
        <v>12</v>
      </c>
      <c r="X286" s="168"/>
      <c r="Y286" s="76"/>
      <c r="Z286" s="76"/>
      <c r="AA286" s="73"/>
      <c r="AB286" s="73"/>
      <c r="AC286" s="73"/>
      <c r="AD286" s="73"/>
      <c r="AE286" s="168"/>
      <c r="AF286" s="76"/>
      <c r="AG286" s="76"/>
      <c r="AH286" s="76"/>
      <c r="AI286" s="97"/>
      <c r="AJ286" s="97"/>
      <c r="AK286" s="97"/>
      <c r="AL286" s="97"/>
      <c r="AM286" s="97"/>
      <c r="AN286" s="97"/>
      <c r="AO286" s="97"/>
      <c r="AP286" s="97"/>
      <c r="AQ286" s="97"/>
      <c r="AR286" s="97"/>
      <c r="AS286" s="97"/>
      <c r="AT286" s="97"/>
      <c r="AU286" s="97"/>
      <c r="AV286" s="97"/>
      <c r="AW286" s="97"/>
      <c r="AX286" s="97"/>
      <c r="AY286" s="97"/>
      <c r="AZ286" s="97"/>
      <c r="BA286" s="97"/>
      <c r="BB286" s="97"/>
    </row>
    <row r="287" spans="1:54" s="98" customFormat="1" ht="14.25" customHeight="1" x14ac:dyDescent="0.25">
      <c r="A287" s="96">
        <v>81722100</v>
      </c>
      <c r="B287" s="130" t="s">
        <v>812</v>
      </c>
      <c r="C287" s="197" t="str">
        <f>VLOOKUP(B287,Satser!$I$133:$J$160,2,FALSE)</f>
        <v>IE</v>
      </c>
      <c r="D287" s="130" t="s">
        <v>761</v>
      </c>
      <c r="E287" s="440"/>
      <c r="F287" s="220" t="s">
        <v>1813</v>
      </c>
      <c r="G287" s="130" t="s">
        <v>527</v>
      </c>
      <c r="H287" s="75">
        <v>2011</v>
      </c>
      <c r="I287" s="189" t="s">
        <v>685</v>
      </c>
      <c r="J287" s="160"/>
      <c r="K287" s="379">
        <f>IF(B287="",0,VLOOKUP(B287,Satser!$D$167:$F$194,2,FALSE)*IF(AA287="",0,VLOOKUP(AA287,Satser!$H$2:$J$14,2,FALSE)))</f>
        <v>0</v>
      </c>
      <c r="L287" s="379">
        <f>IF(B287="",0,VLOOKUP(B287,Satser!$I$167:$L$194,3,FALSE)*IF(AA287="",0,VLOOKUP(AA287,Satser!$H$2:$J$14,3,FALSE)))</f>
        <v>0</v>
      </c>
      <c r="M287" s="380">
        <f t="shared" si="4"/>
        <v>0</v>
      </c>
      <c r="N287" s="141" t="s">
        <v>969</v>
      </c>
      <c r="O287" s="73"/>
      <c r="P287" s="73"/>
      <c r="Q287" s="79"/>
      <c r="R287" s="73"/>
      <c r="S287" s="73"/>
      <c r="T287" s="73">
        <v>12</v>
      </c>
      <c r="U287" s="73">
        <v>12</v>
      </c>
      <c r="V287" s="73">
        <v>12</v>
      </c>
      <c r="W287" s="73">
        <v>12</v>
      </c>
      <c r="X287" s="168"/>
      <c r="Y287" s="76"/>
      <c r="Z287" s="76"/>
      <c r="AA287" s="73"/>
      <c r="AB287" s="73"/>
      <c r="AC287" s="73"/>
      <c r="AD287" s="73"/>
      <c r="AE287" s="168"/>
      <c r="AF287" s="76"/>
      <c r="AG287" s="76"/>
      <c r="AH287" s="76"/>
      <c r="AI287" s="97"/>
      <c r="AJ287" s="97"/>
      <c r="AK287" s="97"/>
      <c r="AL287" s="97"/>
      <c r="AM287" s="97"/>
      <c r="AN287" s="97"/>
      <c r="AO287" s="97"/>
      <c r="AP287" s="97"/>
      <c r="AQ287" s="97"/>
      <c r="AR287" s="97"/>
      <c r="AS287" s="97"/>
      <c r="AT287" s="97"/>
      <c r="AU287" s="97"/>
      <c r="AV287" s="97"/>
      <c r="AW287" s="97"/>
      <c r="AX287" s="97"/>
      <c r="AY287" s="97"/>
      <c r="AZ287" s="97"/>
      <c r="BA287" s="97"/>
      <c r="BB287" s="97"/>
    </row>
    <row r="288" spans="1:54" s="98" customFormat="1" ht="14.25" customHeight="1" x14ac:dyDescent="0.25">
      <c r="A288" s="96">
        <v>81722200</v>
      </c>
      <c r="B288" s="130" t="s">
        <v>812</v>
      </c>
      <c r="C288" s="197" t="str">
        <f>VLOOKUP(B288,Satser!$I$133:$J$160,2,FALSE)</f>
        <v>IE</v>
      </c>
      <c r="D288" s="130" t="s">
        <v>645</v>
      </c>
      <c r="E288" s="440"/>
      <c r="F288" s="220" t="s">
        <v>1813</v>
      </c>
      <c r="G288" s="130" t="s">
        <v>527</v>
      </c>
      <c r="H288" s="130">
        <v>2011</v>
      </c>
      <c r="I288" s="189" t="s">
        <v>685</v>
      </c>
      <c r="J288" s="160"/>
      <c r="K288" s="379">
        <f>IF(B288="",0,VLOOKUP(B288,Satser!$D$167:$F$194,2,FALSE)*IF(AA288="",0,VLOOKUP(AA288,Satser!$H$2:$J$14,2,FALSE)))</f>
        <v>0</v>
      </c>
      <c r="L288" s="379">
        <f>IF(B288="",0,VLOOKUP(B288,Satser!$I$167:$L$194,3,FALSE)*IF(AA288="",0,VLOOKUP(AA288,Satser!$H$2:$J$14,3,FALSE)))</f>
        <v>0</v>
      </c>
      <c r="M288" s="380">
        <f t="shared" si="4"/>
        <v>0</v>
      </c>
      <c r="N288" s="141" t="s">
        <v>970</v>
      </c>
      <c r="O288" s="73"/>
      <c r="P288" s="73"/>
      <c r="Q288" s="79"/>
      <c r="R288" s="73"/>
      <c r="S288" s="73"/>
      <c r="T288" s="73">
        <v>12</v>
      </c>
      <c r="U288" s="73">
        <v>12</v>
      </c>
      <c r="V288" s="73">
        <v>12</v>
      </c>
      <c r="W288" s="73">
        <v>12</v>
      </c>
      <c r="X288" s="168"/>
      <c r="Y288" s="76"/>
      <c r="Z288" s="76"/>
      <c r="AA288" s="73"/>
      <c r="AB288" s="73"/>
      <c r="AC288" s="73"/>
      <c r="AD288" s="73"/>
      <c r="AE288" s="168"/>
      <c r="AF288" s="76"/>
      <c r="AG288" s="76"/>
      <c r="AH288" s="76"/>
      <c r="AI288" s="97"/>
      <c r="AJ288" s="97"/>
      <c r="AK288" s="97"/>
      <c r="AL288" s="97"/>
      <c r="AM288" s="97"/>
      <c r="AN288" s="97"/>
      <c r="AO288" s="97"/>
      <c r="AP288" s="97"/>
      <c r="AQ288" s="97"/>
      <c r="AR288" s="97"/>
      <c r="AS288" s="97"/>
      <c r="AT288" s="97"/>
      <c r="AU288" s="97"/>
      <c r="AV288" s="97"/>
      <c r="AW288" s="97"/>
      <c r="AX288" s="97"/>
      <c r="AY288" s="97"/>
      <c r="AZ288" s="97"/>
      <c r="BA288" s="97"/>
      <c r="BB288" s="97"/>
    </row>
    <row r="289" spans="1:54" s="98" customFormat="1" ht="14.25" customHeight="1" x14ac:dyDescent="0.25">
      <c r="A289" s="96">
        <v>81722300</v>
      </c>
      <c r="B289" s="130" t="s">
        <v>812</v>
      </c>
      <c r="C289" s="197" t="str">
        <f>VLOOKUP(B289,Satser!$I$133:$J$160,2,FALSE)</f>
        <v>IE</v>
      </c>
      <c r="D289" s="130" t="s">
        <v>1180</v>
      </c>
      <c r="E289" s="440"/>
      <c r="F289" s="220" t="s">
        <v>1813</v>
      </c>
      <c r="G289" s="130" t="s">
        <v>527</v>
      </c>
      <c r="H289" s="130">
        <v>2011</v>
      </c>
      <c r="I289" s="189" t="s">
        <v>58</v>
      </c>
      <c r="J289" s="160"/>
      <c r="K289" s="379">
        <f>IF(B289="",0,VLOOKUP(B289,Satser!$D$167:$F$194,2,FALSE)*IF(AA289="",0,VLOOKUP(AA289,Satser!$H$2:$J$14,2,FALSE)))</f>
        <v>0</v>
      </c>
      <c r="L289" s="379">
        <f>IF(B289="",0,VLOOKUP(B289,Satser!$I$167:$L$194,3,FALSE)*IF(AA289="",0,VLOOKUP(AA289,Satser!$H$2:$J$14,3,FALSE)))</f>
        <v>0</v>
      </c>
      <c r="M289" s="380">
        <f t="shared" si="4"/>
        <v>0</v>
      </c>
      <c r="N289" s="141" t="s">
        <v>75</v>
      </c>
      <c r="O289" s="73"/>
      <c r="P289" s="73"/>
      <c r="Q289" s="79"/>
      <c r="R289" s="73"/>
      <c r="S289" s="73"/>
      <c r="T289" s="73">
        <v>10</v>
      </c>
      <c r="U289" s="73">
        <v>12</v>
      </c>
      <c r="V289" s="73">
        <v>12</v>
      </c>
      <c r="W289" s="73">
        <v>12</v>
      </c>
      <c r="X289" s="168">
        <v>2</v>
      </c>
      <c r="Y289" s="76"/>
      <c r="Z289" s="76"/>
      <c r="AA289" s="73"/>
      <c r="AB289" s="73"/>
      <c r="AC289" s="73"/>
      <c r="AD289" s="73"/>
      <c r="AE289" s="168"/>
      <c r="AF289" s="76"/>
      <c r="AG289" s="76"/>
      <c r="AH289" s="76"/>
      <c r="AI289" s="97"/>
      <c r="AJ289" s="97"/>
      <c r="AK289" s="97"/>
      <c r="AL289" s="97"/>
      <c r="AM289" s="97"/>
      <c r="AN289" s="97"/>
      <c r="AO289" s="97"/>
      <c r="AP289" s="97"/>
      <c r="AQ289" s="97"/>
      <c r="AR289" s="97"/>
      <c r="AS289" s="97"/>
      <c r="AT289" s="97"/>
      <c r="AU289" s="97"/>
      <c r="AV289" s="97"/>
      <c r="AW289" s="97"/>
      <c r="AX289" s="97"/>
      <c r="AY289" s="97"/>
      <c r="AZ289" s="97"/>
      <c r="BA289" s="97"/>
      <c r="BB289" s="97"/>
    </row>
    <row r="290" spans="1:54" s="98" customFormat="1" ht="14.25" customHeight="1" x14ac:dyDescent="0.25">
      <c r="A290" s="96">
        <v>81722400</v>
      </c>
      <c r="B290" s="130" t="s">
        <v>812</v>
      </c>
      <c r="C290" s="197" t="str">
        <f>VLOOKUP(B290,Satser!$I$133:$J$160,2,FALSE)</f>
        <v>IE</v>
      </c>
      <c r="D290" s="130" t="s">
        <v>1125</v>
      </c>
      <c r="E290" s="440"/>
      <c r="F290" s="220" t="s">
        <v>1813</v>
      </c>
      <c r="G290" s="130" t="s">
        <v>530</v>
      </c>
      <c r="H290" s="130">
        <v>2011</v>
      </c>
      <c r="I290" s="189" t="s">
        <v>284</v>
      </c>
      <c r="J290" s="160"/>
      <c r="K290" s="379">
        <f>IF(B290="",0,VLOOKUP(B290,Satser!$D$167:$F$194,2,FALSE)*IF(AA290="",0,VLOOKUP(AA290,Satser!$H$2:$J$14,2,FALSE)))</f>
        <v>0</v>
      </c>
      <c r="L290" s="379">
        <f>IF(B290="",0,VLOOKUP(B290,Satser!$I$167:$L$194,3,FALSE)*IF(AA290="",0,VLOOKUP(AA290,Satser!$H$2:$J$14,3,FALSE)))</f>
        <v>0</v>
      </c>
      <c r="M290" s="380">
        <f t="shared" si="4"/>
        <v>0</v>
      </c>
      <c r="N290" s="141" t="s">
        <v>1043</v>
      </c>
      <c r="O290" s="73"/>
      <c r="P290" s="73"/>
      <c r="Q290" s="79"/>
      <c r="R290" s="73"/>
      <c r="S290" s="73"/>
      <c r="T290" s="73">
        <v>8</v>
      </c>
      <c r="U290" s="73">
        <v>12</v>
      </c>
      <c r="V290" s="73">
        <v>12</v>
      </c>
      <c r="W290" s="73">
        <v>12</v>
      </c>
      <c r="X290" s="168">
        <v>4</v>
      </c>
      <c r="Y290" s="76"/>
      <c r="Z290" s="76"/>
      <c r="AA290" s="73"/>
      <c r="AB290" s="73"/>
      <c r="AC290" s="73"/>
      <c r="AD290" s="73"/>
      <c r="AE290" s="168"/>
      <c r="AF290" s="76"/>
      <c r="AG290" s="76"/>
      <c r="AH290" s="76"/>
      <c r="AI290" s="97"/>
      <c r="AJ290" s="97"/>
      <c r="AK290" s="97"/>
      <c r="AL290" s="97"/>
      <c r="AM290" s="97"/>
      <c r="AN290" s="97"/>
      <c r="AO290" s="97"/>
      <c r="AP290" s="97"/>
      <c r="AQ290" s="97"/>
      <c r="AR290" s="97"/>
      <c r="AS290" s="97"/>
      <c r="AT290" s="97"/>
      <c r="AU290" s="97"/>
      <c r="AV290" s="97"/>
      <c r="AW290" s="97"/>
      <c r="AX290" s="97"/>
      <c r="AY290" s="97"/>
      <c r="AZ290" s="97"/>
      <c r="BA290" s="97"/>
      <c r="BB290" s="97"/>
    </row>
    <row r="291" spans="1:54" s="98" customFormat="1" ht="14.25" customHeight="1" x14ac:dyDescent="0.25">
      <c r="A291" s="96">
        <v>81722500</v>
      </c>
      <c r="B291" s="130" t="s">
        <v>812</v>
      </c>
      <c r="C291" s="197" t="str">
        <f>VLOOKUP(B291,Satser!$I$133:$J$160,2,FALSE)</f>
        <v>IE</v>
      </c>
      <c r="D291" s="130" t="s">
        <v>1035</v>
      </c>
      <c r="E291" s="440"/>
      <c r="F291" s="220" t="s">
        <v>1813</v>
      </c>
      <c r="G291" s="130" t="s">
        <v>527</v>
      </c>
      <c r="H291" s="130">
        <v>2011</v>
      </c>
      <c r="I291" s="189" t="s">
        <v>299</v>
      </c>
      <c r="J291" s="160"/>
      <c r="K291" s="379">
        <f>IF(B291="",0,VLOOKUP(B291,Satser!$D$167:$F$194,2,FALSE)*IF(AA291="",0,VLOOKUP(AA291,Satser!$H$2:$J$14,2,FALSE)))</f>
        <v>0</v>
      </c>
      <c r="L291" s="379">
        <f>IF(B291="",0,VLOOKUP(B291,Satser!$I$167:$L$194,3,FALSE)*IF(AA291="",0,VLOOKUP(AA291,Satser!$H$2:$J$14,3,FALSE)))</f>
        <v>0</v>
      </c>
      <c r="M291" s="380">
        <f t="shared" si="4"/>
        <v>0</v>
      </c>
      <c r="N291" s="141" t="s">
        <v>1044</v>
      </c>
      <c r="O291" s="73"/>
      <c r="P291" s="73"/>
      <c r="Q291" s="79"/>
      <c r="R291" s="73"/>
      <c r="S291" s="73"/>
      <c r="T291" s="73">
        <v>7</v>
      </c>
      <c r="U291" s="73">
        <v>12</v>
      </c>
      <c r="V291" s="73">
        <v>12</v>
      </c>
      <c r="W291" s="73">
        <v>12</v>
      </c>
      <c r="X291" s="168">
        <v>5</v>
      </c>
      <c r="Y291" s="76"/>
      <c r="Z291" s="76"/>
      <c r="AA291" s="73"/>
      <c r="AB291" s="73"/>
      <c r="AC291" s="73"/>
      <c r="AD291" s="73"/>
      <c r="AE291" s="168"/>
      <c r="AF291" s="76"/>
      <c r="AG291" s="76"/>
      <c r="AH291" s="76"/>
      <c r="AI291" s="97"/>
      <c r="AJ291" s="97"/>
      <c r="AK291" s="97"/>
      <c r="AL291" s="97"/>
      <c r="AM291" s="97"/>
      <c r="AN291" s="97"/>
      <c r="AO291" s="97"/>
      <c r="AP291" s="97"/>
      <c r="AQ291" s="97"/>
      <c r="AR291" s="97"/>
      <c r="AS291" s="97"/>
      <c r="AT291" s="97"/>
      <c r="AU291" s="97"/>
      <c r="AV291" s="97"/>
      <c r="AW291" s="97"/>
      <c r="AX291" s="97"/>
      <c r="AY291" s="97"/>
      <c r="AZ291" s="97"/>
      <c r="BA291" s="97"/>
      <c r="BB291" s="97"/>
    </row>
    <row r="292" spans="1:54" s="98" customFormat="1" ht="14.25" customHeight="1" x14ac:dyDescent="0.25">
      <c r="A292" s="96">
        <v>81725400</v>
      </c>
      <c r="B292" s="130" t="s">
        <v>812</v>
      </c>
      <c r="C292" s="197" t="str">
        <f>VLOOKUP(B292,Satser!$I$133:$J$160,2,FALSE)</f>
        <v>IE</v>
      </c>
      <c r="D292" s="130" t="s">
        <v>1038</v>
      </c>
      <c r="E292" s="440"/>
      <c r="F292" s="220" t="s">
        <v>1813</v>
      </c>
      <c r="G292" s="130" t="s">
        <v>527</v>
      </c>
      <c r="H292" s="130">
        <v>2011</v>
      </c>
      <c r="I292" s="189" t="s">
        <v>284</v>
      </c>
      <c r="J292" s="160"/>
      <c r="K292" s="379">
        <f>IF(B292="",0,VLOOKUP(B292,Satser!$D$167:$F$194,2,FALSE)*IF(AA292="",0,VLOOKUP(AA292,Satser!$H$2:$J$14,2,FALSE)))</f>
        <v>0</v>
      </c>
      <c r="L292" s="379">
        <f>IF(B292="",0,VLOOKUP(B292,Satser!$I$167:$L$194,3,FALSE)*IF(AA292="",0,VLOOKUP(AA292,Satser!$H$2:$J$14,3,FALSE)))</f>
        <v>0</v>
      </c>
      <c r="M292" s="380">
        <f t="shared" si="4"/>
        <v>0</v>
      </c>
      <c r="N292" s="141" t="s">
        <v>1045</v>
      </c>
      <c r="O292" s="73"/>
      <c r="P292" s="73"/>
      <c r="Q292" s="79"/>
      <c r="R292" s="73"/>
      <c r="S292" s="73"/>
      <c r="T292" s="73">
        <v>8</v>
      </c>
      <c r="U292" s="73">
        <v>12</v>
      </c>
      <c r="V292" s="73">
        <v>12</v>
      </c>
      <c r="W292" s="73">
        <v>12</v>
      </c>
      <c r="X292" s="168">
        <v>4</v>
      </c>
      <c r="Y292" s="76"/>
      <c r="Z292" s="76"/>
      <c r="AA292" s="73"/>
      <c r="AB292" s="73"/>
      <c r="AC292" s="73"/>
      <c r="AD292" s="73"/>
      <c r="AE292" s="168"/>
      <c r="AF292" s="76"/>
      <c r="AG292" s="76"/>
      <c r="AH292" s="76"/>
      <c r="AI292" s="97"/>
      <c r="AJ292" s="97"/>
      <c r="AK292" s="97"/>
      <c r="AL292" s="97"/>
      <c r="AM292" s="97"/>
      <c r="AN292" s="97"/>
      <c r="AO292" s="97"/>
      <c r="AP292" s="97"/>
      <c r="AQ292" s="97"/>
      <c r="AR292" s="97"/>
      <c r="AS292" s="97"/>
      <c r="AT292" s="97"/>
      <c r="AU292" s="97"/>
      <c r="AV292" s="97"/>
      <c r="AW292" s="97"/>
      <c r="AX292" s="97"/>
      <c r="AY292" s="97"/>
      <c r="AZ292" s="97"/>
      <c r="BA292" s="97"/>
      <c r="BB292" s="97"/>
    </row>
    <row r="293" spans="1:54" s="98" customFormat="1" ht="14.25" customHeight="1" x14ac:dyDescent="0.25">
      <c r="A293" s="96">
        <v>81725500</v>
      </c>
      <c r="B293" s="130" t="s">
        <v>812</v>
      </c>
      <c r="C293" s="197" t="str">
        <f>VLOOKUP(B293,Satser!$I$133:$J$160,2,FALSE)</f>
        <v>IE</v>
      </c>
      <c r="D293" s="130" t="s">
        <v>1039</v>
      </c>
      <c r="E293" s="440"/>
      <c r="F293" s="220" t="s">
        <v>1813</v>
      </c>
      <c r="G293" s="130" t="s">
        <v>527</v>
      </c>
      <c r="H293" s="130">
        <v>2011</v>
      </c>
      <c r="I293" s="189" t="s">
        <v>282</v>
      </c>
      <c r="J293" s="160"/>
      <c r="K293" s="379">
        <f>IF(B293="",0,VLOOKUP(B293,Satser!$D$167:$F$194,2,FALSE)*IF(AA293="",0,VLOOKUP(AA293,Satser!$H$2:$J$14,2,FALSE)))</f>
        <v>0</v>
      </c>
      <c r="L293" s="379">
        <f>IF(B293="",0,VLOOKUP(B293,Satser!$I$167:$L$194,3,FALSE)*IF(AA293="",0,VLOOKUP(AA293,Satser!$H$2:$J$14,3,FALSE)))</f>
        <v>0</v>
      </c>
      <c r="M293" s="380">
        <f t="shared" si="4"/>
        <v>0</v>
      </c>
      <c r="N293" s="141" t="s">
        <v>1118</v>
      </c>
      <c r="O293" s="73"/>
      <c r="P293" s="73"/>
      <c r="Q293" s="79"/>
      <c r="R293" s="73"/>
      <c r="S293" s="73"/>
      <c r="T293" s="73">
        <v>6</v>
      </c>
      <c r="U293" s="73">
        <v>12</v>
      </c>
      <c r="V293" s="73">
        <v>12</v>
      </c>
      <c r="W293" s="73">
        <v>12</v>
      </c>
      <c r="X293" s="168">
        <v>6</v>
      </c>
      <c r="Y293" s="76"/>
      <c r="Z293" s="76"/>
      <c r="AA293" s="73"/>
      <c r="AB293" s="73"/>
      <c r="AC293" s="73"/>
      <c r="AD293" s="73"/>
      <c r="AE293" s="168"/>
      <c r="AF293" s="76"/>
      <c r="AG293" s="76"/>
      <c r="AH293" s="76"/>
      <c r="AI293" s="97"/>
      <c r="AJ293" s="97"/>
      <c r="AK293" s="97"/>
      <c r="AL293" s="97"/>
      <c r="AM293" s="97"/>
      <c r="AN293" s="97"/>
      <c r="AO293" s="97"/>
      <c r="AP293" s="97"/>
      <c r="AQ293" s="97"/>
      <c r="AR293" s="97"/>
      <c r="AS293" s="97"/>
      <c r="AT293" s="97"/>
      <c r="AU293" s="97"/>
      <c r="AV293" s="97"/>
      <c r="AW293" s="97"/>
      <c r="AX293" s="97"/>
      <c r="AY293" s="97"/>
      <c r="AZ293" s="97"/>
      <c r="BA293" s="97"/>
      <c r="BB293" s="97"/>
    </row>
    <row r="294" spans="1:54" s="98" customFormat="1" ht="14.25" customHeight="1" x14ac:dyDescent="0.25">
      <c r="A294" s="96">
        <v>81725600</v>
      </c>
      <c r="B294" s="130" t="s">
        <v>812</v>
      </c>
      <c r="C294" s="197" t="str">
        <f>VLOOKUP(B294,Satser!$I$133:$J$160,2,FALSE)</f>
        <v>IE</v>
      </c>
      <c r="D294" s="130" t="s">
        <v>1057</v>
      </c>
      <c r="E294" s="440"/>
      <c r="F294" s="220" t="s">
        <v>1813</v>
      </c>
      <c r="G294" s="130" t="s">
        <v>527</v>
      </c>
      <c r="H294" s="130">
        <v>2011</v>
      </c>
      <c r="I294" s="189" t="s">
        <v>282</v>
      </c>
      <c r="J294" s="160"/>
      <c r="K294" s="379">
        <f>IF(B294="",0,VLOOKUP(B294,Satser!$D$167:$F$194,2,FALSE)*IF(AA294="",0,VLOOKUP(AA294,Satser!$H$2:$J$14,2,FALSE)))</f>
        <v>0</v>
      </c>
      <c r="L294" s="379">
        <f>IF(B294="",0,VLOOKUP(B294,Satser!$I$167:$L$194,3,FALSE)*IF(AA294="",0,VLOOKUP(AA294,Satser!$H$2:$J$14,3,FALSE)))</f>
        <v>0</v>
      </c>
      <c r="M294" s="380">
        <f t="shared" si="4"/>
        <v>0</v>
      </c>
      <c r="N294" s="141" t="s">
        <v>1109</v>
      </c>
      <c r="O294" s="73"/>
      <c r="P294" s="73"/>
      <c r="Q294" s="79"/>
      <c r="R294" s="73"/>
      <c r="S294" s="73"/>
      <c r="T294" s="73">
        <v>6</v>
      </c>
      <c r="U294" s="73">
        <v>12</v>
      </c>
      <c r="V294" s="73">
        <v>12</v>
      </c>
      <c r="W294" s="73">
        <v>12</v>
      </c>
      <c r="X294" s="168">
        <v>6</v>
      </c>
      <c r="Y294" s="76"/>
      <c r="Z294" s="76"/>
      <c r="AA294" s="73"/>
      <c r="AB294" s="73"/>
      <c r="AC294" s="73"/>
      <c r="AD294" s="73"/>
      <c r="AE294" s="168"/>
      <c r="AF294" s="76"/>
      <c r="AG294" s="76"/>
      <c r="AH294" s="76"/>
      <c r="AI294" s="97"/>
      <c r="AJ294" s="97"/>
      <c r="AK294" s="97"/>
      <c r="AL294" s="97"/>
      <c r="AM294" s="97"/>
      <c r="AN294" s="97"/>
      <c r="AO294" s="97"/>
      <c r="AP294" s="97"/>
      <c r="AQ294" s="97"/>
      <c r="AR294" s="97"/>
      <c r="AS294" s="97"/>
      <c r="AT294" s="97"/>
      <c r="AU294" s="97"/>
      <c r="AV294" s="97"/>
      <c r="AW294" s="97"/>
      <c r="AX294" s="97"/>
      <c r="AY294" s="97"/>
      <c r="AZ294" s="97"/>
      <c r="BA294" s="97"/>
      <c r="BB294" s="97"/>
    </row>
    <row r="295" spans="1:54" s="98" customFormat="1" ht="14.25" customHeight="1" x14ac:dyDescent="0.25">
      <c r="A295" s="96">
        <v>81725700</v>
      </c>
      <c r="B295" s="130" t="s">
        <v>812</v>
      </c>
      <c r="C295" s="197" t="str">
        <f>VLOOKUP(B295,Satser!$I$133:$J$160,2,FALSE)</f>
        <v>IE</v>
      </c>
      <c r="D295" s="130" t="s">
        <v>1056</v>
      </c>
      <c r="E295" s="440"/>
      <c r="F295" s="220" t="s">
        <v>1813</v>
      </c>
      <c r="G295" s="130" t="s">
        <v>530</v>
      </c>
      <c r="H295" s="130">
        <v>2011</v>
      </c>
      <c r="I295" s="189" t="s">
        <v>278</v>
      </c>
      <c r="J295" s="160"/>
      <c r="K295" s="379">
        <f>IF(B295="",0,VLOOKUP(B295,Satser!$D$167:$F$194,2,FALSE)*IF(AA295="",0,VLOOKUP(AA295,Satser!$H$2:$J$14,2,FALSE)))</f>
        <v>0</v>
      </c>
      <c r="L295" s="379">
        <f>IF(B295="",0,VLOOKUP(B295,Satser!$I$167:$L$194,3,FALSE)*IF(AA295="",0,VLOOKUP(AA295,Satser!$H$2:$J$14,3,FALSE)))</f>
        <v>0</v>
      </c>
      <c r="M295" s="380">
        <f t="shared" si="4"/>
        <v>0</v>
      </c>
      <c r="N295" s="141" t="s">
        <v>1109</v>
      </c>
      <c r="O295" s="73"/>
      <c r="P295" s="73"/>
      <c r="Q295" s="79"/>
      <c r="R295" s="73"/>
      <c r="S295" s="73"/>
      <c r="T295" s="73">
        <v>5</v>
      </c>
      <c r="U295" s="73">
        <v>12</v>
      </c>
      <c r="V295" s="73">
        <v>12</v>
      </c>
      <c r="W295" s="73">
        <v>12</v>
      </c>
      <c r="X295" s="168">
        <v>7</v>
      </c>
      <c r="Y295" s="76"/>
      <c r="Z295" s="76"/>
      <c r="AA295" s="73"/>
      <c r="AB295" s="73"/>
      <c r="AC295" s="73"/>
      <c r="AD295" s="73"/>
      <c r="AE295" s="168"/>
      <c r="AF295" s="76"/>
      <c r="AG295" s="76"/>
      <c r="AH295" s="76"/>
      <c r="AI295" s="97"/>
      <c r="AJ295" s="97"/>
      <c r="AK295" s="97"/>
      <c r="AL295" s="97"/>
      <c r="AM295" s="97"/>
      <c r="AN295" s="97"/>
      <c r="AO295" s="97"/>
      <c r="AP295" s="97"/>
      <c r="AQ295" s="97"/>
      <c r="AR295" s="97"/>
      <c r="AS295" s="97"/>
      <c r="AT295" s="97"/>
      <c r="AU295" s="97"/>
      <c r="AV295" s="97"/>
      <c r="AW295" s="97"/>
      <c r="AX295" s="97"/>
      <c r="AY295" s="97"/>
      <c r="AZ295" s="97"/>
      <c r="BA295" s="97"/>
      <c r="BB295" s="97"/>
    </row>
    <row r="296" spans="1:54" s="98" customFormat="1" ht="14.25" customHeight="1" x14ac:dyDescent="0.25">
      <c r="A296" s="96">
        <v>81725800</v>
      </c>
      <c r="B296" s="130" t="s">
        <v>812</v>
      </c>
      <c r="C296" s="197" t="str">
        <f>VLOOKUP(B296,Satser!$I$133:$J$160,2,FALSE)</f>
        <v>IE</v>
      </c>
      <c r="D296" s="130" t="s">
        <v>1053</v>
      </c>
      <c r="E296" s="440"/>
      <c r="F296" s="220" t="s">
        <v>1813</v>
      </c>
      <c r="G296" s="130" t="s">
        <v>527</v>
      </c>
      <c r="H296" s="130">
        <v>2011</v>
      </c>
      <c r="I296" s="189" t="s">
        <v>282</v>
      </c>
      <c r="J296" s="160"/>
      <c r="K296" s="379">
        <f>IF(B296="",0,VLOOKUP(B296,Satser!$D$167:$F$194,2,FALSE)*IF(AA296="",0,VLOOKUP(AA296,Satser!$H$2:$J$14,2,FALSE)))</f>
        <v>0</v>
      </c>
      <c r="L296" s="379">
        <f>IF(B296="",0,VLOOKUP(B296,Satser!$I$167:$L$194,3,FALSE)*IF(AA296="",0,VLOOKUP(AA296,Satser!$H$2:$J$14,3,FALSE)))</f>
        <v>0</v>
      </c>
      <c r="M296" s="380">
        <f t="shared" si="4"/>
        <v>0</v>
      </c>
      <c r="N296" s="141" t="s">
        <v>1109</v>
      </c>
      <c r="O296" s="73"/>
      <c r="P296" s="73"/>
      <c r="Q296" s="79"/>
      <c r="R296" s="73"/>
      <c r="S296" s="73"/>
      <c r="T296" s="73">
        <v>6</v>
      </c>
      <c r="U296" s="73">
        <v>12</v>
      </c>
      <c r="V296" s="73">
        <v>12</v>
      </c>
      <c r="W296" s="73">
        <v>12</v>
      </c>
      <c r="X296" s="168">
        <v>6</v>
      </c>
      <c r="Y296" s="76"/>
      <c r="Z296" s="76"/>
      <c r="AA296" s="73"/>
      <c r="AB296" s="73"/>
      <c r="AC296" s="73"/>
      <c r="AD296" s="73"/>
      <c r="AE296" s="168"/>
      <c r="AF296" s="76"/>
      <c r="AG296" s="76"/>
      <c r="AH296" s="76"/>
      <c r="AI296" s="97"/>
      <c r="AJ296" s="97"/>
      <c r="AK296" s="97"/>
      <c r="AL296" s="97"/>
      <c r="AM296" s="97"/>
      <c r="AN296" s="97"/>
      <c r="AO296" s="97"/>
      <c r="AP296" s="97"/>
      <c r="AQ296" s="97"/>
      <c r="AR296" s="97"/>
      <c r="AS296" s="97"/>
      <c r="AT296" s="97"/>
      <c r="AU296" s="97"/>
      <c r="AV296" s="97"/>
      <c r="AW296" s="97"/>
      <c r="AX296" s="97"/>
      <c r="AY296" s="97"/>
      <c r="AZ296" s="97"/>
      <c r="BA296" s="97"/>
      <c r="BB296" s="97"/>
    </row>
    <row r="297" spans="1:54" s="98" customFormat="1" ht="14.25" customHeight="1" x14ac:dyDescent="0.25">
      <c r="A297" s="96">
        <v>81725900</v>
      </c>
      <c r="B297" s="130" t="s">
        <v>812</v>
      </c>
      <c r="C297" s="197" t="str">
        <f>VLOOKUP(B297,Satser!$I$133:$J$160,2,FALSE)</f>
        <v>IE</v>
      </c>
      <c r="D297" s="130" t="s">
        <v>1055</v>
      </c>
      <c r="E297" s="440"/>
      <c r="F297" s="220" t="s">
        <v>1813</v>
      </c>
      <c r="G297" s="130" t="s">
        <v>527</v>
      </c>
      <c r="H297" s="130">
        <v>2011</v>
      </c>
      <c r="I297" s="189" t="s">
        <v>278</v>
      </c>
      <c r="J297" s="160"/>
      <c r="K297" s="379">
        <f>IF(B297="",0,VLOOKUP(B297,Satser!$D$167:$F$194,2,FALSE)*IF(AA297="",0,VLOOKUP(AA297,Satser!$H$2:$J$14,2,FALSE)))</f>
        <v>0</v>
      </c>
      <c r="L297" s="379">
        <f>IF(B297="",0,VLOOKUP(B297,Satser!$I$167:$L$194,3,FALSE)*IF(AA297="",0,VLOOKUP(AA297,Satser!$H$2:$J$14,3,FALSE)))</f>
        <v>0</v>
      </c>
      <c r="M297" s="380">
        <f t="shared" si="4"/>
        <v>0</v>
      </c>
      <c r="N297" s="141" t="s">
        <v>1109</v>
      </c>
      <c r="O297" s="73"/>
      <c r="P297" s="73"/>
      <c r="Q297" s="79"/>
      <c r="R297" s="73"/>
      <c r="S297" s="73"/>
      <c r="T297" s="73">
        <v>5</v>
      </c>
      <c r="U297" s="73">
        <v>12</v>
      </c>
      <c r="V297" s="73">
        <v>12</v>
      </c>
      <c r="W297" s="73">
        <v>12</v>
      </c>
      <c r="X297" s="168">
        <v>7</v>
      </c>
      <c r="Y297" s="76"/>
      <c r="Z297" s="76"/>
      <c r="AA297" s="73"/>
      <c r="AB297" s="73"/>
      <c r="AC297" s="73"/>
      <c r="AD297" s="73"/>
      <c r="AE297" s="168"/>
      <c r="AF297" s="76"/>
      <c r="AG297" s="76"/>
      <c r="AH297" s="76"/>
      <c r="AI297" s="97"/>
      <c r="AJ297" s="97"/>
      <c r="AK297" s="97"/>
      <c r="AL297" s="97"/>
      <c r="AM297" s="97"/>
      <c r="AN297" s="97"/>
      <c r="AO297" s="97"/>
      <c r="AP297" s="97"/>
      <c r="AQ297" s="97"/>
      <c r="AR297" s="97"/>
      <c r="AS297" s="97"/>
      <c r="AT297" s="97"/>
      <c r="AU297" s="97"/>
      <c r="AV297" s="97"/>
      <c r="AW297" s="97"/>
      <c r="AX297" s="97"/>
      <c r="AY297" s="97"/>
      <c r="AZ297" s="97"/>
      <c r="BA297" s="97"/>
      <c r="BB297" s="97"/>
    </row>
    <row r="298" spans="1:54" s="98" customFormat="1" ht="14.25" customHeight="1" x14ac:dyDescent="0.25">
      <c r="A298" s="96">
        <v>81729800</v>
      </c>
      <c r="B298" s="130" t="s">
        <v>812</v>
      </c>
      <c r="C298" s="197" t="str">
        <f>VLOOKUP(B298,Satser!$I$133:$J$160,2,FALSE)</f>
        <v>IE</v>
      </c>
      <c r="D298" s="215" t="s">
        <v>2152</v>
      </c>
      <c r="E298" s="440" t="s">
        <v>2172</v>
      </c>
      <c r="F298" s="220" t="s">
        <v>1813</v>
      </c>
      <c r="G298" s="130" t="s">
        <v>527</v>
      </c>
      <c r="H298" s="130">
        <v>2011</v>
      </c>
      <c r="I298" s="343">
        <v>1112</v>
      </c>
      <c r="J298" s="160"/>
      <c r="K298" s="379">
        <f>IF(B298="",0,VLOOKUP(B298,Satser!$D$167:$F$194,2,FALSE)*IF(AA298="",0,VLOOKUP(AA298,Satser!$H$2:$J$14,2,FALSE)))</f>
        <v>0</v>
      </c>
      <c r="L298" s="379">
        <f>IF(B298="",0,VLOOKUP(B298,Satser!$I$167:$L$194,3,FALSE)*IF(AA298="",0,VLOOKUP(AA298,Satser!$H$2:$J$14,3,FALSE)))</f>
        <v>0</v>
      </c>
      <c r="M298" s="380">
        <f t="shared" si="4"/>
        <v>0</v>
      </c>
      <c r="N298" s="345" t="s">
        <v>1378</v>
      </c>
      <c r="O298" s="73"/>
      <c r="P298" s="73"/>
      <c r="Q298" s="79"/>
      <c r="R298" s="73"/>
      <c r="S298" s="73"/>
      <c r="T298" s="73"/>
      <c r="U298" s="73">
        <v>12</v>
      </c>
      <c r="V298" s="73">
        <v>12</v>
      </c>
      <c r="W298" s="73">
        <v>12</v>
      </c>
      <c r="X298" s="168">
        <v>12</v>
      </c>
      <c r="Y298" s="73"/>
      <c r="Z298" s="76"/>
      <c r="AA298" s="73"/>
      <c r="AB298" s="73"/>
      <c r="AC298" s="73"/>
      <c r="AD298" s="73"/>
      <c r="AE298" s="168"/>
      <c r="AF298" s="76"/>
      <c r="AG298" s="76"/>
      <c r="AH298" s="76"/>
      <c r="AI298" s="97"/>
      <c r="AJ298" s="97"/>
      <c r="AK298" s="97"/>
      <c r="AL298" s="97"/>
      <c r="AM298" s="97"/>
      <c r="AN298" s="97"/>
      <c r="AO298" s="97"/>
      <c r="AP298" s="97"/>
      <c r="AQ298" s="97"/>
      <c r="AR298" s="97"/>
      <c r="AS298" s="97"/>
      <c r="AT298" s="97"/>
      <c r="AU298" s="97"/>
      <c r="AV298" s="97"/>
      <c r="AW298" s="97"/>
      <c r="AX298" s="97"/>
      <c r="AY298" s="97"/>
      <c r="AZ298" s="97"/>
      <c r="BA298" s="97"/>
      <c r="BB298" s="97"/>
    </row>
    <row r="299" spans="1:54" s="98" customFormat="1" ht="14.25" customHeight="1" x14ac:dyDescent="0.25">
      <c r="A299" s="96">
        <v>81730300</v>
      </c>
      <c r="B299" s="130" t="s">
        <v>812</v>
      </c>
      <c r="C299" s="197" t="str">
        <f>VLOOKUP(B299,Satser!$I$133:$J$160,2,FALSE)</f>
        <v>IE</v>
      </c>
      <c r="D299" s="130" t="s">
        <v>1646</v>
      </c>
      <c r="E299" s="440" t="s">
        <v>2177</v>
      </c>
      <c r="F299" s="220" t="s">
        <v>1813</v>
      </c>
      <c r="G299" s="130"/>
      <c r="H299" s="130">
        <v>2011</v>
      </c>
      <c r="I299" s="189">
        <v>1401</v>
      </c>
      <c r="J299" s="160"/>
      <c r="K299" s="379">
        <f>IF(B299="",0,VLOOKUP(B299,Satser!$D$167:$F$194,2,FALSE)*IF(AA299="",0,VLOOKUP(AA299,Satser!$H$2:$J$14,2,FALSE)))</f>
        <v>0</v>
      </c>
      <c r="L299" s="379">
        <f>IF(B299="",0,VLOOKUP(B299,Satser!$I$167:$L$194,3,FALSE)*IF(AA299="",0,VLOOKUP(AA299,Satser!$H$2:$J$14,3,FALSE)))</f>
        <v>0</v>
      </c>
      <c r="M299" s="380">
        <f t="shared" si="4"/>
        <v>0</v>
      </c>
      <c r="N299" s="345" t="s">
        <v>1664</v>
      </c>
      <c r="O299" s="73"/>
      <c r="P299" s="73"/>
      <c r="Q299" s="79"/>
      <c r="R299" s="73"/>
      <c r="S299" s="73"/>
      <c r="T299" s="73"/>
      <c r="U299" s="73"/>
      <c r="V299" s="73"/>
      <c r="W299" s="73">
        <v>12</v>
      </c>
      <c r="X299" s="73">
        <v>12</v>
      </c>
      <c r="Y299" s="73">
        <v>12</v>
      </c>
      <c r="Z299" s="169">
        <v>12</v>
      </c>
      <c r="AA299" s="73"/>
      <c r="AB299" s="73"/>
      <c r="AC299" s="73"/>
      <c r="AD299" s="73"/>
      <c r="AE299" s="168"/>
      <c r="AF299" s="76"/>
      <c r="AG299" s="76"/>
      <c r="AH299" s="76"/>
      <c r="AI299" s="97"/>
      <c r="AJ299" s="97"/>
      <c r="AK299" s="97"/>
      <c r="AL299" s="97"/>
      <c r="AM299" s="97"/>
      <c r="AN299" s="97"/>
      <c r="AO299" s="97"/>
      <c r="AP299" s="97"/>
      <c r="AQ299" s="97"/>
      <c r="AR299" s="97"/>
      <c r="AS299" s="97"/>
      <c r="AT299" s="97"/>
      <c r="AU299" s="97"/>
      <c r="AV299" s="97"/>
      <c r="AW299" s="97"/>
      <c r="AX299" s="97"/>
      <c r="AY299" s="97"/>
      <c r="AZ299" s="97"/>
      <c r="BA299" s="97"/>
      <c r="BB299" s="97"/>
    </row>
    <row r="300" spans="1:54" s="98" customFormat="1" ht="14.25" customHeight="1" x14ac:dyDescent="0.25">
      <c r="A300" s="96">
        <v>81731600</v>
      </c>
      <c r="B300" s="130" t="s">
        <v>812</v>
      </c>
      <c r="C300" s="197" t="str">
        <f>VLOOKUP(B300,Satser!$I$133:$J$160,2,FALSE)</f>
        <v>IE</v>
      </c>
      <c r="D300" s="130" t="s">
        <v>1054</v>
      </c>
      <c r="E300" s="440"/>
      <c r="F300" s="220" t="s">
        <v>1813</v>
      </c>
      <c r="G300" s="130" t="s">
        <v>527</v>
      </c>
      <c r="H300" s="130">
        <v>2011</v>
      </c>
      <c r="I300" s="189" t="s">
        <v>301</v>
      </c>
      <c r="J300" s="160"/>
      <c r="K300" s="379">
        <f>IF(B300="",0,VLOOKUP(B300,Satser!$D$167:$F$194,2,FALSE)*IF(AA300="",0,VLOOKUP(AA300,Satser!$H$2:$J$14,2,FALSE)))</f>
        <v>0</v>
      </c>
      <c r="L300" s="379">
        <f>IF(B300="",0,VLOOKUP(B300,Satser!$I$167:$L$194,3,FALSE)*IF(AA300="",0,VLOOKUP(AA300,Satser!$H$2:$J$14,3,FALSE)))</f>
        <v>0</v>
      </c>
      <c r="M300" s="380">
        <f t="shared" si="4"/>
        <v>0</v>
      </c>
      <c r="N300" s="141" t="s">
        <v>1141</v>
      </c>
      <c r="O300" s="73"/>
      <c r="P300" s="73"/>
      <c r="Q300" s="79"/>
      <c r="R300" s="73"/>
      <c r="S300" s="73"/>
      <c r="T300" s="73">
        <v>4</v>
      </c>
      <c r="U300" s="73">
        <v>12</v>
      </c>
      <c r="V300" s="73">
        <v>12</v>
      </c>
      <c r="W300" s="73">
        <v>12</v>
      </c>
      <c r="X300" s="168">
        <v>8</v>
      </c>
      <c r="Y300" s="76"/>
      <c r="Z300" s="76"/>
      <c r="AA300" s="73"/>
      <c r="AB300" s="73"/>
      <c r="AC300" s="73"/>
      <c r="AD300" s="73"/>
      <c r="AE300" s="168"/>
      <c r="AF300" s="76"/>
      <c r="AG300" s="76"/>
      <c r="AH300" s="76"/>
      <c r="AI300" s="97"/>
      <c r="AJ300" s="97"/>
      <c r="AK300" s="97"/>
      <c r="AL300" s="97"/>
      <c r="AM300" s="97"/>
      <c r="AN300" s="97"/>
      <c r="AO300" s="97"/>
      <c r="AP300" s="97"/>
      <c r="AQ300" s="97"/>
      <c r="AR300" s="97"/>
      <c r="AS300" s="97"/>
      <c r="AT300" s="97"/>
      <c r="AU300" s="97"/>
      <c r="AV300" s="97"/>
      <c r="AW300" s="97"/>
      <c r="AX300" s="97"/>
      <c r="AY300" s="97"/>
      <c r="AZ300" s="97"/>
      <c r="BA300" s="97"/>
      <c r="BB300" s="97"/>
    </row>
    <row r="301" spans="1:54" s="98" customFormat="1" ht="14.25" customHeight="1" x14ac:dyDescent="0.25">
      <c r="A301" s="96">
        <v>81731800</v>
      </c>
      <c r="B301" s="130" t="s">
        <v>812</v>
      </c>
      <c r="C301" s="197" t="str">
        <f>VLOOKUP(B301,Satser!$I$133:$J$160,2,FALSE)</f>
        <v>IE</v>
      </c>
      <c r="D301" s="215" t="s">
        <v>1351</v>
      </c>
      <c r="E301" s="440" t="s">
        <v>2174</v>
      </c>
      <c r="F301" s="220" t="s">
        <v>1813</v>
      </c>
      <c r="G301" s="130" t="s">
        <v>527</v>
      </c>
      <c r="H301" s="130">
        <v>2011</v>
      </c>
      <c r="I301" s="343">
        <v>1109</v>
      </c>
      <c r="J301" s="160"/>
      <c r="K301" s="379">
        <f>IF(B301="",0,VLOOKUP(B301,Satser!$D$167:$F$194,2,FALSE)*IF(AA301="",0,VLOOKUP(AA301,Satser!$H$2:$J$14,2,FALSE)))</f>
        <v>0</v>
      </c>
      <c r="L301" s="379">
        <f>IF(B301="",0,VLOOKUP(B301,Satser!$I$167:$L$194,3,FALSE)*IF(AA301="",0,VLOOKUP(AA301,Satser!$H$2:$J$14,3,FALSE)))</f>
        <v>0</v>
      </c>
      <c r="M301" s="380">
        <f t="shared" si="4"/>
        <v>0</v>
      </c>
      <c r="N301" s="345" t="s">
        <v>1378</v>
      </c>
      <c r="O301" s="73"/>
      <c r="P301" s="73"/>
      <c r="Q301" s="79"/>
      <c r="R301" s="73"/>
      <c r="S301" s="73"/>
      <c r="T301" s="73"/>
      <c r="U301" s="73">
        <v>12</v>
      </c>
      <c r="V301" s="73">
        <v>12</v>
      </c>
      <c r="W301" s="73">
        <v>12</v>
      </c>
      <c r="X301" s="168">
        <v>12</v>
      </c>
      <c r="Y301" s="73"/>
      <c r="Z301" s="76"/>
      <c r="AA301" s="73"/>
      <c r="AB301" s="73"/>
      <c r="AC301" s="73"/>
      <c r="AD301" s="73"/>
      <c r="AE301" s="168"/>
      <c r="AF301" s="76"/>
      <c r="AG301" s="76"/>
      <c r="AH301" s="76"/>
      <c r="AI301" s="97"/>
      <c r="AJ301" s="97"/>
      <c r="AK301" s="97"/>
      <c r="AL301" s="97"/>
      <c r="AM301" s="97"/>
      <c r="AN301" s="97"/>
      <c r="AO301" s="97"/>
      <c r="AP301" s="97"/>
      <c r="AQ301" s="97"/>
      <c r="AR301" s="97"/>
      <c r="AS301" s="97"/>
      <c r="AT301" s="97"/>
      <c r="AU301" s="97"/>
      <c r="AV301" s="97"/>
      <c r="AW301" s="97"/>
      <c r="AX301" s="97"/>
      <c r="AY301" s="97"/>
      <c r="AZ301" s="97"/>
      <c r="BA301" s="97"/>
      <c r="BB301" s="97"/>
    </row>
    <row r="302" spans="1:54" s="98" customFormat="1" ht="14.25" customHeight="1" x14ac:dyDescent="0.25">
      <c r="A302" s="159">
        <v>81734100</v>
      </c>
      <c r="B302" s="75" t="s">
        <v>812</v>
      </c>
      <c r="C302" s="197" t="str">
        <f>VLOOKUP(B302,Satser!$I$133:$J$160,2,FALSE)</f>
        <v>IE</v>
      </c>
      <c r="D302" s="110" t="s">
        <v>1077</v>
      </c>
      <c r="E302" s="440"/>
      <c r="F302" s="220" t="s">
        <v>1813</v>
      </c>
      <c r="G302" s="75" t="s">
        <v>527</v>
      </c>
      <c r="H302" s="295">
        <v>2012</v>
      </c>
      <c r="I302" s="296" t="s">
        <v>758</v>
      </c>
      <c r="J302" s="195"/>
      <c r="K302" s="379">
        <f>IF(B302="",0,VLOOKUP(B302,Satser!$D$167:$F$194,2,FALSE)*IF(AA302="",0,VLOOKUP(AA302,Satser!$H$2:$J$14,2,FALSE)))</f>
        <v>0</v>
      </c>
      <c r="L302" s="379">
        <f>IF(B302="",0,VLOOKUP(B302,Satser!$I$167:$L$194,3,FALSE)*IF(AA302="",0,VLOOKUP(AA302,Satser!$H$2:$J$14,3,FALSE)))</f>
        <v>0</v>
      </c>
      <c r="M302" s="380">
        <f t="shared" si="4"/>
        <v>0</v>
      </c>
      <c r="N302" s="302" t="s">
        <v>1221</v>
      </c>
      <c r="O302" s="75"/>
      <c r="P302" s="75"/>
      <c r="Q302" s="75"/>
      <c r="R302" s="75"/>
      <c r="S302" s="75"/>
      <c r="T302" s="75"/>
      <c r="U302" s="220">
        <v>12</v>
      </c>
      <c r="V302" s="75">
        <v>12</v>
      </c>
      <c r="W302" s="75">
        <v>12</v>
      </c>
      <c r="X302" s="170">
        <v>12</v>
      </c>
      <c r="Y302" s="75"/>
      <c r="Z302" s="76"/>
      <c r="AA302" s="73"/>
      <c r="AB302" s="73"/>
      <c r="AC302" s="73"/>
      <c r="AD302" s="73"/>
      <c r="AE302" s="168"/>
      <c r="AF302" s="76"/>
      <c r="AG302" s="76"/>
      <c r="AH302" s="76"/>
      <c r="AI302" s="97"/>
      <c r="AJ302" s="97"/>
      <c r="AK302" s="97"/>
      <c r="AL302" s="97"/>
      <c r="AM302" s="97"/>
      <c r="AN302" s="97"/>
      <c r="AO302" s="97"/>
      <c r="AP302" s="97"/>
      <c r="AQ302" s="97"/>
      <c r="AR302" s="97"/>
      <c r="AS302" s="97"/>
      <c r="AT302" s="97"/>
      <c r="AU302" s="97"/>
      <c r="AV302" s="97"/>
      <c r="AW302" s="97"/>
      <c r="AX302" s="97"/>
      <c r="AY302" s="97"/>
      <c r="AZ302" s="97"/>
      <c r="BA302" s="97"/>
      <c r="BB302" s="97"/>
    </row>
    <row r="303" spans="1:54" s="98" customFormat="1" ht="14.25" customHeight="1" x14ac:dyDescent="0.25">
      <c r="A303" s="159">
        <v>81734200</v>
      </c>
      <c r="B303" s="75" t="s">
        <v>812</v>
      </c>
      <c r="C303" s="197" t="str">
        <f>VLOOKUP(B303,Satser!$I$133:$J$160,2,FALSE)</f>
        <v>IE</v>
      </c>
      <c r="D303" s="130" t="s">
        <v>1244</v>
      </c>
      <c r="E303" s="440"/>
      <c r="F303" s="220" t="s">
        <v>1813</v>
      </c>
      <c r="G303" s="75" t="s">
        <v>527</v>
      </c>
      <c r="H303" s="295">
        <v>2012</v>
      </c>
      <c r="I303" s="297" t="s">
        <v>758</v>
      </c>
      <c r="J303" s="195"/>
      <c r="K303" s="379">
        <f>IF(B303="",0,VLOOKUP(B303,Satser!$D$167:$F$194,2,FALSE)*IF(AA303="",0,VLOOKUP(AA303,Satser!$H$2:$J$14,2,FALSE)))</f>
        <v>0</v>
      </c>
      <c r="L303" s="379">
        <f>IF(B303="",0,VLOOKUP(B303,Satser!$I$167:$L$194,3,FALSE)*IF(AA303="",0,VLOOKUP(AA303,Satser!$H$2:$J$14,3,FALSE)))</f>
        <v>0</v>
      </c>
      <c r="M303" s="380">
        <f t="shared" si="4"/>
        <v>0</v>
      </c>
      <c r="N303" s="302" t="s">
        <v>1221</v>
      </c>
      <c r="O303" s="75"/>
      <c r="P303" s="75"/>
      <c r="Q303" s="75"/>
      <c r="R303" s="75"/>
      <c r="S303" s="75"/>
      <c r="T303" s="75"/>
      <c r="U303" s="220">
        <v>12</v>
      </c>
      <c r="V303" s="75">
        <v>12</v>
      </c>
      <c r="W303" s="75">
        <v>12</v>
      </c>
      <c r="X303" s="170">
        <v>12</v>
      </c>
      <c r="Y303" s="75"/>
      <c r="Z303" s="76"/>
      <c r="AA303" s="73"/>
      <c r="AB303" s="73"/>
      <c r="AC303" s="73"/>
      <c r="AD303" s="73"/>
      <c r="AE303" s="168"/>
      <c r="AF303" s="76"/>
      <c r="AG303" s="76"/>
      <c r="AH303" s="76"/>
      <c r="AI303" s="97"/>
      <c r="AJ303" s="97"/>
      <c r="AK303" s="97"/>
      <c r="AL303" s="97"/>
      <c r="AM303" s="97"/>
      <c r="AN303" s="97"/>
      <c r="AO303" s="97"/>
      <c r="AP303" s="97"/>
      <c r="AQ303" s="97"/>
      <c r="AR303" s="97"/>
      <c r="AS303" s="97"/>
      <c r="AT303" s="97"/>
      <c r="AU303" s="97"/>
      <c r="AV303" s="97"/>
      <c r="AW303" s="97"/>
      <c r="AX303" s="97"/>
      <c r="AY303" s="97"/>
      <c r="AZ303" s="97"/>
      <c r="BA303" s="97"/>
      <c r="BB303" s="97"/>
    </row>
    <row r="304" spans="1:54" s="98" customFormat="1" ht="14.25" customHeight="1" x14ac:dyDescent="0.25">
      <c r="A304" s="159">
        <v>81734300</v>
      </c>
      <c r="B304" s="215" t="s">
        <v>812</v>
      </c>
      <c r="C304" s="197" t="str">
        <f>VLOOKUP(B304,Satser!$I$133:$J$160,2,FALSE)</f>
        <v>IE</v>
      </c>
      <c r="D304" s="215" t="s">
        <v>1079</v>
      </c>
      <c r="E304" s="440"/>
      <c r="F304" s="220" t="s">
        <v>1813</v>
      </c>
      <c r="G304" s="75" t="s">
        <v>527</v>
      </c>
      <c r="H304" s="294">
        <v>2012</v>
      </c>
      <c r="I304" s="297" t="s">
        <v>758</v>
      </c>
      <c r="J304" s="195"/>
      <c r="K304" s="379">
        <f>IF(B304="",0,VLOOKUP(B304,Satser!$D$167:$F$194,2,FALSE)*IF(AA304="",0,VLOOKUP(AA304,Satser!$H$2:$J$14,2,FALSE)))</f>
        <v>0</v>
      </c>
      <c r="L304" s="379">
        <f>IF(B304="",0,VLOOKUP(B304,Satser!$I$167:$L$194,3,FALSE)*IF(AA304="",0,VLOOKUP(AA304,Satser!$H$2:$J$14,3,FALSE)))</f>
        <v>0</v>
      </c>
      <c r="M304" s="380">
        <f t="shared" si="4"/>
        <v>0</v>
      </c>
      <c r="N304" s="371" t="s">
        <v>1221</v>
      </c>
      <c r="O304" s="75"/>
      <c r="P304" s="75"/>
      <c r="Q304" s="75"/>
      <c r="R304" s="75"/>
      <c r="S304" s="75"/>
      <c r="T304" s="177"/>
      <c r="U304" s="194">
        <v>12</v>
      </c>
      <c r="V304" s="194">
        <v>12</v>
      </c>
      <c r="W304" s="194">
        <v>12</v>
      </c>
      <c r="X304" s="169">
        <v>12</v>
      </c>
      <c r="Y304" s="75"/>
      <c r="Z304" s="76"/>
      <c r="AA304" s="76"/>
      <c r="AB304" s="76"/>
      <c r="AC304" s="76"/>
      <c r="AD304" s="76"/>
      <c r="AE304" s="169"/>
      <c r="AF304" s="76"/>
      <c r="AG304" s="76"/>
      <c r="AH304" s="76"/>
      <c r="AI304" s="97"/>
      <c r="AJ304" s="97"/>
      <c r="AK304" s="97"/>
      <c r="AL304" s="97"/>
      <c r="AM304" s="97"/>
      <c r="AN304" s="97"/>
      <c r="AO304" s="97"/>
      <c r="AP304" s="97"/>
      <c r="AQ304" s="97"/>
      <c r="AR304" s="97"/>
      <c r="AS304" s="97"/>
      <c r="AT304" s="97"/>
      <c r="AU304" s="97"/>
      <c r="AV304" s="97"/>
      <c r="AW304" s="97"/>
      <c r="AX304" s="97"/>
      <c r="AY304" s="97"/>
      <c r="AZ304" s="97"/>
      <c r="BA304" s="97"/>
      <c r="BB304" s="97"/>
    </row>
    <row r="305" spans="1:54" s="98" customFormat="1" ht="14.25" customHeight="1" x14ac:dyDescent="0.25">
      <c r="A305" s="159">
        <v>81735100</v>
      </c>
      <c r="B305" s="219" t="s">
        <v>812</v>
      </c>
      <c r="C305" s="197" t="str">
        <f>VLOOKUP(B305,Satser!$I$133:$J$160,2,FALSE)</f>
        <v>IE</v>
      </c>
      <c r="D305" s="215" t="s">
        <v>1245</v>
      </c>
      <c r="E305" s="440"/>
      <c r="F305" s="220" t="s">
        <v>1813</v>
      </c>
      <c r="G305" s="75" t="s">
        <v>530</v>
      </c>
      <c r="H305" s="295">
        <v>2012</v>
      </c>
      <c r="I305" s="297" t="s">
        <v>758</v>
      </c>
      <c r="J305" s="195"/>
      <c r="K305" s="379">
        <f>IF(B305="",0,VLOOKUP(B305,Satser!$D$167:$F$194,2,FALSE)*IF(AA305="",0,VLOOKUP(AA305,Satser!$H$2:$J$14,2,FALSE)))</f>
        <v>0</v>
      </c>
      <c r="L305" s="379">
        <f>IF(B305="",0,VLOOKUP(B305,Satser!$I$167:$L$194,3,FALSE)*IF(AA305="",0,VLOOKUP(AA305,Satser!$H$2:$J$14,3,FALSE)))</f>
        <v>0</v>
      </c>
      <c r="M305" s="380">
        <f t="shared" si="4"/>
        <v>0</v>
      </c>
      <c r="N305" s="374" t="s">
        <v>1222</v>
      </c>
      <c r="O305" s="75"/>
      <c r="P305" s="75"/>
      <c r="Q305" s="75"/>
      <c r="R305" s="75"/>
      <c r="S305" s="75"/>
      <c r="T305" s="177"/>
      <c r="U305" s="220">
        <v>12</v>
      </c>
      <c r="V305" s="75">
        <v>12</v>
      </c>
      <c r="W305" s="75">
        <v>12</v>
      </c>
      <c r="X305" s="170">
        <v>12</v>
      </c>
      <c r="Y305" s="75"/>
      <c r="Z305" s="76"/>
      <c r="AA305" s="76"/>
      <c r="AB305" s="76"/>
      <c r="AC305" s="76"/>
      <c r="AD305" s="76"/>
      <c r="AE305" s="169"/>
      <c r="AF305" s="76"/>
      <c r="AG305" s="76"/>
      <c r="AH305" s="76"/>
      <c r="AI305" s="97"/>
      <c r="AJ305" s="97"/>
      <c r="AK305" s="97"/>
      <c r="AL305" s="97"/>
      <c r="AM305" s="97"/>
      <c r="AN305" s="97"/>
      <c r="AO305" s="97"/>
      <c r="AP305" s="97"/>
      <c r="AQ305" s="97"/>
      <c r="AR305" s="97"/>
      <c r="AS305" s="97"/>
      <c r="AT305" s="97"/>
      <c r="AU305" s="97"/>
      <c r="AV305" s="97"/>
      <c r="AW305" s="97"/>
      <c r="AX305" s="97"/>
      <c r="AY305" s="97"/>
      <c r="AZ305" s="97"/>
      <c r="BA305" s="97"/>
      <c r="BB305" s="97"/>
    </row>
    <row r="306" spans="1:54" ht="14.25" customHeight="1" x14ac:dyDescent="0.25">
      <c r="A306" s="159">
        <v>81735200</v>
      </c>
      <c r="B306" s="219" t="s">
        <v>812</v>
      </c>
      <c r="C306" s="197" t="str">
        <f>VLOOKUP(B306,Satser!$I$133:$J$160,2,FALSE)</f>
        <v>IE</v>
      </c>
      <c r="D306" s="152" t="s">
        <v>1102</v>
      </c>
      <c r="E306" s="440"/>
      <c r="F306" s="220" t="s">
        <v>1813</v>
      </c>
      <c r="G306" s="75" t="s">
        <v>527</v>
      </c>
      <c r="H306" s="295">
        <v>2012</v>
      </c>
      <c r="I306" s="297" t="s">
        <v>758</v>
      </c>
      <c r="J306" s="195"/>
      <c r="K306" s="379">
        <f>IF(B306="",0,VLOOKUP(B306,Satser!$D$167:$F$194,2,FALSE)*IF(AA306="",0,VLOOKUP(AA306,Satser!$H$2:$J$14,2,FALSE)))</f>
        <v>0</v>
      </c>
      <c r="L306" s="379">
        <f>IF(B306="",0,VLOOKUP(B306,Satser!$I$167:$L$194,3,FALSE)*IF(AA306="",0,VLOOKUP(AA306,Satser!$H$2:$J$14,3,FALSE)))</f>
        <v>0</v>
      </c>
      <c r="M306" s="380">
        <f t="shared" si="4"/>
        <v>0</v>
      </c>
      <c r="N306" s="339" t="s">
        <v>1223</v>
      </c>
      <c r="O306" s="75"/>
      <c r="P306" s="75"/>
      <c r="Q306" s="75"/>
      <c r="R306" s="75"/>
      <c r="S306" s="75"/>
      <c r="T306" s="75"/>
      <c r="U306" s="220">
        <v>12</v>
      </c>
      <c r="V306" s="75">
        <v>12</v>
      </c>
      <c r="W306" s="75">
        <v>2</v>
      </c>
      <c r="X306" s="75">
        <v>12</v>
      </c>
      <c r="Y306" s="75"/>
      <c r="Z306" s="110"/>
      <c r="AA306" s="75"/>
      <c r="AB306" s="75"/>
      <c r="AC306" s="75"/>
      <c r="AD306" s="75"/>
      <c r="AE306" s="170"/>
      <c r="AF306" s="75"/>
      <c r="AG306" s="75"/>
      <c r="AH306" s="75"/>
    </row>
    <row r="307" spans="1:54" ht="14.25" customHeight="1" x14ac:dyDescent="0.25">
      <c r="A307" s="111">
        <v>81735300</v>
      </c>
      <c r="B307" s="219" t="s">
        <v>812</v>
      </c>
      <c r="C307" s="197" t="str">
        <f>VLOOKUP(B307,Satser!$I$133:$J$160,2,FALSE)</f>
        <v>IE</v>
      </c>
      <c r="D307" s="130" t="s">
        <v>1131</v>
      </c>
      <c r="E307" s="440"/>
      <c r="F307" s="220" t="s">
        <v>1813</v>
      </c>
      <c r="G307" s="197" t="s">
        <v>527</v>
      </c>
      <c r="H307" s="295">
        <v>2012</v>
      </c>
      <c r="I307" s="297" t="s">
        <v>758</v>
      </c>
      <c r="J307" s="195"/>
      <c r="K307" s="379">
        <f>IF(B307="",0,VLOOKUP(B307,Satser!$D$167:$F$194,2,FALSE)*IF(AA307="",0,VLOOKUP(AA307,Satser!$H$2:$J$14,2,FALSE)))</f>
        <v>0</v>
      </c>
      <c r="L307" s="379">
        <f>IF(B307="",0,VLOOKUP(B307,Satser!$I$167:$L$194,3,FALSE)*IF(AA307="",0,VLOOKUP(AA307,Satser!$H$2:$J$14,3,FALSE)))</f>
        <v>0</v>
      </c>
      <c r="M307" s="380">
        <f t="shared" si="4"/>
        <v>0</v>
      </c>
      <c r="N307" s="339" t="s">
        <v>1224</v>
      </c>
      <c r="O307" s="75"/>
      <c r="P307" s="75"/>
      <c r="Q307" s="75"/>
      <c r="R307" s="75"/>
      <c r="S307" s="75"/>
      <c r="T307" s="75"/>
      <c r="U307" s="220">
        <v>12</v>
      </c>
      <c r="V307" s="75">
        <v>12</v>
      </c>
      <c r="W307" s="75">
        <v>12</v>
      </c>
      <c r="X307" s="75">
        <v>12</v>
      </c>
      <c r="Y307" s="75"/>
      <c r="Z307" s="110"/>
      <c r="AA307" s="75"/>
      <c r="AB307" s="75"/>
      <c r="AC307" s="75"/>
      <c r="AD307" s="75"/>
      <c r="AE307" s="170"/>
      <c r="AF307" s="75"/>
      <c r="AG307" s="75"/>
      <c r="AH307" s="75"/>
    </row>
    <row r="308" spans="1:54" ht="14.25" customHeight="1" x14ac:dyDescent="0.25">
      <c r="A308" s="111">
        <v>81735400</v>
      </c>
      <c r="B308" s="219" t="s">
        <v>812</v>
      </c>
      <c r="C308" s="197" t="str">
        <f>VLOOKUP(B308,Satser!$I$133:$J$160,2,FALSE)</f>
        <v>IE</v>
      </c>
      <c r="D308" s="130" t="s">
        <v>1132</v>
      </c>
      <c r="E308" s="440"/>
      <c r="F308" s="220" t="s">
        <v>1813</v>
      </c>
      <c r="G308" s="197" t="s">
        <v>527</v>
      </c>
      <c r="H308" s="295">
        <v>2012</v>
      </c>
      <c r="I308" s="297" t="s">
        <v>758</v>
      </c>
      <c r="J308" s="195"/>
      <c r="K308" s="379">
        <f>IF(B308="",0,VLOOKUP(B308,Satser!$D$167:$F$194,2,FALSE)*IF(AA308="",0,VLOOKUP(AA308,Satser!$H$2:$J$14,2,FALSE)))</f>
        <v>0</v>
      </c>
      <c r="L308" s="379">
        <f>IF(B308="",0,VLOOKUP(B308,Satser!$I$167:$L$194,3,FALSE)*IF(AA308="",0,VLOOKUP(AA308,Satser!$H$2:$J$14,3,FALSE)))</f>
        <v>0</v>
      </c>
      <c r="M308" s="380">
        <f t="shared" si="4"/>
        <v>0</v>
      </c>
      <c r="N308" s="339" t="s">
        <v>1224</v>
      </c>
      <c r="O308" s="75"/>
      <c r="P308" s="75"/>
      <c r="Q308" s="75"/>
      <c r="R308" s="75"/>
      <c r="S308" s="75"/>
      <c r="T308" s="75"/>
      <c r="U308" s="220">
        <v>12</v>
      </c>
      <c r="V308" s="75">
        <v>12</v>
      </c>
      <c r="W308" s="75">
        <v>12</v>
      </c>
      <c r="X308" s="75">
        <v>12</v>
      </c>
      <c r="Y308" s="75"/>
      <c r="Z308" s="110"/>
      <c r="AA308" s="75"/>
      <c r="AB308" s="75"/>
      <c r="AC308" s="75"/>
      <c r="AD308" s="75"/>
      <c r="AE308" s="170"/>
      <c r="AF308" s="75"/>
      <c r="AG308" s="75"/>
      <c r="AH308" s="75"/>
    </row>
    <row r="309" spans="1:54" ht="14.25" customHeight="1" x14ac:dyDescent="0.25">
      <c r="A309" s="111">
        <v>81735500</v>
      </c>
      <c r="B309" s="219" t="s">
        <v>812</v>
      </c>
      <c r="C309" s="197" t="str">
        <f>VLOOKUP(B309,Satser!$I$133:$J$160,2,FALSE)</f>
        <v>IE</v>
      </c>
      <c r="D309" s="130" t="s">
        <v>1133</v>
      </c>
      <c r="E309" s="440"/>
      <c r="F309" s="220" t="s">
        <v>1813</v>
      </c>
      <c r="G309" s="75" t="s">
        <v>527</v>
      </c>
      <c r="H309" s="295">
        <v>2012</v>
      </c>
      <c r="I309" s="297" t="s">
        <v>758</v>
      </c>
      <c r="J309" s="195"/>
      <c r="K309" s="379">
        <f>IF(B309="",0,VLOOKUP(B309,Satser!$D$167:$F$194,2,FALSE)*IF(AA309="",0,VLOOKUP(AA309,Satser!$H$2:$J$14,2,FALSE)))</f>
        <v>0</v>
      </c>
      <c r="L309" s="379">
        <f>IF(B309="",0,VLOOKUP(B309,Satser!$I$167:$L$194,3,FALSE)*IF(AA309="",0,VLOOKUP(AA309,Satser!$H$2:$J$14,3,FALSE)))</f>
        <v>0</v>
      </c>
      <c r="M309" s="380">
        <f t="shared" si="4"/>
        <v>0</v>
      </c>
      <c r="N309" s="339" t="s">
        <v>1224</v>
      </c>
      <c r="O309" s="75"/>
      <c r="P309" s="75"/>
      <c r="Q309" s="75"/>
      <c r="R309" s="75"/>
      <c r="S309" s="75"/>
      <c r="T309" s="75"/>
      <c r="U309" s="220">
        <v>12</v>
      </c>
      <c r="V309" s="75">
        <v>12</v>
      </c>
      <c r="W309" s="75">
        <v>12</v>
      </c>
      <c r="X309" s="75">
        <v>12</v>
      </c>
      <c r="Y309" s="75"/>
      <c r="Z309" s="110"/>
      <c r="AA309" s="75"/>
      <c r="AB309" s="75"/>
      <c r="AC309" s="75"/>
      <c r="AD309" s="75"/>
      <c r="AE309" s="170"/>
      <c r="AF309" s="75"/>
      <c r="AG309" s="75"/>
      <c r="AH309" s="75"/>
    </row>
    <row r="310" spans="1:54" s="98" customFormat="1" ht="14.25" customHeight="1" x14ac:dyDescent="0.25">
      <c r="A310" s="111">
        <v>81735600</v>
      </c>
      <c r="B310" s="219" t="s">
        <v>812</v>
      </c>
      <c r="C310" s="197" t="str">
        <f>VLOOKUP(B310,Satser!$I$133:$J$160,2,FALSE)</f>
        <v>IE</v>
      </c>
      <c r="D310" s="130" t="s">
        <v>1134</v>
      </c>
      <c r="E310" s="440"/>
      <c r="F310" s="220" t="s">
        <v>1813</v>
      </c>
      <c r="G310" s="75" t="s">
        <v>527</v>
      </c>
      <c r="H310" s="295">
        <v>2012</v>
      </c>
      <c r="I310" s="297" t="s">
        <v>758</v>
      </c>
      <c r="J310" s="195"/>
      <c r="K310" s="379">
        <f>IF(B310="",0,VLOOKUP(B310,Satser!$D$167:$F$194,2,FALSE)*IF(AA310="",0,VLOOKUP(AA310,Satser!$H$2:$J$14,2,FALSE)))</f>
        <v>0</v>
      </c>
      <c r="L310" s="379">
        <f>IF(B310="",0,VLOOKUP(B310,Satser!$I$167:$L$194,3,FALSE)*IF(AA310="",0,VLOOKUP(AA310,Satser!$H$2:$J$14,3,FALSE)))</f>
        <v>0</v>
      </c>
      <c r="M310" s="380">
        <f t="shared" si="4"/>
        <v>0</v>
      </c>
      <c r="N310" s="339" t="s">
        <v>1224</v>
      </c>
      <c r="O310" s="75"/>
      <c r="P310" s="75"/>
      <c r="Q310" s="75"/>
      <c r="R310" s="75"/>
      <c r="S310" s="75"/>
      <c r="T310" s="75"/>
      <c r="U310" s="220">
        <v>12</v>
      </c>
      <c r="V310" s="75">
        <v>12</v>
      </c>
      <c r="W310" s="75">
        <v>12</v>
      </c>
      <c r="X310" s="245">
        <v>12</v>
      </c>
      <c r="Y310" s="75"/>
      <c r="Z310" s="76"/>
      <c r="AA310" s="73"/>
      <c r="AB310" s="73"/>
      <c r="AC310" s="73"/>
      <c r="AD310" s="73"/>
      <c r="AE310" s="168"/>
      <c r="AF310" s="76"/>
      <c r="AG310" s="76"/>
      <c r="AH310" s="76"/>
      <c r="AI310" s="97"/>
      <c r="AJ310" s="97"/>
      <c r="AK310" s="97"/>
      <c r="AL310" s="97"/>
      <c r="AM310" s="97"/>
      <c r="AN310" s="97"/>
      <c r="AO310" s="97"/>
      <c r="AP310" s="97"/>
      <c r="AQ310" s="97"/>
      <c r="AR310" s="97"/>
      <c r="AS310" s="97"/>
      <c r="AT310" s="97"/>
      <c r="AU310" s="97"/>
      <c r="AV310" s="97"/>
      <c r="AW310" s="97"/>
      <c r="AX310" s="97"/>
      <c r="AY310" s="97"/>
      <c r="AZ310" s="97"/>
      <c r="BA310" s="97"/>
      <c r="BB310" s="97"/>
    </row>
    <row r="311" spans="1:54" s="98" customFormat="1" ht="14.25" customHeight="1" x14ac:dyDescent="0.25">
      <c r="A311" s="111">
        <v>81735700</v>
      </c>
      <c r="B311" s="219" t="s">
        <v>812</v>
      </c>
      <c r="C311" s="197" t="str">
        <f>VLOOKUP(B311,Satser!$I$133:$J$160,2,FALSE)</f>
        <v>IE</v>
      </c>
      <c r="D311" s="130" t="s">
        <v>1135</v>
      </c>
      <c r="E311" s="440"/>
      <c r="F311" s="220" t="s">
        <v>1813</v>
      </c>
      <c r="G311" s="197" t="s">
        <v>527</v>
      </c>
      <c r="H311" s="295">
        <v>2012</v>
      </c>
      <c r="I311" s="297" t="s">
        <v>758</v>
      </c>
      <c r="J311" s="195"/>
      <c r="K311" s="379">
        <f>IF(B311="",0,VLOOKUP(B311,Satser!$D$167:$F$194,2,FALSE)*IF(AA311="",0,VLOOKUP(AA311,Satser!$H$2:$J$14,2,FALSE)))</f>
        <v>0</v>
      </c>
      <c r="L311" s="379">
        <f>IF(B311="",0,VLOOKUP(B311,Satser!$I$167:$L$194,3,FALSE)*IF(AA311="",0,VLOOKUP(AA311,Satser!$H$2:$J$14,3,FALSE)))</f>
        <v>0</v>
      </c>
      <c r="M311" s="380">
        <f t="shared" si="4"/>
        <v>0</v>
      </c>
      <c r="N311" s="339" t="s">
        <v>1224</v>
      </c>
      <c r="O311" s="75"/>
      <c r="P311" s="75"/>
      <c r="Q311" s="75"/>
      <c r="R311" s="75"/>
      <c r="S311" s="75"/>
      <c r="T311" s="75"/>
      <c r="U311" s="220">
        <v>12</v>
      </c>
      <c r="V311" s="75">
        <v>12</v>
      </c>
      <c r="W311" s="75">
        <v>12</v>
      </c>
      <c r="X311" s="245">
        <v>12</v>
      </c>
      <c r="Y311" s="75"/>
      <c r="Z311" s="76"/>
      <c r="AA311" s="73"/>
      <c r="AB311" s="73"/>
      <c r="AC311" s="73"/>
      <c r="AD311" s="73"/>
      <c r="AE311" s="168"/>
      <c r="AF311" s="76"/>
      <c r="AG311" s="76"/>
      <c r="AH311" s="76"/>
      <c r="AI311" s="97"/>
      <c r="AJ311" s="97"/>
      <c r="AK311" s="97"/>
      <c r="AL311" s="97"/>
      <c r="AM311" s="97"/>
      <c r="AN311" s="97"/>
      <c r="AO311" s="97"/>
      <c r="AP311" s="97"/>
      <c r="AQ311" s="97"/>
      <c r="AR311" s="97"/>
      <c r="AS311" s="97"/>
      <c r="AT311" s="97"/>
      <c r="AU311" s="97"/>
      <c r="AV311" s="97"/>
      <c r="AW311" s="97"/>
      <c r="AX311" s="97"/>
      <c r="AY311" s="97"/>
      <c r="AZ311" s="97"/>
      <c r="BA311" s="97"/>
      <c r="BB311" s="97"/>
    </row>
    <row r="312" spans="1:54" s="98" customFormat="1" ht="14.25" customHeight="1" x14ac:dyDescent="0.25">
      <c r="A312" s="111">
        <v>81735800</v>
      </c>
      <c r="B312" s="219" t="s">
        <v>812</v>
      </c>
      <c r="C312" s="197" t="str">
        <f>VLOOKUP(B312,Satser!$I$133:$J$160,2,FALSE)</f>
        <v>IE</v>
      </c>
      <c r="D312" s="130" t="s">
        <v>1137</v>
      </c>
      <c r="E312" s="440"/>
      <c r="F312" s="220" t="s">
        <v>1813</v>
      </c>
      <c r="G312" s="75" t="s">
        <v>527</v>
      </c>
      <c r="H312" s="295">
        <v>2012</v>
      </c>
      <c r="I312" s="297" t="s">
        <v>758</v>
      </c>
      <c r="J312" s="195"/>
      <c r="K312" s="379">
        <f>IF(B312="",0,VLOOKUP(B312,Satser!$D$167:$F$194,2,FALSE)*IF(AA312="",0,VLOOKUP(AA312,Satser!$H$2:$J$14,2,FALSE)))</f>
        <v>0</v>
      </c>
      <c r="L312" s="379">
        <f>IF(B312="",0,VLOOKUP(B312,Satser!$I$167:$L$194,3,FALSE)*IF(AA312="",0,VLOOKUP(AA312,Satser!$H$2:$J$14,3,FALSE)))</f>
        <v>0</v>
      </c>
      <c r="M312" s="380">
        <f t="shared" si="4"/>
        <v>0</v>
      </c>
      <c r="N312" s="339" t="s">
        <v>1225</v>
      </c>
      <c r="O312" s="75"/>
      <c r="P312" s="75"/>
      <c r="Q312" s="75"/>
      <c r="R312" s="75"/>
      <c r="S312" s="75"/>
      <c r="T312" s="75"/>
      <c r="U312" s="220">
        <v>12</v>
      </c>
      <c r="V312" s="75">
        <v>12</v>
      </c>
      <c r="W312" s="75">
        <v>12</v>
      </c>
      <c r="X312" s="170">
        <v>12</v>
      </c>
      <c r="Y312" s="75"/>
      <c r="Z312" s="76"/>
      <c r="AA312" s="73"/>
      <c r="AB312" s="73"/>
      <c r="AC312" s="73"/>
      <c r="AD312" s="73"/>
      <c r="AE312" s="168"/>
      <c r="AF312" s="76"/>
      <c r="AG312" s="76"/>
      <c r="AH312" s="76"/>
      <c r="AI312" s="97"/>
      <c r="AJ312" s="97"/>
      <c r="AK312" s="97"/>
      <c r="AL312" s="97"/>
      <c r="AM312" s="97"/>
      <c r="AN312" s="97"/>
      <c r="AO312" s="97"/>
      <c r="AP312" s="97"/>
      <c r="AQ312" s="97"/>
      <c r="AR312" s="97"/>
      <c r="AS312" s="97"/>
      <c r="AT312" s="97"/>
      <c r="AU312" s="97"/>
      <c r="AV312" s="97"/>
      <c r="AW312" s="97"/>
      <c r="AX312" s="97"/>
      <c r="AY312" s="97"/>
      <c r="AZ312" s="97"/>
      <c r="BA312" s="97"/>
      <c r="BB312" s="97"/>
    </row>
    <row r="313" spans="1:54" s="98" customFormat="1" ht="14.25" customHeight="1" x14ac:dyDescent="0.25">
      <c r="A313" s="111">
        <v>81736900</v>
      </c>
      <c r="B313" s="219" t="s">
        <v>812</v>
      </c>
      <c r="C313" s="197" t="str">
        <f>VLOOKUP(B313,Satser!$I$133:$J$160,2,FALSE)</f>
        <v>IE</v>
      </c>
      <c r="D313" s="130" t="s">
        <v>1139</v>
      </c>
      <c r="E313" s="440"/>
      <c r="F313" s="220" t="s">
        <v>1813</v>
      </c>
      <c r="G313" s="75" t="s">
        <v>527</v>
      </c>
      <c r="H313" s="295">
        <v>2012</v>
      </c>
      <c r="I313" s="297" t="s">
        <v>758</v>
      </c>
      <c r="J313" s="195"/>
      <c r="K313" s="379">
        <f>IF(B313="",0,VLOOKUP(B313,Satser!$D$167:$F$194,2,FALSE)*IF(AA313="",0,VLOOKUP(AA313,Satser!$H$2:$J$14,2,FALSE)))</f>
        <v>0</v>
      </c>
      <c r="L313" s="379">
        <f>IF(B313="",0,VLOOKUP(B313,Satser!$I$167:$L$194,3,FALSE)*IF(AA313="",0,VLOOKUP(AA313,Satser!$H$2:$J$14,3,FALSE)))</f>
        <v>0</v>
      </c>
      <c r="M313" s="380">
        <f t="shared" si="4"/>
        <v>0</v>
      </c>
      <c r="N313" s="339" t="s">
        <v>1226</v>
      </c>
      <c r="O313" s="75"/>
      <c r="P313" s="75"/>
      <c r="Q313" s="75"/>
      <c r="R313" s="75"/>
      <c r="S313" s="75"/>
      <c r="T313" s="75"/>
      <c r="U313" s="220">
        <v>12</v>
      </c>
      <c r="V313" s="75">
        <v>12</v>
      </c>
      <c r="W313" s="75">
        <v>12</v>
      </c>
      <c r="X313" s="170">
        <v>12</v>
      </c>
      <c r="Y313" s="75"/>
      <c r="Z313" s="76"/>
      <c r="AA313" s="73"/>
      <c r="AB313" s="73"/>
      <c r="AC313" s="73"/>
      <c r="AD313" s="73"/>
      <c r="AE313" s="168"/>
      <c r="AF313" s="76"/>
      <c r="AG313" s="76"/>
      <c r="AH313" s="76"/>
      <c r="AI313" s="97"/>
      <c r="AJ313" s="97"/>
      <c r="AK313" s="97"/>
      <c r="AL313" s="97"/>
      <c r="AM313" s="97"/>
      <c r="AN313" s="97"/>
      <c r="AO313" s="97"/>
      <c r="AP313" s="97"/>
      <c r="AQ313" s="97"/>
      <c r="AR313" s="97"/>
      <c r="AS313" s="97"/>
      <c r="AT313" s="97"/>
      <c r="AU313" s="97"/>
      <c r="AV313" s="97"/>
      <c r="AW313" s="97"/>
      <c r="AX313" s="97"/>
      <c r="AY313" s="97"/>
      <c r="AZ313" s="97"/>
      <c r="BA313" s="97"/>
      <c r="BB313" s="97"/>
    </row>
    <row r="314" spans="1:54" s="98" customFormat="1" ht="14.25" customHeight="1" x14ac:dyDescent="0.25">
      <c r="A314" s="111">
        <v>81737000</v>
      </c>
      <c r="B314" s="219" t="s">
        <v>812</v>
      </c>
      <c r="C314" s="197" t="str">
        <f>VLOOKUP(B314,Satser!$I$133:$J$160,2,FALSE)</f>
        <v>IE</v>
      </c>
      <c r="D314" s="110" t="s">
        <v>1150</v>
      </c>
      <c r="E314" s="440"/>
      <c r="F314" s="220" t="s">
        <v>1813</v>
      </c>
      <c r="G314" s="75" t="s">
        <v>527</v>
      </c>
      <c r="H314" s="312">
        <v>2013</v>
      </c>
      <c r="I314" s="297" t="s">
        <v>1207</v>
      </c>
      <c r="J314" s="195"/>
      <c r="K314" s="379">
        <f>IF(B314="",0,VLOOKUP(B314,Satser!$D$167:$F$194,2,FALSE)*IF(AA314="",0,VLOOKUP(AA314,Satser!$H$2:$J$14,2,FALSE)))</f>
        <v>0</v>
      </c>
      <c r="L314" s="379">
        <f>IF(B314="",0,VLOOKUP(B314,Satser!$I$167:$L$194,3,FALSE)*IF(AA314="",0,VLOOKUP(AA314,Satser!$H$2:$J$14,3,FALSE)))</f>
        <v>0</v>
      </c>
      <c r="M314" s="380">
        <f t="shared" si="4"/>
        <v>0</v>
      </c>
      <c r="N314" s="339" t="s">
        <v>1151</v>
      </c>
      <c r="O314" s="75"/>
      <c r="P314" s="75"/>
      <c r="Q314" s="75"/>
      <c r="R314" s="75"/>
      <c r="S314" s="75"/>
      <c r="T314" s="75"/>
      <c r="U314" s="293"/>
      <c r="V314" s="293">
        <v>12</v>
      </c>
      <c r="W314" s="75">
        <v>12</v>
      </c>
      <c r="X314" s="170">
        <v>12</v>
      </c>
      <c r="Y314" s="75">
        <v>12</v>
      </c>
      <c r="Z314" s="76"/>
      <c r="AA314" s="73"/>
      <c r="AB314" s="73"/>
      <c r="AC314" s="73"/>
      <c r="AD314" s="73"/>
      <c r="AE314" s="168"/>
      <c r="AF314" s="76"/>
      <c r="AG314" s="76"/>
      <c r="AH314" s="76"/>
      <c r="AI314" s="97"/>
      <c r="AJ314" s="97"/>
      <c r="AK314" s="97"/>
      <c r="AL314" s="97"/>
      <c r="AM314" s="97"/>
      <c r="AN314" s="97"/>
      <c r="AO314" s="97"/>
      <c r="AP314" s="97"/>
      <c r="AQ314" s="97"/>
      <c r="AR314" s="97"/>
      <c r="AS314" s="97"/>
      <c r="AT314" s="97"/>
      <c r="AU314" s="97"/>
      <c r="AV314" s="97"/>
      <c r="AW314" s="97"/>
      <c r="AX314" s="97"/>
      <c r="AY314" s="97"/>
      <c r="AZ314" s="97"/>
      <c r="BA314" s="97"/>
      <c r="BB314" s="97"/>
    </row>
    <row r="315" spans="1:54" s="98" customFormat="1" ht="14.25" customHeight="1" x14ac:dyDescent="0.25">
      <c r="A315" s="111">
        <v>81737400</v>
      </c>
      <c r="B315" s="219" t="s">
        <v>812</v>
      </c>
      <c r="C315" s="197" t="str">
        <f>VLOOKUP(B315,Satser!$I$133:$J$160,2,FALSE)</f>
        <v>IE</v>
      </c>
      <c r="D315" s="215" t="s">
        <v>1277</v>
      </c>
      <c r="E315" s="440"/>
      <c r="F315" s="220" t="s">
        <v>1813</v>
      </c>
      <c r="G315" s="75" t="s">
        <v>527</v>
      </c>
      <c r="H315" s="312">
        <v>2013</v>
      </c>
      <c r="I315" s="297" t="s">
        <v>1207</v>
      </c>
      <c r="J315" s="195"/>
      <c r="K315" s="379">
        <f>IF(B315="",0,VLOOKUP(B315,Satser!$D$167:$F$194,2,FALSE)*IF(AA315="",0,VLOOKUP(AA315,Satser!$H$2:$J$14,2,FALSE)))</f>
        <v>0</v>
      </c>
      <c r="L315" s="379">
        <f>IF(B315="",0,VLOOKUP(B315,Satser!$I$167:$L$194,3,FALSE)*IF(AA315="",0,VLOOKUP(AA315,Satser!$H$2:$J$14,3,FALSE)))</f>
        <v>0</v>
      </c>
      <c r="M315" s="380">
        <f t="shared" si="4"/>
        <v>0</v>
      </c>
      <c r="N315" s="339" t="s">
        <v>1164</v>
      </c>
      <c r="O315" s="75"/>
      <c r="P315" s="75"/>
      <c r="Q315" s="75"/>
      <c r="R315" s="75"/>
      <c r="S315" s="75"/>
      <c r="T315" s="75"/>
      <c r="U315" s="293"/>
      <c r="V315" s="293">
        <v>12</v>
      </c>
      <c r="W315" s="75">
        <v>12</v>
      </c>
      <c r="X315" s="170">
        <v>12</v>
      </c>
      <c r="Y315" s="75">
        <v>12</v>
      </c>
      <c r="Z315" s="76"/>
      <c r="AA315" s="73"/>
      <c r="AB315" s="73"/>
      <c r="AC315" s="73"/>
      <c r="AD315" s="73"/>
      <c r="AE315" s="168"/>
      <c r="AF315" s="76"/>
      <c r="AG315" s="76"/>
      <c r="AH315" s="76"/>
      <c r="AI315" s="97"/>
      <c r="AJ315" s="97"/>
      <c r="AK315" s="97"/>
      <c r="AL315" s="97"/>
      <c r="AM315" s="97"/>
      <c r="AN315" s="97"/>
      <c r="AO315" s="97"/>
      <c r="AP315" s="97"/>
      <c r="AQ315" s="97"/>
      <c r="AR315" s="97"/>
      <c r="AS315" s="97"/>
      <c r="AT315" s="97"/>
      <c r="AU315" s="97"/>
      <c r="AV315" s="97"/>
      <c r="AW315" s="97"/>
      <c r="AX315" s="97"/>
      <c r="AY315" s="97"/>
      <c r="AZ315" s="97"/>
      <c r="BA315" s="97"/>
      <c r="BB315" s="97"/>
    </row>
    <row r="316" spans="1:54" s="98" customFormat="1" ht="14.25" customHeight="1" x14ac:dyDescent="0.25">
      <c r="A316" s="111">
        <v>81737500</v>
      </c>
      <c r="B316" s="219" t="s">
        <v>812</v>
      </c>
      <c r="C316" s="197" t="str">
        <f>VLOOKUP(B316,Satser!$I$133:$J$160,2,FALSE)</f>
        <v>IE</v>
      </c>
      <c r="D316" s="130" t="s">
        <v>1166</v>
      </c>
      <c r="E316" s="440"/>
      <c r="F316" s="220" t="s">
        <v>1813</v>
      </c>
      <c r="G316" s="75" t="s">
        <v>527</v>
      </c>
      <c r="H316" s="312">
        <v>2013</v>
      </c>
      <c r="I316" s="297" t="s">
        <v>1207</v>
      </c>
      <c r="J316" s="195"/>
      <c r="K316" s="379">
        <f>IF(B316="",0,VLOOKUP(B316,Satser!$D$167:$F$194,2,FALSE)*IF(AA316="",0,VLOOKUP(AA316,Satser!$H$2:$J$14,2,FALSE)))</f>
        <v>0</v>
      </c>
      <c r="L316" s="379">
        <f>IF(B316="",0,VLOOKUP(B316,Satser!$I$167:$L$194,3,FALSE)*IF(AA316="",0,VLOOKUP(AA316,Satser!$H$2:$J$14,3,FALSE)))</f>
        <v>0</v>
      </c>
      <c r="M316" s="380">
        <f t="shared" si="4"/>
        <v>0</v>
      </c>
      <c r="N316" s="339" t="s">
        <v>1165</v>
      </c>
      <c r="O316" s="75"/>
      <c r="P316" s="75"/>
      <c r="Q316" s="75"/>
      <c r="R316" s="75"/>
      <c r="S316" s="75"/>
      <c r="T316" s="75"/>
      <c r="U316" s="293"/>
      <c r="V316" s="293">
        <v>12</v>
      </c>
      <c r="W316" s="75">
        <v>12</v>
      </c>
      <c r="X316" s="170">
        <v>12</v>
      </c>
      <c r="Y316" s="75">
        <v>12</v>
      </c>
      <c r="Z316" s="76"/>
      <c r="AA316" s="73"/>
      <c r="AB316" s="73"/>
      <c r="AC316" s="73"/>
      <c r="AD316" s="73"/>
      <c r="AE316" s="168"/>
      <c r="AF316" s="76"/>
      <c r="AG316" s="76"/>
      <c r="AH316" s="76"/>
      <c r="AI316" s="97"/>
      <c r="AJ316" s="97"/>
      <c r="AK316" s="97"/>
      <c r="AL316" s="97"/>
      <c r="AM316" s="97"/>
      <c r="AN316" s="97"/>
      <c r="AO316" s="97"/>
      <c r="AP316" s="97"/>
      <c r="AQ316" s="97"/>
      <c r="AR316" s="97"/>
      <c r="AS316" s="97"/>
      <c r="AT316" s="97"/>
      <c r="AU316" s="97"/>
      <c r="AV316" s="97"/>
      <c r="AW316" s="97"/>
      <c r="AX316" s="97"/>
      <c r="AY316" s="97"/>
      <c r="AZ316" s="97"/>
      <c r="BA316" s="97"/>
      <c r="BB316" s="97"/>
    </row>
    <row r="317" spans="1:54" s="98" customFormat="1" ht="14.25" customHeight="1" x14ac:dyDescent="0.25">
      <c r="A317" s="111">
        <v>81737600</v>
      </c>
      <c r="B317" s="219" t="s">
        <v>812</v>
      </c>
      <c r="C317" s="197" t="str">
        <f>VLOOKUP(B317,Satser!$I$133:$J$160,2,FALSE)</f>
        <v>IE</v>
      </c>
      <c r="D317" s="130" t="s">
        <v>1173</v>
      </c>
      <c r="E317" s="440"/>
      <c r="F317" s="220" t="s">
        <v>1813</v>
      </c>
      <c r="G317" s="75" t="s">
        <v>527</v>
      </c>
      <c r="H317" s="110">
        <v>2011</v>
      </c>
      <c r="I317" s="212"/>
      <c r="J317" s="195"/>
      <c r="K317" s="379">
        <f>IF(B317="",0,VLOOKUP(B317,Satser!$D$167:$F$194,2,FALSE)*IF(AA317="",0,VLOOKUP(AA317,Satser!$H$2:$J$14,2,FALSE)))</f>
        <v>0</v>
      </c>
      <c r="L317" s="379">
        <f>IF(B317="",0,VLOOKUP(B317,Satser!$I$167:$L$194,3,FALSE)*IF(AA317="",0,VLOOKUP(AA317,Satser!$H$2:$J$14,3,FALSE)))</f>
        <v>0</v>
      </c>
      <c r="M317" s="380">
        <f t="shared" si="4"/>
        <v>0</v>
      </c>
      <c r="N317" s="300" t="s">
        <v>1352</v>
      </c>
      <c r="O317" s="75"/>
      <c r="P317" s="75"/>
      <c r="Q317" s="75"/>
      <c r="R317" s="75"/>
      <c r="S317" s="75"/>
      <c r="T317" s="110"/>
      <c r="U317" s="75"/>
      <c r="V317" s="75"/>
      <c r="W317" s="75"/>
      <c r="X317" s="170"/>
      <c r="Y317" s="75"/>
      <c r="Z317" s="76"/>
      <c r="AA317" s="73"/>
      <c r="AB317" s="73"/>
      <c r="AC317" s="73"/>
      <c r="AD317" s="73"/>
      <c r="AE317" s="168"/>
      <c r="AF317" s="76"/>
      <c r="AG317" s="76"/>
      <c r="AH317" s="76"/>
      <c r="AI317" s="97"/>
      <c r="AJ317" s="97"/>
      <c r="AK317" s="97"/>
      <c r="AL317" s="97"/>
      <c r="AM317" s="97"/>
      <c r="AN317" s="97"/>
      <c r="AO317" s="97"/>
      <c r="AP317" s="97"/>
      <c r="AQ317" s="97"/>
      <c r="AR317" s="97"/>
      <c r="AS317" s="97"/>
      <c r="AT317" s="97"/>
      <c r="AU317" s="97"/>
      <c r="AV317" s="97"/>
      <c r="AW317" s="97"/>
      <c r="AX317" s="97"/>
      <c r="AY317" s="97"/>
      <c r="AZ317" s="97"/>
      <c r="BA317" s="97"/>
      <c r="BB317" s="97"/>
    </row>
    <row r="318" spans="1:54" s="98" customFormat="1" ht="14.25" customHeight="1" x14ac:dyDescent="0.25">
      <c r="A318" s="111">
        <v>81737700</v>
      </c>
      <c r="B318" s="75" t="s">
        <v>812</v>
      </c>
      <c r="C318" s="197" t="str">
        <f>VLOOKUP(B318,Satser!$I$133:$J$160,2,FALSE)</f>
        <v>IE</v>
      </c>
      <c r="D318" s="197" t="s">
        <v>1183</v>
      </c>
      <c r="E318" s="440"/>
      <c r="F318" s="220" t="s">
        <v>1813</v>
      </c>
      <c r="G318" s="75" t="s">
        <v>527</v>
      </c>
      <c r="H318" s="312">
        <v>2013</v>
      </c>
      <c r="I318" s="297" t="s">
        <v>1207</v>
      </c>
      <c r="J318" s="195"/>
      <c r="K318" s="379">
        <f>IF(B318="",0,VLOOKUP(B318,Satser!$D$167:$F$194,2,FALSE)*IF(AA318="",0,VLOOKUP(AA318,Satser!$H$2:$J$14,2,FALSE)))</f>
        <v>0</v>
      </c>
      <c r="L318" s="379">
        <f>IF(B318="",0,VLOOKUP(B318,Satser!$I$167:$L$194,3,FALSE)*IF(AA318="",0,VLOOKUP(AA318,Satser!$H$2:$J$14,3,FALSE)))</f>
        <v>0</v>
      </c>
      <c r="M318" s="380">
        <f t="shared" si="4"/>
        <v>0</v>
      </c>
      <c r="N318" s="352" t="s">
        <v>1623</v>
      </c>
      <c r="O318" s="75"/>
      <c r="P318" s="75"/>
      <c r="Q318" s="75"/>
      <c r="R318" s="75"/>
      <c r="S318" s="75"/>
      <c r="T318" s="75"/>
      <c r="U318" s="293"/>
      <c r="V318" s="293">
        <v>12</v>
      </c>
      <c r="W318" s="75">
        <v>12</v>
      </c>
      <c r="X318" s="170">
        <v>12</v>
      </c>
      <c r="Y318" s="75">
        <v>12</v>
      </c>
      <c r="Z318" s="76"/>
      <c r="AA318" s="73"/>
      <c r="AB318" s="73"/>
      <c r="AC318" s="73"/>
      <c r="AD318" s="73"/>
      <c r="AE318" s="168"/>
      <c r="AF318" s="76"/>
      <c r="AG318" s="76"/>
      <c r="AH318" s="76"/>
      <c r="AI318" s="97"/>
      <c r="AJ318" s="97"/>
      <c r="AK318" s="97"/>
      <c r="AL318" s="97"/>
      <c r="AM318" s="97"/>
      <c r="AN318" s="97"/>
      <c r="AO318" s="97"/>
      <c r="AP318" s="97"/>
      <c r="AQ318" s="97"/>
      <c r="AR318" s="97"/>
      <c r="AS318" s="97"/>
      <c r="AT318" s="97"/>
      <c r="AU318" s="97"/>
      <c r="AV318" s="97"/>
      <c r="AW318" s="97"/>
      <c r="AX318" s="97"/>
      <c r="AY318" s="97"/>
      <c r="AZ318" s="97"/>
      <c r="BA318" s="97"/>
      <c r="BB318" s="97"/>
    </row>
    <row r="319" spans="1:54" s="98" customFormat="1" ht="14.25" customHeight="1" x14ac:dyDescent="0.25">
      <c r="A319" s="111">
        <v>81741800</v>
      </c>
      <c r="B319" s="197" t="s">
        <v>812</v>
      </c>
      <c r="C319" s="197" t="str">
        <f>VLOOKUP(B319,Satser!$I$133:$J$160,2,FALSE)</f>
        <v>IE</v>
      </c>
      <c r="D319" s="220" t="s">
        <v>1784</v>
      </c>
      <c r="E319" s="440" t="s">
        <v>2177</v>
      </c>
      <c r="F319" s="220" t="s">
        <v>1812</v>
      </c>
      <c r="G319" s="220" t="s">
        <v>527</v>
      </c>
      <c r="H319" s="275">
        <v>2012</v>
      </c>
      <c r="I319" s="75">
        <v>1411</v>
      </c>
      <c r="J319" s="195"/>
      <c r="K319" s="379">
        <f>IF(B319="",0,VLOOKUP(B319,Satser!$D$167:$F$194,2,FALSE)*IF(AA319="",0,VLOOKUP(AA319,Satser!$H$2:$J$14,2,FALSE)))</f>
        <v>74402.716550563549</v>
      </c>
      <c r="L319" s="379">
        <f>IF(B319="",0,VLOOKUP(B319,Satser!$I$167:$L$194,3,FALSE)*IF(AA319="",0,VLOOKUP(AA319,Satser!$H$2:$J$14,3,FALSE)))</f>
        <v>499561.0968394982</v>
      </c>
      <c r="M319" s="380">
        <f t="shared" si="4"/>
        <v>573963.81339006172</v>
      </c>
      <c r="N319" s="354" t="s">
        <v>1802</v>
      </c>
      <c r="O319" s="75"/>
      <c r="P319" s="75"/>
      <c r="Q319" s="75"/>
      <c r="R319" s="75"/>
      <c r="S319" s="75"/>
      <c r="T319" s="75"/>
      <c r="U319" s="75"/>
      <c r="V319" s="75"/>
      <c r="W319" s="75">
        <v>2</v>
      </c>
      <c r="X319" s="75">
        <v>12</v>
      </c>
      <c r="Y319" s="75">
        <v>12</v>
      </c>
      <c r="Z319" s="245">
        <v>12</v>
      </c>
      <c r="AA319" s="75">
        <v>10</v>
      </c>
      <c r="AB319" s="73"/>
      <c r="AC319" s="73"/>
      <c r="AD319" s="73"/>
      <c r="AE319" s="168"/>
      <c r="AF319" s="76"/>
      <c r="AG319" s="76"/>
      <c r="AH319" s="76"/>
      <c r="AI319" s="97"/>
      <c r="AJ319" s="97"/>
      <c r="AK319" s="97"/>
      <c r="AL319" s="97"/>
      <c r="AM319" s="97"/>
      <c r="AN319" s="97"/>
      <c r="AO319" s="97"/>
      <c r="AP319" s="97"/>
      <c r="AQ319" s="97"/>
      <c r="AR319" s="97"/>
      <c r="AS319" s="97"/>
      <c r="AT319" s="97"/>
      <c r="AU319" s="97"/>
      <c r="AV319" s="97"/>
      <c r="AW319" s="97"/>
      <c r="AX319" s="97"/>
      <c r="AY319" s="97"/>
      <c r="AZ319" s="97"/>
      <c r="BA319" s="97"/>
      <c r="BB319" s="97"/>
    </row>
    <row r="320" spans="1:54" s="98" customFormat="1" ht="14.25" customHeight="1" x14ac:dyDescent="0.25">
      <c r="A320" s="111">
        <v>81742800</v>
      </c>
      <c r="B320" s="110" t="s">
        <v>812</v>
      </c>
      <c r="C320" s="197" t="str">
        <f>VLOOKUP(B320,Satser!$I$133:$J$160,2,FALSE)</f>
        <v>IE</v>
      </c>
      <c r="D320" s="219" t="s">
        <v>1075</v>
      </c>
      <c r="E320" s="440"/>
      <c r="F320" s="220" t="s">
        <v>1813</v>
      </c>
      <c r="G320" s="219" t="s">
        <v>527</v>
      </c>
      <c r="H320" s="312">
        <v>2013</v>
      </c>
      <c r="I320" s="296" t="s">
        <v>1207</v>
      </c>
      <c r="J320" s="195"/>
      <c r="K320" s="379">
        <f>IF(B320="",0,VLOOKUP(B320,Satser!$D$167:$F$194,2,FALSE)*IF(AA320="",0,VLOOKUP(AA320,Satser!$H$2:$J$14,2,FALSE)))</f>
        <v>0</v>
      </c>
      <c r="L320" s="379">
        <f>IF(B320="",0,VLOOKUP(B320,Satser!$I$167:$L$194,3,FALSE)*IF(AA320="",0,VLOOKUP(AA320,Satser!$H$2:$J$14,3,FALSE)))</f>
        <v>0</v>
      </c>
      <c r="M320" s="380">
        <f t="shared" si="4"/>
        <v>0</v>
      </c>
      <c r="N320" s="339" t="s">
        <v>1469</v>
      </c>
      <c r="O320" s="75"/>
      <c r="P320" s="75"/>
      <c r="Q320" s="75"/>
      <c r="R320" s="75"/>
      <c r="S320" s="75"/>
      <c r="T320" s="75"/>
      <c r="U320" s="75"/>
      <c r="V320" s="293">
        <v>12</v>
      </c>
      <c r="W320" s="75">
        <v>12</v>
      </c>
      <c r="X320" s="75">
        <v>12</v>
      </c>
      <c r="Y320" s="170">
        <v>12</v>
      </c>
      <c r="Z320" s="76"/>
      <c r="AA320" s="73"/>
      <c r="AB320" s="73"/>
      <c r="AC320" s="73"/>
      <c r="AD320" s="73"/>
      <c r="AE320" s="168"/>
      <c r="AF320" s="76"/>
      <c r="AG320" s="76"/>
      <c r="AH320" s="76"/>
      <c r="AI320" s="97"/>
      <c r="AJ320" s="97"/>
      <c r="AK320" s="97"/>
      <c r="AL320" s="97"/>
      <c r="AM320" s="97"/>
      <c r="AN320" s="97"/>
      <c r="AO320" s="97"/>
      <c r="AP320" s="97"/>
      <c r="AQ320" s="97"/>
      <c r="AR320" s="97"/>
      <c r="AS320" s="97"/>
      <c r="AT320" s="97"/>
      <c r="AU320" s="97"/>
      <c r="AV320" s="97"/>
      <c r="AW320" s="97"/>
      <c r="AX320" s="97"/>
      <c r="AY320" s="97"/>
      <c r="AZ320" s="97"/>
      <c r="BA320" s="97"/>
      <c r="BB320" s="97"/>
    </row>
    <row r="321" spans="1:54" s="98" customFormat="1" ht="14.25" customHeight="1" x14ac:dyDescent="0.25">
      <c r="A321" s="111">
        <v>81743300</v>
      </c>
      <c r="B321" s="75" t="s">
        <v>812</v>
      </c>
      <c r="C321" s="197" t="str">
        <f>VLOOKUP(B321,Satser!$I$133:$J$160,2,FALSE)</f>
        <v>IE</v>
      </c>
      <c r="D321" s="220" t="s">
        <v>1275</v>
      </c>
      <c r="E321" s="440"/>
      <c r="F321" s="220" t="s">
        <v>1813</v>
      </c>
      <c r="G321" s="75" t="s">
        <v>527</v>
      </c>
      <c r="H321" s="312">
        <v>2013</v>
      </c>
      <c r="I321" s="297" t="s">
        <v>1207</v>
      </c>
      <c r="J321" s="195"/>
      <c r="K321" s="379">
        <f>IF(B321="",0,VLOOKUP(B321,Satser!$D$167:$F$194,2,FALSE)*IF(AA321="",0,VLOOKUP(AA321,Satser!$H$2:$J$14,2,FALSE)))</f>
        <v>0</v>
      </c>
      <c r="L321" s="379">
        <f>IF(B321="",0,VLOOKUP(B321,Satser!$I$167:$L$194,3,FALSE)*IF(AA321="",0,VLOOKUP(AA321,Satser!$H$2:$J$14,3,FALSE)))</f>
        <v>0</v>
      </c>
      <c r="M321" s="380">
        <f t="shared" si="4"/>
        <v>0</v>
      </c>
      <c r="N321" s="302" t="s">
        <v>1470</v>
      </c>
      <c r="O321" s="75"/>
      <c r="P321" s="75"/>
      <c r="Q321" s="75"/>
      <c r="R321" s="75"/>
      <c r="S321" s="75"/>
      <c r="T321" s="75"/>
      <c r="U321" s="75"/>
      <c r="V321" s="293">
        <v>12</v>
      </c>
      <c r="W321" s="75">
        <v>12</v>
      </c>
      <c r="X321" s="170">
        <v>12</v>
      </c>
      <c r="Y321" s="75">
        <v>12</v>
      </c>
      <c r="Z321" s="76"/>
      <c r="AA321" s="73"/>
      <c r="AB321" s="73"/>
      <c r="AC321" s="73"/>
      <c r="AD321" s="73"/>
      <c r="AE321" s="168"/>
      <c r="AF321" s="76"/>
      <c r="AG321" s="76"/>
      <c r="AH321" s="76"/>
      <c r="AI321" s="97"/>
      <c r="AJ321" s="97"/>
      <c r="AK321" s="97"/>
      <c r="AL321" s="97"/>
      <c r="AM321" s="97"/>
      <c r="AN321" s="97"/>
      <c r="AO321" s="97"/>
      <c r="AP321" s="97"/>
      <c r="AQ321" s="97"/>
      <c r="AR321" s="97"/>
      <c r="AS321" s="97"/>
      <c r="AT321" s="97"/>
      <c r="AU321" s="97"/>
      <c r="AV321" s="97"/>
      <c r="AW321" s="97"/>
      <c r="AX321" s="97"/>
      <c r="AY321" s="97"/>
      <c r="AZ321" s="97"/>
      <c r="BA321" s="97"/>
      <c r="BB321" s="97"/>
    </row>
    <row r="322" spans="1:54" s="98" customFormat="1" ht="14.25" customHeight="1" x14ac:dyDescent="0.25">
      <c r="A322" s="111">
        <v>81744100</v>
      </c>
      <c r="B322" s="75" t="s">
        <v>812</v>
      </c>
      <c r="C322" s="197" t="str">
        <f>VLOOKUP(B322,Satser!$I$133:$J$160,2,FALSE)</f>
        <v>IE</v>
      </c>
      <c r="D322" s="220" t="s">
        <v>1276</v>
      </c>
      <c r="E322" s="440"/>
      <c r="F322" s="220" t="s">
        <v>1813</v>
      </c>
      <c r="G322" s="75" t="s">
        <v>527</v>
      </c>
      <c r="H322" s="312">
        <v>2013</v>
      </c>
      <c r="I322" s="297" t="s">
        <v>1207</v>
      </c>
      <c r="J322" s="195"/>
      <c r="K322" s="379">
        <f>IF(B322="",0,VLOOKUP(B322,Satser!$D$167:$F$194,2,FALSE)*IF(AA322="",0,VLOOKUP(AA322,Satser!$H$2:$J$14,2,FALSE)))</f>
        <v>0</v>
      </c>
      <c r="L322" s="379">
        <f>IF(B322="",0,VLOOKUP(B322,Satser!$I$167:$L$194,3,FALSE)*IF(AA322="",0,VLOOKUP(AA322,Satser!$H$2:$J$14,3,FALSE)))</f>
        <v>0</v>
      </c>
      <c r="M322" s="380">
        <f t="shared" si="4"/>
        <v>0</v>
      </c>
      <c r="N322" s="302" t="s">
        <v>1471</v>
      </c>
      <c r="O322" s="75"/>
      <c r="P322" s="75"/>
      <c r="Q322" s="75"/>
      <c r="R322" s="75"/>
      <c r="S322" s="75"/>
      <c r="T322" s="75"/>
      <c r="U322" s="75"/>
      <c r="V322" s="293">
        <v>12</v>
      </c>
      <c r="W322" s="75">
        <v>12</v>
      </c>
      <c r="X322" s="170">
        <v>12</v>
      </c>
      <c r="Y322" s="75">
        <v>12</v>
      </c>
      <c r="Z322" s="76"/>
      <c r="AA322" s="73"/>
      <c r="AB322" s="73"/>
      <c r="AC322" s="73"/>
      <c r="AD322" s="73"/>
      <c r="AE322" s="168"/>
      <c r="AF322" s="76"/>
      <c r="AG322" s="76"/>
      <c r="AH322" s="76"/>
      <c r="AI322" s="97"/>
      <c r="AJ322" s="97"/>
      <c r="AK322" s="97"/>
      <c r="AL322" s="97"/>
      <c r="AM322" s="97"/>
      <c r="AN322" s="97"/>
      <c r="AO322" s="97"/>
      <c r="AP322" s="97"/>
      <c r="AQ322" s="97"/>
      <c r="AR322" s="97"/>
      <c r="AS322" s="97"/>
      <c r="AT322" s="97"/>
      <c r="AU322" s="97"/>
      <c r="AV322" s="97"/>
      <c r="AW322" s="97"/>
      <c r="AX322" s="97"/>
      <c r="AY322" s="97"/>
      <c r="AZ322" s="97"/>
      <c r="BA322" s="97"/>
      <c r="BB322" s="97"/>
    </row>
    <row r="323" spans="1:54" s="98" customFormat="1" ht="14.25" customHeight="1" x14ac:dyDescent="0.25">
      <c r="A323" s="111">
        <v>81744200</v>
      </c>
      <c r="B323" s="75" t="s">
        <v>812</v>
      </c>
      <c r="C323" s="197" t="str">
        <f>VLOOKUP(B323,Satser!$I$133:$J$160,2,FALSE)</f>
        <v>IE</v>
      </c>
      <c r="D323" s="220" t="s">
        <v>1278</v>
      </c>
      <c r="E323" s="440"/>
      <c r="F323" s="220" t="s">
        <v>1813</v>
      </c>
      <c r="G323" s="220" t="s">
        <v>530</v>
      </c>
      <c r="H323" s="312">
        <v>2013</v>
      </c>
      <c r="I323" s="297" t="s">
        <v>1207</v>
      </c>
      <c r="J323" s="195"/>
      <c r="K323" s="379">
        <f>IF(B323="",0,VLOOKUP(B323,Satser!$D$167:$F$194,2,FALSE)*IF(AA323="",0,VLOOKUP(AA323,Satser!$H$2:$J$14,2,FALSE)))</f>
        <v>0</v>
      </c>
      <c r="L323" s="379">
        <f>IF(B323="",0,VLOOKUP(B323,Satser!$I$167:$L$194,3,FALSE)*IF(AA323="",0,VLOOKUP(AA323,Satser!$H$2:$J$14,3,FALSE)))</f>
        <v>0</v>
      </c>
      <c r="M323" s="380">
        <f t="shared" si="4"/>
        <v>0</v>
      </c>
      <c r="N323" s="302" t="s">
        <v>1472</v>
      </c>
      <c r="O323" s="75"/>
      <c r="P323" s="75"/>
      <c r="Q323" s="75"/>
      <c r="R323" s="75"/>
      <c r="S323" s="75"/>
      <c r="T323" s="75"/>
      <c r="U323" s="75"/>
      <c r="V323" s="293">
        <v>12</v>
      </c>
      <c r="W323" s="75">
        <v>12</v>
      </c>
      <c r="X323" s="170">
        <v>12</v>
      </c>
      <c r="Y323" s="75">
        <v>12</v>
      </c>
      <c r="Z323" s="76"/>
      <c r="AA323" s="73"/>
      <c r="AB323" s="73"/>
      <c r="AC323" s="73"/>
      <c r="AD323" s="73"/>
      <c r="AE323" s="168"/>
      <c r="AF323" s="76"/>
      <c r="AG323" s="76"/>
      <c r="AH323" s="76"/>
      <c r="AI323" s="97"/>
      <c r="AJ323" s="97"/>
      <c r="AK323" s="97"/>
      <c r="AL323" s="97"/>
      <c r="AM323" s="97"/>
      <c r="AN323" s="97"/>
      <c r="AO323" s="97"/>
      <c r="AP323" s="97"/>
      <c r="AQ323" s="97"/>
      <c r="AR323" s="97"/>
      <c r="AS323" s="97"/>
      <c r="AT323" s="97"/>
      <c r="AU323" s="97"/>
      <c r="AV323" s="97"/>
      <c r="AW323" s="97"/>
      <c r="AX323" s="97"/>
      <c r="AY323" s="97"/>
      <c r="AZ323" s="97"/>
      <c r="BA323" s="97"/>
      <c r="BB323" s="97"/>
    </row>
    <row r="324" spans="1:54" s="98" customFormat="1" ht="14.25" customHeight="1" x14ac:dyDescent="0.25">
      <c r="A324" s="111">
        <v>81744300</v>
      </c>
      <c r="B324" s="75" t="s">
        <v>812</v>
      </c>
      <c r="C324" s="197" t="str">
        <f>VLOOKUP(B324,Satser!$I$133:$J$160,2,FALSE)</f>
        <v>IE</v>
      </c>
      <c r="D324" s="220" t="s">
        <v>1354</v>
      </c>
      <c r="E324" s="440" t="s">
        <v>2173</v>
      </c>
      <c r="F324" s="220" t="s">
        <v>1813</v>
      </c>
      <c r="G324" s="220" t="s">
        <v>527</v>
      </c>
      <c r="H324" s="312">
        <v>2013</v>
      </c>
      <c r="I324" s="318" t="s">
        <v>1207</v>
      </c>
      <c r="J324" s="195"/>
      <c r="K324" s="379">
        <f>IF(B324="",0,VLOOKUP(B324,Satser!$D$167:$F$194,2,FALSE)*IF(AA324="",0,VLOOKUP(AA324,Satser!$H$2:$J$14,2,FALSE)))</f>
        <v>0</v>
      </c>
      <c r="L324" s="379">
        <f>IF(B324="",0,VLOOKUP(B324,Satser!$I$167:$L$194,3,FALSE)*IF(AA324="",0,VLOOKUP(AA324,Satser!$H$2:$J$14,3,FALSE)))</f>
        <v>0</v>
      </c>
      <c r="M324" s="380">
        <f t="shared" si="4"/>
        <v>0</v>
      </c>
      <c r="N324" s="302" t="s">
        <v>1468</v>
      </c>
      <c r="O324" s="75"/>
      <c r="P324" s="75"/>
      <c r="Q324" s="75"/>
      <c r="R324" s="75"/>
      <c r="S324" s="75"/>
      <c r="T324" s="75"/>
      <c r="U324" s="75"/>
      <c r="V324" s="75">
        <v>12</v>
      </c>
      <c r="W324" s="75">
        <v>12</v>
      </c>
      <c r="X324" s="170">
        <v>12</v>
      </c>
      <c r="Y324" s="75">
        <v>12</v>
      </c>
      <c r="Z324" s="76"/>
      <c r="AA324" s="73"/>
      <c r="AB324" s="73"/>
      <c r="AC324" s="73"/>
      <c r="AD324" s="73"/>
      <c r="AE324" s="168"/>
      <c r="AF324" s="76"/>
      <c r="AG324" s="76"/>
      <c r="AH324" s="76"/>
      <c r="AI324" s="97"/>
      <c r="AJ324" s="97"/>
      <c r="AK324" s="97"/>
      <c r="AL324" s="97"/>
      <c r="AM324" s="97"/>
      <c r="AN324" s="97"/>
      <c r="AO324" s="97"/>
      <c r="AP324" s="97"/>
      <c r="AQ324" s="97"/>
      <c r="AR324" s="97"/>
      <c r="AS324" s="97"/>
      <c r="AT324" s="97"/>
      <c r="AU324" s="97"/>
      <c r="AV324" s="97"/>
      <c r="AW324" s="97"/>
      <c r="AX324" s="97"/>
      <c r="AY324" s="97"/>
      <c r="AZ324" s="97"/>
      <c r="BA324" s="97"/>
      <c r="BB324" s="97"/>
    </row>
    <row r="325" spans="1:54" s="98" customFormat="1" ht="14.25" customHeight="1" x14ac:dyDescent="0.25">
      <c r="A325" s="96">
        <v>81110300</v>
      </c>
      <c r="B325" s="73" t="s">
        <v>813</v>
      </c>
      <c r="C325" s="197" t="str">
        <f>VLOOKUP(B325,Satser!$I$133:$J$160,2,FALSE)</f>
        <v>IV</v>
      </c>
      <c r="D325" s="131" t="s">
        <v>991</v>
      </c>
      <c r="E325" s="440"/>
      <c r="F325" s="220" t="s">
        <v>1813</v>
      </c>
      <c r="G325" s="131"/>
      <c r="H325" s="223">
        <v>2004</v>
      </c>
      <c r="I325" s="73"/>
      <c r="J325" s="163" t="s">
        <v>806</v>
      </c>
      <c r="K325" s="379">
        <f>IF(B325="",0,VLOOKUP(B325,Satser!$D$167:$F$194,2,FALSE)*IF(AA325="",0,VLOOKUP(AA325,Satser!$H$2:$J$14,2,FALSE)))</f>
        <v>0</v>
      </c>
      <c r="L325" s="379">
        <f>IF(B325="",0,VLOOKUP(B325,Satser!$I$167:$L$194,3,FALSE)*IF(AA325="",0,VLOOKUP(AA325,Satser!$H$2:$J$14,3,FALSE)))</f>
        <v>0</v>
      </c>
      <c r="M325" s="380">
        <f t="shared" si="4"/>
        <v>0</v>
      </c>
      <c r="N325" s="162" t="s">
        <v>983</v>
      </c>
      <c r="O325" s="73">
        <v>12</v>
      </c>
      <c r="P325" s="73">
        <v>12</v>
      </c>
      <c r="Q325" s="79">
        <v>12</v>
      </c>
      <c r="R325" s="73">
        <v>12</v>
      </c>
      <c r="S325" s="73">
        <v>12</v>
      </c>
      <c r="T325" s="73">
        <v>12</v>
      </c>
      <c r="U325" s="73">
        <v>12</v>
      </c>
      <c r="V325" s="73"/>
      <c r="W325" s="73"/>
      <c r="X325" s="168"/>
      <c r="Y325" s="76"/>
      <c r="Z325" s="76"/>
      <c r="AA325" s="73"/>
      <c r="AB325" s="73"/>
      <c r="AC325" s="73"/>
      <c r="AD325" s="73"/>
      <c r="AE325" s="168"/>
      <c r="AF325" s="76"/>
      <c r="AG325" s="76"/>
      <c r="AH325" s="76"/>
      <c r="AI325" s="97"/>
      <c r="AJ325" s="97"/>
      <c r="AK325" s="97"/>
      <c r="AL325" s="97"/>
      <c r="AM325" s="97"/>
      <c r="AN325" s="97"/>
      <c r="AO325" s="97"/>
      <c r="AP325" s="97"/>
      <c r="AQ325" s="97"/>
      <c r="AR325" s="97"/>
      <c r="AS325" s="97"/>
      <c r="AT325" s="97"/>
      <c r="AU325" s="97"/>
      <c r="AV325" s="97"/>
      <c r="AW325" s="97"/>
      <c r="AX325" s="97"/>
      <c r="AY325" s="97"/>
      <c r="AZ325" s="97"/>
      <c r="BA325" s="97"/>
      <c r="BB325" s="97"/>
    </row>
    <row r="326" spans="1:54" s="98" customFormat="1" ht="14.25" customHeight="1" x14ac:dyDescent="0.25">
      <c r="A326" s="96">
        <v>81117900</v>
      </c>
      <c r="B326" s="77" t="s">
        <v>813</v>
      </c>
      <c r="C326" s="197" t="str">
        <f>VLOOKUP(B326,Satser!$I$133:$J$160,2,FALSE)</f>
        <v>IV</v>
      </c>
      <c r="D326" s="77" t="s">
        <v>1011</v>
      </c>
      <c r="E326" s="440" t="s">
        <v>2178</v>
      </c>
      <c r="F326" s="220" t="s">
        <v>1813</v>
      </c>
      <c r="G326" s="77"/>
      <c r="H326" s="223">
        <v>2006</v>
      </c>
      <c r="I326" s="77"/>
      <c r="J326" s="128" t="s">
        <v>979</v>
      </c>
      <c r="K326" s="379">
        <f>IF(B326="",0,VLOOKUP(B326,Satser!$D$167:$F$194,2,FALSE)*IF(AA326="",0,VLOOKUP(AA326,Satser!$H$2:$J$14,2,FALSE)))</f>
        <v>0</v>
      </c>
      <c r="L326" s="379">
        <f>IF(B326="",0,VLOOKUP(B326,Satser!$I$167:$L$194,3,FALSE)*IF(AA326="",0,VLOOKUP(AA326,Satser!$H$2:$J$14,3,FALSE)))</f>
        <v>0</v>
      </c>
      <c r="M326" s="380">
        <f t="shared" si="4"/>
        <v>0</v>
      </c>
      <c r="N326" s="141" t="s">
        <v>16</v>
      </c>
      <c r="O326" s="73"/>
      <c r="P326" s="73">
        <v>0</v>
      </c>
      <c r="Q326" s="79">
        <v>12</v>
      </c>
      <c r="R326" s="73">
        <v>12</v>
      </c>
      <c r="S326" s="73">
        <v>12</v>
      </c>
      <c r="T326" s="73">
        <v>7</v>
      </c>
      <c r="U326" s="73"/>
      <c r="V326" s="73"/>
      <c r="W326" s="73"/>
      <c r="X326" s="168"/>
      <c r="Y326" s="73"/>
      <c r="Z326" s="76"/>
      <c r="AA326" s="73"/>
      <c r="AB326" s="73"/>
      <c r="AC326" s="73"/>
      <c r="AD326" s="73"/>
      <c r="AE326" s="168"/>
      <c r="AF326" s="76"/>
      <c r="AG326" s="76"/>
      <c r="AH326" s="76"/>
      <c r="AI326" s="97"/>
      <c r="AJ326" s="97"/>
      <c r="AK326" s="97"/>
      <c r="AL326" s="97"/>
      <c r="AM326" s="97"/>
      <c r="AN326" s="97"/>
      <c r="AO326" s="97"/>
      <c r="AP326" s="97"/>
      <c r="AQ326" s="97"/>
      <c r="AR326" s="97"/>
      <c r="AS326" s="97"/>
      <c r="AT326" s="97"/>
      <c r="AU326" s="97"/>
      <c r="AV326" s="97"/>
      <c r="AW326" s="97"/>
      <c r="AX326" s="97"/>
      <c r="AY326" s="97"/>
      <c r="AZ326" s="97"/>
      <c r="BA326" s="97"/>
      <c r="BB326" s="97"/>
    </row>
    <row r="327" spans="1:54" s="98" customFormat="1" ht="14.25" customHeight="1" x14ac:dyDescent="0.25">
      <c r="A327" s="96">
        <v>81118000</v>
      </c>
      <c r="B327" s="77" t="s">
        <v>813</v>
      </c>
      <c r="C327" s="197" t="str">
        <f>VLOOKUP(B327,Satser!$I$133:$J$160,2,FALSE)</f>
        <v>IV</v>
      </c>
      <c r="D327" s="77" t="s">
        <v>1021</v>
      </c>
      <c r="E327" s="440" t="s">
        <v>2179</v>
      </c>
      <c r="F327" s="220" t="s">
        <v>1813</v>
      </c>
      <c r="G327" s="77"/>
      <c r="H327" s="223">
        <v>2006</v>
      </c>
      <c r="I327" s="77"/>
      <c r="J327" s="128" t="s">
        <v>979</v>
      </c>
      <c r="K327" s="379">
        <f>IF(B327="",0,VLOOKUP(B327,Satser!$D$167:$F$194,2,FALSE)*IF(AA327="",0,VLOOKUP(AA327,Satser!$H$2:$J$14,2,FALSE)))</f>
        <v>0</v>
      </c>
      <c r="L327" s="379">
        <f>IF(B327="",0,VLOOKUP(B327,Satser!$I$167:$L$194,3,FALSE)*IF(AA327="",0,VLOOKUP(AA327,Satser!$H$2:$J$14,3,FALSE)))</f>
        <v>0</v>
      </c>
      <c r="M327" s="380">
        <f t="shared" si="4"/>
        <v>0</v>
      </c>
      <c r="N327" s="141" t="s">
        <v>1</v>
      </c>
      <c r="O327" s="73"/>
      <c r="P327" s="73">
        <v>0</v>
      </c>
      <c r="Q327" s="79">
        <v>12</v>
      </c>
      <c r="R327" s="73">
        <v>12</v>
      </c>
      <c r="S327" s="73">
        <v>12</v>
      </c>
      <c r="T327" s="73">
        <v>1</v>
      </c>
      <c r="U327" s="73"/>
      <c r="V327" s="73"/>
      <c r="W327" s="73"/>
      <c r="X327" s="168"/>
      <c r="Y327" s="73"/>
      <c r="Z327" s="76"/>
      <c r="AA327" s="73"/>
      <c r="AB327" s="73"/>
      <c r="AC327" s="73"/>
      <c r="AD327" s="73"/>
      <c r="AE327" s="168"/>
      <c r="AF327" s="76"/>
      <c r="AG327" s="76"/>
      <c r="AH327" s="76"/>
      <c r="AI327" s="97"/>
      <c r="AJ327" s="97"/>
      <c r="AK327" s="97"/>
      <c r="AL327" s="97"/>
      <c r="AM327" s="97"/>
      <c r="AN327" s="97"/>
      <c r="AO327" s="97"/>
      <c r="AP327" s="97"/>
      <c r="AQ327" s="97"/>
      <c r="AR327" s="97"/>
      <c r="AS327" s="97"/>
      <c r="AT327" s="97"/>
      <c r="AU327" s="97"/>
      <c r="AV327" s="97"/>
      <c r="AW327" s="97"/>
      <c r="AX327" s="97"/>
      <c r="AY327" s="97"/>
      <c r="AZ327" s="97"/>
      <c r="BA327" s="97"/>
      <c r="BB327" s="97"/>
    </row>
    <row r="328" spans="1:54" s="98" customFormat="1" ht="14.25" customHeight="1" x14ac:dyDescent="0.25">
      <c r="A328" s="96">
        <v>81118200</v>
      </c>
      <c r="B328" s="77" t="s">
        <v>813</v>
      </c>
      <c r="C328" s="197" t="str">
        <f>VLOOKUP(B328,Satser!$I$133:$J$160,2,FALSE)</f>
        <v>IV</v>
      </c>
      <c r="D328" s="77" t="s">
        <v>461</v>
      </c>
      <c r="E328" s="440"/>
      <c r="F328" s="220" t="s">
        <v>1813</v>
      </c>
      <c r="G328" s="77"/>
      <c r="H328" s="223">
        <v>2006</v>
      </c>
      <c r="I328" s="214" t="s">
        <v>348</v>
      </c>
      <c r="J328" s="128" t="s">
        <v>979</v>
      </c>
      <c r="K328" s="379">
        <f>IF(B328="",0,VLOOKUP(B328,Satser!$D$167:$F$194,2,FALSE)*IF(AA328="",0,VLOOKUP(AA328,Satser!$H$2:$J$14,2,FALSE)))</f>
        <v>0</v>
      </c>
      <c r="L328" s="379">
        <f>IF(B328="",0,VLOOKUP(B328,Satser!$I$167:$L$194,3,FALSE)*IF(AA328="",0,VLOOKUP(AA328,Satser!$H$2:$J$14,3,FALSE)))</f>
        <v>0</v>
      </c>
      <c r="M328" s="380">
        <f t="shared" si="4"/>
        <v>0</v>
      </c>
      <c r="N328" s="141" t="s">
        <v>470</v>
      </c>
      <c r="O328" s="73"/>
      <c r="P328" s="129">
        <v>0</v>
      </c>
      <c r="Q328" s="79">
        <v>0</v>
      </c>
      <c r="R328" s="73">
        <v>5</v>
      </c>
      <c r="S328" s="73">
        <v>12</v>
      </c>
      <c r="T328" s="73">
        <v>12</v>
      </c>
      <c r="U328" s="73">
        <v>12</v>
      </c>
      <c r="V328" s="73">
        <v>7</v>
      </c>
      <c r="W328" s="73"/>
      <c r="X328" s="168"/>
      <c r="Y328" s="73"/>
      <c r="Z328" s="76"/>
      <c r="AA328" s="73"/>
      <c r="AB328" s="73"/>
      <c r="AC328" s="73"/>
      <c r="AD328" s="73"/>
      <c r="AE328" s="168"/>
      <c r="AF328" s="76"/>
      <c r="AG328" s="76"/>
      <c r="AH328" s="76"/>
      <c r="AI328" s="97"/>
      <c r="AJ328" s="97"/>
      <c r="AK328" s="97"/>
      <c r="AL328" s="97"/>
      <c r="AM328" s="97"/>
      <c r="AN328" s="97"/>
      <c r="AO328" s="97"/>
      <c r="AP328" s="97"/>
      <c r="AQ328" s="97"/>
      <c r="AR328" s="97"/>
      <c r="AS328" s="97"/>
      <c r="AT328" s="97"/>
      <c r="AU328" s="97"/>
      <c r="AV328" s="97"/>
      <c r="AW328" s="97"/>
      <c r="AX328" s="97"/>
      <c r="AY328" s="97"/>
      <c r="AZ328" s="97"/>
      <c r="BA328" s="97"/>
      <c r="BB328" s="97"/>
    </row>
    <row r="329" spans="1:54" s="98" customFormat="1" ht="14.25" customHeight="1" x14ac:dyDescent="0.25">
      <c r="A329" s="96">
        <v>81118300</v>
      </c>
      <c r="B329" s="77" t="s">
        <v>813</v>
      </c>
      <c r="C329" s="197" t="str">
        <f>VLOOKUP(B329,Satser!$I$133:$J$160,2,FALSE)</f>
        <v>IV</v>
      </c>
      <c r="D329" s="77" t="s">
        <v>1021</v>
      </c>
      <c r="E329" s="440" t="s">
        <v>2179</v>
      </c>
      <c r="F329" s="220" t="s">
        <v>1813</v>
      </c>
      <c r="G329" s="77"/>
      <c r="H329" s="223">
        <v>2006</v>
      </c>
      <c r="I329" s="77"/>
      <c r="J329" s="128" t="s">
        <v>979</v>
      </c>
      <c r="K329" s="379">
        <f>IF(B329="",0,VLOOKUP(B329,Satser!$D$167:$F$194,2,FALSE)*IF(AA329="",0,VLOOKUP(AA329,Satser!$H$2:$J$14,2,FALSE)))</f>
        <v>0</v>
      </c>
      <c r="L329" s="379">
        <f>IF(B329="",0,VLOOKUP(B329,Satser!$I$167:$L$194,3,FALSE)*IF(AA329="",0,VLOOKUP(AA329,Satser!$H$2:$J$14,3,FALSE)))</f>
        <v>0</v>
      </c>
      <c r="M329" s="380">
        <f t="shared" ref="M329:M392" si="5">SUM(K329+L329)</f>
        <v>0</v>
      </c>
      <c r="N329" s="141" t="s">
        <v>1</v>
      </c>
      <c r="O329" s="73"/>
      <c r="P329" s="73">
        <v>0</v>
      </c>
      <c r="Q329" s="79">
        <v>12</v>
      </c>
      <c r="R329" s="73">
        <v>12</v>
      </c>
      <c r="S329" s="73">
        <v>12</v>
      </c>
      <c r="T329" s="73">
        <v>1</v>
      </c>
      <c r="U329" s="73"/>
      <c r="V329" s="73"/>
      <c r="W329" s="73"/>
      <c r="X329" s="168"/>
      <c r="Y329" s="73"/>
      <c r="Z329" s="76"/>
      <c r="AA329" s="76"/>
      <c r="AB329" s="76"/>
      <c r="AC329" s="76"/>
      <c r="AD329" s="76"/>
      <c r="AE329" s="169"/>
      <c r="AF329" s="76"/>
      <c r="AG329" s="76"/>
      <c r="AH329" s="76"/>
      <c r="AI329" s="97"/>
      <c r="AJ329" s="97"/>
      <c r="AK329" s="97"/>
      <c r="AL329" s="97"/>
      <c r="AM329" s="97"/>
      <c r="AN329" s="97"/>
      <c r="AO329" s="97"/>
      <c r="AP329" s="97"/>
      <c r="AQ329" s="97"/>
      <c r="AR329" s="97"/>
      <c r="AS329" s="97"/>
      <c r="AT329" s="97"/>
      <c r="AU329" s="97"/>
      <c r="AV329" s="97"/>
      <c r="AW329" s="97"/>
      <c r="AX329" s="97"/>
      <c r="AY329" s="97"/>
      <c r="AZ329" s="97"/>
      <c r="BA329" s="97"/>
      <c r="BB329" s="97"/>
    </row>
    <row r="330" spans="1:54" s="98" customFormat="1" ht="14.25" customHeight="1" x14ac:dyDescent="0.25">
      <c r="A330" s="96">
        <v>81120400</v>
      </c>
      <c r="B330" s="77" t="s">
        <v>813</v>
      </c>
      <c r="C330" s="197" t="str">
        <f>VLOOKUP(B330,Satser!$I$133:$J$160,2,FALSE)</f>
        <v>IV</v>
      </c>
      <c r="D330" s="78" t="s">
        <v>976</v>
      </c>
      <c r="E330" s="440"/>
      <c r="F330" s="220" t="s">
        <v>1813</v>
      </c>
      <c r="G330" s="78"/>
      <c r="H330" s="223">
        <v>2006</v>
      </c>
      <c r="I330" s="78"/>
      <c r="J330" s="128" t="s">
        <v>979</v>
      </c>
      <c r="K330" s="379">
        <f>IF(B330="",0,VLOOKUP(B330,Satser!$D$167:$F$194,2,FALSE)*IF(AA330="",0,VLOOKUP(AA330,Satser!$H$2:$J$14,2,FALSE)))</f>
        <v>0</v>
      </c>
      <c r="L330" s="379">
        <f>IF(B330="",0,VLOOKUP(B330,Satser!$I$167:$L$194,3,FALSE)*IF(AA330="",0,VLOOKUP(AA330,Satser!$H$2:$J$14,3,FALSE)))</f>
        <v>0</v>
      </c>
      <c r="M330" s="380">
        <f t="shared" si="5"/>
        <v>0</v>
      </c>
      <c r="N330" s="141" t="s">
        <v>15</v>
      </c>
      <c r="O330" s="73"/>
      <c r="P330" s="73">
        <v>0</v>
      </c>
      <c r="Q330" s="79">
        <v>12</v>
      </c>
      <c r="R330" s="73">
        <v>12</v>
      </c>
      <c r="S330" s="73">
        <v>12</v>
      </c>
      <c r="T330" s="73">
        <v>6</v>
      </c>
      <c r="U330" s="73"/>
      <c r="V330" s="73"/>
      <c r="W330" s="73"/>
      <c r="X330" s="168"/>
      <c r="Y330" s="73"/>
      <c r="Z330" s="76"/>
      <c r="AA330" s="76"/>
      <c r="AB330" s="76"/>
      <c r="AC330" s="76"/>
      <c r="AD330" s="76"/>
      <c r="AE330" s="169"/>
      <c r="AF330" s="76"/>
      <c r="AG330" s="76"/>
      <c r="AH330" s="76"/>
      <c r="AI330" s="97"/>
      <c r="AJ330" s="97"/>
      <c r="AK330" s="97"/>
      <c r="AL330" s="97"/>
      <c r="AM330" s="97"/>
      <c r="AN330" s="97"/>
      <c r="AO330" s="97"/>
      <c r="AP330" s="97"/>
      <c r="AQ330" s="97"/>
      <c r="AR330" s="97"/>
      <c r="AS330" s="97"/>
      <c r="AT330" s="97"/>
      <c r="AU330" s="97"/>
      <c r="AV330" s="97"/>
      <c r="AW330" s="97"/>
      <c r="AX330" s="97"/>
      <c r="AY330" s="97"/>
      <c r="AZ330" s="97"/>
      <c r="BA330" s="97"/>
      <c r="BB330" s="97"/>
    </row>
    <row r="331" spans="1:54" s="98" customFormat="1" ht="14.25" customHeight="1" x14ac:dyDescent="0.25">
      <c r="A331" s="96">
        <v>81121200</v>
      </c>
      <c r="B331" s="77" t="s">
        <v>813</v>
      </c>
      <c r="C331" s="197" t="str">
        <f>VLOOKUP(B331,Satser!$I$133:$J$160,2,FALSE)</f>
        <v>IV</v>
      </c>
      <c r="D331" s="78" t="s">
        <v>12</v>
      </c>
      <c r="E331" s="440" t="s">
        <v>2180</v>
      </c>
      <c r="F331" s="220" t="s">
        <v>1813</v>
      </c>
      <c r="G331" s="78"/>
      <c r="H331" s="223">
        <v>2006</v>
      </c>
      <c r="I331" s="78"/>
      <c r="J331" s="128" t="s">
        <v>979</v>
      </c>
      <c r="K331" s="379">
        <f>IF(B331="",0,VLOOKUP(B331,Satser!$D$167:$F$194,2,FALSE)*IF(AA331="",0,VLOOKUP(AA331,Satser!$H$2:$J$14,2,FALSE)))</f>
        <v>0</v>
      </c>
      <c r="L331" s="379">
        <f>IF(B331="",0,VLOOKUP(B331,Satser!$I$167:$L$194,3,FALSE)*IF(AA331="",0,VLOOKUP(AA331,Satser!$H$2:$J$14,3,FALSE)))</f>
        <v>0</v>
      </c>
      <c r="M331" s="380">
        <f t="shared" si="5"/>
        <v>0</v>
      </c>
      <c r="N331" s="141" t="s">
        <v>18</v>
      </c>
      <c r="O331" s="73"/>
      <c r="P331" s="73">
        <v>0</v>
      </c>
      <c r="Q331" s="79">
        <v>12</v>
      </c>
      <c r="R331" s="73">
        <v>12</v>
      </c>
      <c r="S331" s="9">
        <v>12</v>
      </c>
      <c r="T331" s="73">
        <v>7</v>
      </c>
      <c r="U331" s="73"/>
      <c r="V331" s="73"/>
      <c r="W331" s="73"/>
      <c r="X331" s="73"/>
      <c r="Y331" s="168"/>
      <c r="Z331" s="76"/>
      <c r="AA331" s="76"/>
      <c r="AB331" s="76"/>
      <c r="AC331" s="76"/>
      <c r="AD331" s="76"/>
      <c r="AE331" s="169"/>
      <c r="AF331" s="76"/>
      <c r="AG331" s="76"/>
      <c r="AH331" s="76"/>
      <c r="AI331" s="97"/>
      <c r="AJ331" s="97"/>
      <c r="AK331" s="97"/>
      <c r="AL331" s="97"/>
      <c r="AM331" s="97"/>
      <c r="AN331" s="97"/>
      <c r="AO331" s="97"/>
      <c r="AP331" s="97"/>
      <c r="AQ331" s="97"/>
      <c r="AR331" s="97"/>
      <c r="AS331" s="97"/>
      <c r="AT331" s="97"/>
      <c r="AU331" s="97"/>
      <c r="AV331" s="97"/>
      <c r="AW331" s="97"/>
      <c r="AX331" s="97"/>
      <c r="AY331" s="97"/>
      <c r="AZ331" s="97"/>
      <c r="BA331" s="97"/>
      <c r="BB331" s="97"/>
    </row>
    <row r="332" spans="1:54" s="98" customFormat="1" ht="14.25" customHeight="1" x14ac:dyDescent="0.25">
      <c r="A332" s="111">
        <v>81125500</v>
      </c>
      <c r="B332" s="112" t="s">
        <v>813</v>
      </c>
      <c r="C332" s="197" t="str">
        <f>VLOOKUP(B332,Satser!$I$133:$J$160,2,FALSE)</f>
        <v>IV</v>
      </c>
      <c r="D332" s="112" t="s">
        <v>225</v>
      </c>
      <c r="E332" s="440"/>
      <c r="F332" s="220" t="s">
        <v>1813</v>
      </c>
      <c r="G332" s="112"/>
      <c r="H332" s="223">
        <v>2007</v>
      </c>
      <c r="I332" s="188" t="s">
        <v>269</v>
      </c>
      <c r="J332" s="138" t="s">
        <v>1016</v>
      </c>
      <c r="K332" s="379">
        <f>IF(B332="",0,VLOOKUP(B332,Satser!$D$167:$F$194,2,FALSE)*IF(AA332="",0,VLOOKUP(AA332,Satser!$H$2:$J$14,2,FALSE)))</f>
        <v>0</v>
      </c>
      <c r="L332" s="379">
        <f>IF(B332="",0,VLOOKUP(B332,Satser!$I$167:$L$194,3,FALSE)*IF(AA332="",0,VLOOKUP(AA332,Satser!$H$2:$J$14,3,FALSE)))</f>
        <v>0</v>
      </c>
      <c r="M332" s="380">
        <f t="shared" si="5"/>
        <v>0</v>
      </c>
      <c r="N332" s="141" t="s">
        <v>231</v>
      </c>
      <c r="O332" s="76"/>
      <c r="P332" s="114"/>
      <c r="Q332" s="114">
        <v>1</v>
      </c>
      <c r="R332" s="76">
        <v>12</v>
      </c>
      <c r="S332" s="280">
        <v>12</v>
      </c>
      <c r="T332" s="76">
        <v>12</v>
      </c>
      <c r="U332" s="76">
        <v>11</v>
      </c>
      <c r="V332" s="76"/>
      <c r="W332" s="76"/>
      <c r="X332" s="76"/>
      <c r="Y332" s="168"/>
      <c r="Z332" s="76"/>
      <c r="AA332" s="76"/>
      <c r="AB332" s="76"/>
      <c r="AC332" s="76"/>
      <c r="AD332" s="76"/>
      <c r="AE332" s="169"/>
      <c r="AF332" s="76"/>
      <c r="AG332" s="76"/>
      <c r="AH332" s="76"/>
      <c r="AI332" s="97"/>
      <c r="AJ332" s="97"/>
      <c r="AK332" s="97"/>
      <c r="AL332" s="97"/>
      <c r="AM332" s="97"/>
      <c r="AN332" s="97"/>
      <c r="AO332" s="97"/>
      <c r="AP332" s="97"/>
      <c r="AQ332" s="97"/>
      <c r="AR332" s="97"/>
      <c r="AS332" s="97"/>
      <c r="AT332" s="97"/>
      <c r="AU332" s="97"/>
      <c r="AV332" s="97"/>
      <c r="AW332" s="97"/>
      <c r="AX332" s="97"/>
      <c r="AY332" s="97"/>
      <c r="AZ332" s="97"/>
      <c r="BA332" s="97"/>
      <c r="BB332" s="97"/>
    </row>
    <row r="333" spans="1:54" s="98" customFormat="1" ht="14.25" customHeight="1" x14ac:dyDescent="0.25">
      <c r="A333" s="111">
        <v>81125600</v>
      </c>
      <c r="B333" s="112" t="s">
        <v>813</v>
      </c>
      <c r="C333" s="197" t="str">
        <f>VLOOKUP(B333,Satser!$I$133:$J$160,2,FALSE)</f>
        <v>IV</v>
      </c>
      <c r="D333" s="112" t="s">
        <v>168</v>
      </c>
      <c r="E333" s="440"/>
      <c r="F333" s="220" t="s">
        <v>1813</v>
      </c>
      <c r="G333" s="112"/>
      <c r="H333" s="223">
        <v>2007</v>
      </c>
      <c r="I333" s="188" t="s">
        <v>260</v>
      </c>
      <c r="J333" s="138" t="s">
        <v>1016</v>
      </c>
      <c r="K333" s="379">
        <f>IF(B333="",0,VLOOKUP(B333,Satser!$D$167:$F$194,2,FALSE)*IF(AA333="",0,VLOOKUP(AA333,Satser!$H$2:$J$14,2,FALSE)))</f>
        <v>0</v>
      </c>
      <c r="L333" s="379">
        <f>IF(B333="",0,VLOOKUP(B333,Satser!$I$167:$L$194,3,FALSE)*IF(AA333="",0,VLOOKUP(AA333,Satser!$H$2:$J$14,3,FALSE)))</f>
        <v>0</v>
      </c>
      <c r="M333" s="380">
        <f t="shared" si="5"/>
        <v>0</v>
      </c>
      <c r="N333" s="141" t="s">
        <v>216</v>
      </c>
      <c r="O333" s="76"/>
      <c r="P333" s="114"/>
      <c r="Q333" s="114">
        <v>4</v>
      </c>
      <c r="R333" s="76">
        <v>12</v>
      </c>
      <c r="S333" s="280">
        <v>12</v>
      </c>
      <c r="T333" s="76">
        <v>12</v>
      </c>
      <c r="U333" s="76">
        <v>8</v>
      </c>
      <c r="V333" s="76"/>
      <c r="W333" s="76"/>
      <c r="X333" s="76"/>
      <c r="Y333" s="168"/>
      <c r="Z333" s="76"/>
      <c r="AA333" s="76"/>
      <c r="AB333" s="76"/>
      <c r="AC333" s="76"/>
      <c r="AD333" s="76"/>
      <c r="AE333" s="169"/>
      <c r="AF333" s="76"/>
      <c r="AG333" s="76"/>
      <c r="AH333" s="76"/>
      <c r="AI333" s="97"/>
      <c r="AJ333" s="97"/>
      <c r="AK333" s="97"/>
      <c r="AL333" s="97"/>
      <c r="AM333" s="97"/>
      <c r="AN333" s="97"/>
      <c r="AO333" s="97"/>
      <c r="AP333" s="97"/>
      <c r="AQ333" s="97"/>
      <c r="AR333" s="97"/>
      <c r="AS333" s="97"/>
      <c r="AT333" s="97"/>
      <c r="AU333" s="97"/>
      <c r="AV333" s="97"/>
      <c r="AW333" s="97"/>
      <c r="AX333" s="97"/>
      <c r="AY333" s="97"/>
      <c r="AZ333" s="97"/>
      <c r="BA333" s="97"/>
      <c r="BB333" s="97"/>
    </row>
    <row r="334" spans="1:54" s="98" customFormat="1" ht="14.25" customHeight="1" x14ac:dyDescent="0.25">
      <c r="A334" s="111">
        <v>81125700</v>
      </c>
      <c r="B334" s="112" t="s">
        <v>813</v>
      </c>
      <c r="C334" s="197" t="str">
        <f>VLOOKUP(B334,Satser!$I$133:$J$160,2,FALSE)</f>
        <v>IV</v>
      </c>
      <c r="D334" s="112" t="s">
        <v>27</v>
      </c>
      <c r="E334" s="440"/>
      <c r="F334" s="220" t="s">
        <v>1813</v>
      </c>
      <c r="G334" s="112"/>
      <c r="H334" s="223">
        <v>2007</v>
      </c>
      <c r="I334" s="112"/>
      <c r="J334" s="138" t="s">
        <v>1016</v>
      </c>
      <c r="K334" s="379">
        <f>IF(B334="",0,VLOOKUP(B334,Satser!$D$167:$F$194,2,FALSE)*IF(AA334="",0,VLOOKUP(AA334,Satser!$H$2:$J$14,2,FALSE)))</f>
        <v>0</v>
      </c>
      <c r="L334" s="379">
        <f>IF(B334="",0,VLOOKUP(B334,Satser!$I$167:$L$194,3,FALSE)*IF(AA334="",0,VLOOKUP(AA334,Satser!$H$2:$J$14,3,FALSE)))</f>
        <v>0</v>
      </c>
      <c r="M334" s="380">
        <f t="shared" si="5"/>
        <v>0</v>
      </c>
      <c r="N334" s="141" t="s">
        <v>32</v>
      </c>
      <c r="O334" s="76"/>
      <c r="P334" s="114"/>
      <c r="Q334" s="114">
        <v>12</v>
      </c>
      <c r="R334" s="76">
        <v>12</v>
      </c>
      <c r="S334" s="76">
        <v>12</v>
      </c>
      <c r="T334" s="76">
        <v>7</v>
      </c>
      <c r="U334" s="76"/>
      <c r="V334" s="76"/>
      <c r="W334" s="76"/>
      <c r="X334" s="76"/>
      <c r="Y334" s="73"/>
      <c r="Z334" s="76"/>
      <c r="AA334" s="76"/>
      <c r="AB334" s="76"/>
      <c r="AC334" s="76"/>
      <c r="AD334" s="76"/>
      <c r="AE334" s="169"/>
      <c r="AF334" s="76"/>
      <c r="AG334" s="76"/>
      <c r="AH334" s="76"/>
      <c r="AI334" s="97"/>
      <c r="AJ334" s="97"/>
      <c r="AK334" s="97"/>
      <c r="AL334" s="97"/>
      <c r="AM334" s="97"/>
      <c r="AN334" s="97"/>
      <c r="AO334" s="97"/>
      <c r="AP334" s="97"/>
      <c r="AQ334" s="97"/>
      <c r="AR334" s="97"/>
      <c r="AS334" s="97"/>
      <c r="AT334" s="97"/>
      <c r="AU334" s="97"/>
      <c r="AV334" s="97"/>
      <c r="AW334" s="97"/>
      <c r="AX334" s="97"/>
      <c r="AY334" s="97"/>
      <c r="AZ334" s="97"/>
      <c r="BA334" s="97"/>
      <c r="BB334" s="97"/>
    </row>
    <row r="335" spans="1:54" s="98" customFormat="1" ht="14.25" customHeight="1" x14ac:dyDescent="0.25">
      <c r="A335" s="111">
        <v>81125800</v>
      </c>
      <c r="B335" s="112" t="s">
        <v>813</v>
      </c>
      <c r="C335" s="197" t="str">
        <f>VLOOKUP(B335,Satser!$I$133:$J$160,2,FALSE)</f>
        <v>IV</v>
      </c>
      <c r="D335" s="112" t="s">
        <v>21</v>
      </c>
      <c r="E335" s="440"/>
      <c r="F335" s="220" t="s">
        <v>1813</v>
      </c>
      <c r="G335" s="112"/>
      <c r="H335" s="223">
        <v>2007</v>
      </c>
      <c r="I335" s="112"/>
      <c r="J335" s="138" t="s">
        <v>1016</v>
      </c>
      <c r="K335" s="379">
        <f>IF(B335="",0,VLOOKUP(B335,Satser!$D$167:$F$194,2,FALSE)*IF(AA335="",0,VLOOKUP(AA335,Satser!$H$2:$J$14,2,FALSE)))</f>
        <v>0</v>
      </c>
      <c r="L335" s="379">
        <f>IF(B335="",0,VLOOKUP(B335,Satser!$I$167:$L$194,3,FALSE)*IF(AA335="",0,VLOOKUP(AA335,Satser!$H$2:$J$14,3,FALSE)))</f>
        <v>0</v>
      </c>
      <c r="M335" s="380">
        <f t="shared" si="5"/>
        <v>0</v>
      </c>
      <c r="N335" s="141" t="s">
        <v>32</v>
      </c>
      <c r="O335" s="76"/>
      <c r="P335" s="114"/>
      <c r="Q335" s="114">
        <v>12</v>
      </c>
      <c r="R335" s="76">
        <v>12</v>
      </c>
      <c r="S335" s="76">
        <v>12</v>
      </c>
      <c r="T335" s="76">
        <v>7</v>
      </c>
      <c r="U335" s="76"/>
      <c r="V335" s="76"/>
      <c r="W335" s="76"/>
      <c r="X335" s="76"/>
      <c r="Y335" s="73"/>
      <c r="Z335" s="76"/>
      <c r="AA335" s="76"/>
      <c r="AB335" s="76"/>
      <c r="AC335" s="76"/>
      <c r="AD335" s="76"/>
      <c r="AE335" s="169"/>
      <c r="AF335" s="76"/>
      <c r="AG335" s="76"/>
      <c r="AH335" s="76"/>
      <c r="AI335" s="97"/>
      <c r="AJ335" s="97"/>
      <c r="AK335" s="97"/>
      <c r="AL335" s="97"/>
      <c r="AM335" s="97"/>
      <c r="AN335" s="97"/>
      <c r="AO335" s="97"/>
      <c r="AP335" s="97"/>
      <c r="AQ335" s="97"/>
      <c r="AR335" s="97"/>
      <c r="AS335" s="97"/>
      <c r="AT335" s="97"/>
      <c r="AU335" s="97"/>
      <c r="AV335" s="97"/>
      <c r="AW335" s="97"/>
      <c r="AX335" s="97"/>
      <c r="AY335" s="97"/>
      <c r="AZ335" s="97"/>
      <c r="BA335" s="97"/>
      <c r="BB335" s="97"/>
    </row>
    <row r="336" spans="1:54" s="98" customFormat="1" ht="14.25" customHeight="1" x14ac:dyDescent="0.25">
      <c r="A336" s="111">
        <v>81125900</v>
      </c>
      <c r="B336" s="112" t="s">
        <v>813</v>
      </c>
      <c r="C336" s="197" t="str">
        <f>VLOOKUP(B336,Satser!$I$133:$J$160,2,FALSE)</f>
        <v>IV</v>
      </c>
      <c r="D336" s="112" t="s">
        <v>26</v>
      </c>
      <c r="E336" s="440"/>
      <c r="F336" s="220" t="s">
        <v>1813</v>
      </c>
      <c r="G336" s="112"/>
      <c r="H336" s="223">
        <v>2007</v>
      </c>
      <c r="I336" s="112"/>
      <c r="J336" s="138" t="s">
        <v>1016</v>
      </c>
      <c r="K336" s="379">
        <f>IF(B336="",0,VLOOKUP(B336,Satser!$D$167:$F$194,2,FALSE)*IF(AA336="",0,VLOOKUP(AA336,Satser!$H$2:$J$14,2,FALSE)))</f>
        <v>0</v>
      </c>
      <c r="L336" s="379">
        <f>IF(B336="",0,VLOOKUP(B336,Satser!$I$167:$L$194,3,FALSE)*IF(AA336="",0,VLOOKUP(AA336,Satser!$H$2:$J$14,3,FALSE)))</f>
        <v>0</v>
      </c>
      <c r="M336" s="380">
        <f t="shared" si="5"/>
        <v>0</v>
      </c>
      <c r="N336" s="141" t="s">
        <v>29</v>
      </c>
      <c r="O336" s="76"/>
      <c r="P336" s="114"/>
      <c r="Q336" s="114">
        <v>12</v>
      </c>
      <c r="R336" s="76">
        <v>12</v>
      </c>
      <c r="S336" s="76">
        <v>12</v>
      </c>
      <c r="T336" s="76">
        <v>7</v>
      </c>
      <c r="U336" s="76"/>
      <c r="V336" s="76"/>
      <c r="W336" s="76"/>
      <c r="X336" s="76"/>
      <c r="Y336" s="73"/>
      <c r="Z336" s="76"/>
      <c r="AA336" s="76"/>
      <c r="AB336" s="76"/>
      <c r="AC336" s="76"/>
      <c r="AD336" s="76"/>
      <c r="AE336" s="169"/>
      <c r="AF336" s="76"/>
      <c r="AG336" s="76"/>
      <c r="AH336" s="76"/>
      <c r="AI336" s="97"/>
      <c r="AJ336" s="97"/>
      <c r="AK336" s="97"/>
      <c r="AL336" s="97"/>
      <c r="AM336" s="97"/>
      <c r="AN336" s="97"/>
      <c r="AO336" s="97"/>
      <c r="AP336" s="97"/>
      <c r="AQ336" s="97"/>
      <c r="AR336" s="97"/>
      <c r="AS336" s="97"/>
      <c r="AT336" s="97"/>
      <c r="AU336" s="97"/>
      <c r="AV336" s="97"/>
      <c r="AW336" s="97"/>
      <c r="AX336" s="97"/>
      <c r="AY336" s="97"/>
      <c r="AZ336" s="97"/>
      <c r="BA336" s="97"/>
      <c r="BB336" s="97"/>
    </row>
    <row r="337" spans="1:55" s="98" customFormat="1" ht="14.25" customHeight="1" x14ac:dyDescent="0.25">
      <c r="A337" s="111">
        <v>81126000</v>
      </c>
      <c r="B337" s="112" t="s">
        <v>813</v>
      </c>
      <c r="C337" s="197" t="str">
        <f>VLOOKUP(B337,Satser!$I$133:$J$160,2,FALSE)</f>
        <v>IV</v>
      </c>
      <c r="D337" s="112" t="s">
        <v>117</v>
      </c>
      <c r="E337" s="440"/>
      <c r="F337" s="220" t="s">
        <v>1813</v>
      </c>
      <c r="G337" s="112"/>
      <c r="H337" s="223">
        <v>2007</v>
      </c>
      <c r="I337" s="188" t="s">
        <v>265</v>
      </c>
      <c r="J337" s="138" t="s">
        <v>1016</v>
      </c>
      <c r="K337" s="379">
        <f>IF(B337="",0,VLOOKUP(B337,Satser!$D$167:$F$194,2,FALSE)*IF(AA337="",0,VLOOKUP(AA337,Satser!$H$2:$J$14,2,FALSE)))</f>
        <v>0</v>
      </c>
      <c r="L337" s="379">
        <f>IF(B337="",0,VLOOKUP(B337,Satser!$I$167:$L$194,3,FALSE)*IF(AA337="",0,VLOOKUP(AA337,Satser!$H$2:$J$14,3,FALSE)))</f>
        <v>0</v>
      </c>
      <c r="M337" s="380">
        <f t="shared" si="5"/>
        <v>0</v>
      </c>
      <c r="N337" s="141" t="s">
        <v>133</v>
      </c>
      <c r="O337" s="76"/>
      <c r="P337" s="114"/>
      <c r="Q337" s="114">
        <v>9</v>
      </c>
      <c r="R337" s="76">
        <v>12</v>
      </c>
      <c r="S337" s="76">
        <v>12</v>
      </c>
      <c r="T337" s="76">
        <v>12</v>
      </c>
      <c r="U337" s="76">
        <v>3</v>
      </c>
      <c r="V337" s="76"/>
      <c r="W337" s="76"/>
      <c r="X337" s="76"/>
      <c r="Y337" s="73"/>
      <c r="Z337" s="76"/>
      <c r="AA337" s="76"/>
      <c r="AB337" s="76"/>
      <c r="AC337" s="76"/>
      <c r="AD337" s="76"/>
      <c r="AE337" s="169"/>
      <c r="AF337" s="76"/>
      <c r="AG337" s="76"/>
      <c r="AH337" s="76"/>
      <c r="AI337" s="97"/>
      <c r="AJ337" s="97"/>
      <c r="AK337" s="97"/>
      <c r="AL337" s="97"/>
      <c r="AM337" s="97"/>
      <c r="AN337" s="97"/>
      <c r="AO337" s="97"/>
      <c r="AP337" s="97"/>
      <c r="AQ337" s="97"/>
      <c r="AR337" s="97"/>
      <c r="AS337" s="97"/>
      <c r="AT337" s="97"/>
      <c r="AU337" s="97"/>
      <c r="AV337" s="97"/>
      <c r="AW337" s="97"/>
      <c r="AX337" s="97"/>
      <c r="AY337" s="97"/>
      <c r="AZ337" s="97"/>
      <c r="BA337" s="97"/>
      <c r="BB337" s="97"/>
    </row>
    <row r="338" spans="1:55" s="98" customFormat="1" ht="14.25" customHeight="1" x14ac:dyDescent="0.25">
      <c r="A338" s="111">
        <v>81126100</v>
      </c>
      <c r="B338" s="112" t="s">
        <v>813</v>
      </c>
      <c r="C338" s="197" t="str">
        <f>VLOOKUP(B338,Satser!$I$133:$J$160,2,FALSE)</f>
        <v>IV</v>
      </c>
      <c r="D338" s="112" t="s">
        <v>43</v>
      </c>
      <c r="E338" s="440"/>
      <c r="F338" s="220" t="s">
        <v>1813</v>
      </c>
      <c r="G338" s="112"/>
      <c r="H338" s="223">
        <v>2007</v>
      </c>
      <c r="I338" s="112"/>
      <c r="J338" s="138" t="s">
        <v>1016</v>
      </c>
      <c r="K338" s="379">
        <f>IF(B338="",0,VLOOKUP(B338,Satser!$D$167:$F$194,2,FALSE)*IF(AA338="",0,VLOOKUP(AA338,Satser!$H$2:$J$14,2,FALSE)))</f>
        <v>0</v>
      </c>
      <c r="L338" s="379">
        <f>IF(B338="",0,VLOOKUP(B338,Satser!$I$167:$L$194,3,FALSE)*IF(AA338="",0,VLOOKUP(AA338,Satser!$H$2:$J$14,3,FALSE)))</f>
        <v>0</v>
      </c>
      <c r="M338" s="380">
        <f t="shared" si="5"/>
        <v>0</v>
      </c>
      <c r="N338" s="141" t="s">
        <v>45</v>
      </c>
      <c r="O338" s="76"/>
      <c r="P338" s="114"/>
      <c r="Q338" s="114">
        <v>12</v>
      </c>
      <c r="R338" s="76">
        <v>12</v>
      </c>
      <c r="S338" s="76">
        <v>12</v>
      </c>
      <c r="T338" s="76">
        <v>8</v>
      </c>
      <c r="U338" s="76"/>
      <c r="V338" s="76"/>
      <c r="W338" s="76"/>
      <c r="X338" s="76"/>
      <c r="Y338" s="73"/>
      <c r="Z338" s="76"/>
      <c r="AA338" s="76"/>
      <c r="AB338" s="76"/>
      <c r="AC338" s="76"/>
      <c r="AD338" s="76"/>
      <c r="AE338" s="169"/>
      <c r="AF338" s="76"/>
      <c r="AG338" s="76"/>
      <c r="AH338" s="76"/>
      <c r="AI338" s="97"/>
      <c r="AJ338" s="97"/>
      <c r="AK338" s="97"/>
      <c r="AL338" s="97"/>
      <c r="AM338" s="97"/>
      <c r="AN338" s="97"/>
      <c r="AO338" s="97"/>
      <c r="AP338" s="97"/>
      <c r="AQ338" s="97"/>
      <c r="AR338" s="97"/>
      <c r="AS338" s="97"/>
      <c r="AT338" s="97"/>
      <c r="AU338" s="97"/>
      <c r="AV338" s="97"/>
      <c r="AW338" s="97"/>
      <c r="AX338" s="97"/>
      <c r="AY338" s="97"/>
      <c r="AZ338" s="97"/>
      <c r="BA338" s="97"/>
      <c r="BB338" s="97"/>
    </row>
    <row r="339" spans="1:55" s="98" customFormat="1" ht="14.25" customHeight="1" x14ac:dyDescent="0.25">
      <c r="A339" s="111">
        <v>81126200</v>
      </c>
      <c r="B339" s="112" t="s">
        <v>813</v>
      </c>
      <c r="C339" s="197" t="str">
        <f>VLOOKUP(B339,Satser!$I$133:$J$160,2,FALSE)</f>
        <v>IV</v>
      </c>
      <c r="D339" s="112" t="s">
        <v>7</v>
      </c>
      <c r="E339" s="440"/>
      <c r="F339" s="220" t="s">
        <v>1813</v>
      </c>
      <c r="G339" s="112"/>
      <c r="H339" s="223">
        <v>2007</v>
      </c>
      <c r="I339" s="112"/>
      <c r="J339" s="138" t="s">
        <v>1016</v>
      </c>
      <c r="K339" s="379">
        <f>IF(B339="",0,VLOOKUP(B339,Satser!$D$167:$F$194,2,FALSE)*IF(AA339="",0,VLOOKUP(AA339,Satser!$H$2:$J$14,2,FALSE)))</f>
        <v>0</v>
      </c>
      <c r="L339" s="379">
        <f>IF(B339="",0,VLOOKUP(B339,Satser!$I$167:$L$194,3,FALSE)*IF(AA339="",0,VLOOKUP(AA339,Satser!$H$2:$J$14,3,FALSE)))</f>
        <v>0</v>
      </c>
      <c r="M339" s="380">
        <f t="shared" si="5"/>
        <v>0</v>
      </c>
      <c r="N339" s="141" t="s">
        <v>9</v>
      </c>
      <c r="O339" s="76"/>
      <c r="P339" s="114"/>
      <c r="Q339" s="114">
        <v>12</v>
      </c>
      <c r="R339" s="76">
        <v>12</v>
      </c>
      <c r="S339" s="76">
        <v>12</v>
      </c>
      <c r="T339" s="76">
        <v>6</v>
      </c>
      <c r="U339" s="76"/>
      <c r="V339" s="76"/>
      <c r="W339" s="76"/>
      <c r="X339" s="76"/>
      <c r="Y339" s="73"/>
      <c r="Z339" s="76"/>
      <c r="AA339" s="76"/>
      <c r="AB339" s="76"/>
      <c r="AC339" s="76"/>
      <c r="AD339" s="76"/>
      <c r="AE339" s="169"/>
      <c r="AF339" s="76"/>
      <c r="AG339" s="76"/>
      <c r="AH339" s="76"/>
      <c r="AI339" s="97"/>
      <c r="AJ339" s="97"/>
      <c r="AK339" s="97"/>
      <c r="AL339" s="97"/>
      <c r="AM339" s="97"/>
      <c r="AN339" s="97"/>
      <c r="AO339" s="97"/>
      <c r="AP339" s="97"/>
      <c r="AQ339" s="97"/>
      <c r="AR339" s="97"/>
      <c r="AS339" s="97"/>
      <c r="AT339" s="97"/>
      <c r="AU339" s="97"/>
      <c r="AV339" s="97"/>
      <c r="AW339" s="97"/>
      <c r="AX339" s="97"/>
      <c r="AY339" s="97"/>
      <c r="AZ339" s="97"/>
      <c r="BA339" s="97"/>
      <c r="BB339" s="97"/>
    </row>
    <row r="340" spans="1:55" s="98" customFormat="1" ht="14.25" customHeight="1" x14ac:dyDescent="0.25">
      <c r="A340" s="111">
        <v>81126300</v>
      </c>
      <c r="B340" s="112" t="s">
        <v>813</v>
      </c>
      <c r="C340" s="197" t="str">
        <f>VLOOKUP(B340,Satser!$I$133:$J$160,2,FALSE)</f>
        <v>IV</v>
      </c>
      <c r="D340" s="112" t="s">
        <v>61</v>
      </c>
      <c r="E340" s="440" t="s">
        <v>2181</v>
      </c>
      <c r="F340" s="220" t="s">
        <v>1813</v>
      </c>
      <c r="G340" s="112"/>
      <c r="H340" s="223">
        <v>2007</v>
      </c>
      <c r="I340" s="112"/>
      <c r="J340" s="138" t="s">
        <v>1016</v>
      </c>
      <c r="K340" s="379">
        <f>IF(B340="",0,VLOOKUP(B340,Satser!$D$167:$F$194,2,FALSE)*IF(AA340="",0,VLOOKUP(AA340,Satser!$H$2:$J$14,2,FALSE)))</f>
        <v>0</v>
      </c>
      <c r="L340" s="379">
        <f>IF(B340="",0,VLOOKUP(B340,Satser!$I$167:$L$194,3,FALSE)*IF(AA340="",0,VLOOKUP(AA340,Satser!$H$2:$J$14,3,FALSE)))</f>
        <v>0</v>
      </c>
      <c r="M340" s="380">
        <f t="shared" si="5"/>
        <v>0</v>
      </c>
      <c r="N340" s="141" t="s">
        <v>71</v>
      </c>
      <c r="O340" s="76"/>
      <c r="P340" s="114"/>
      <c r="Q340" s="114">
        <v>12</v>
      </c>
      <c r="R340" s="76">
        <v>12</v>
      </c>
      <c r="S340" s="76">
        <v>12</v>
      </c>
      <c r="T340" s="76">
        <v>8</v>
      </c>
      <c r="U340" s="76"/>
      <c r="V340" s="76"/>
      <c r="W340" s="76"/>
      <c r="X340" s="76"/>
      <c r="Y340" s="73"/>
      <c r="Z340" s="76"/>
      <c r="AA340" s="76"/>
      <c r="AB340" s="76"/>
      <c r="AC340" s="76"/>
      <c r="AD340" s="76"/>
      <c r="AE340" s="169"/>
      <c r="AF340" s="76"/>
      <c r="AG340" s="76"/>
      <c r="AH340" s="76"/>
      <c r="AI340" s="97"/>
      <c r="AJ340" s="97"/>
      <c r="AK340" s="97"/>
      <c r="AL340" s="97"/>
      <c r="AM340" s="97"/>
      <c r="AN340" s="97"/>
      <c r="AO340" s="97"/>
      <c r="AP340" s="97"/>
      <c r="AQ340" s="97"/>
      <c r="AR340" s="97"/>
      <c r="AS340" s="97"/>
      <c r="AT340" s="97"/>
      <c r="AU340" s="97"/>
      <c r="AV340" s="97"/>
      <c r="AW340" s="97"/>
      <c r="AX340" s="97"/>
      <c r="AY340" s="97"/>
      <c r="AZ340" s="97"/>
      <c r="BA340" s="97"/>
      <c r="BB340" s="97"/>
    </row>
    <row r="341" spans="1:55" ht="14.25" customHeight="1" x14ac:dyDescent="0.25">
      <c r="A341" s="111">
        <v>81126400</v>
      </c>
      <c r="B341" s="112" t="s">
        <v>813</v>
      </c>
      <c r="C341" s="197" t="str">
        <f>VLOOKUP(B341,Satser!$I$133:$J$160,2,FALSE)</f>
        <v>IV</v>
      </c>
      <c r="D341" s="112" t="s">
        <v>8</v>
      </c>
      <c r="E341" s="440"/>
      <c r="F341" s="220" t="s">
        <v>1813</v>
      </c>
      <c r="G341" s="112"/>
      <c r="H341" s="223">
        <v>2007</v>
      </c>
      <c r="I341" s="112"/>
      <c r="J341" s="138" t="s">
        <v>1016</v>
      </c>
      <c r="K341" s="379">
        <f>IF(B341="",0,VLOOKUP(B341,Satser!$D$167:$F$194,2,FALSE)*IF(AA341="",0,VLOOKUP(AA341,Satser!$H$2:$J$14,2,FALSE)))</f>
        <v>0</v>
      </c>
      <c r="L341" s="379">
        <f>IF(B341="",0,VLOOKUP(B341,Satser!$I$167:$L$194,3,FALSE)*IF(AA341="",0,VLOOKUP(AA341,Satser!$H$2:$J$14,3,FALSE)))</f>
        <v>0</v>
      </c>
      <c r="M341" s="380">
        <f t="shared" si="5"/>
        <v>0</v>
      </c>
      <c r="N341" s="141" t="s">
        <v>19</v>
      </c>
      <c r="O341" s="76"/>
      <c r="P341" s="114"/>
      <c r="Q341" s="114">
        <v>12</v>
      </c>
      <c r="R341" s="76">
        <v>12</v>
      </c>
      <c r="S341" s="76">
        <v>12</v>
      </c>
      <c r="T341" s="76">
        <v>7</v>
      </c>
      <c r="U341" s="76"/>
      <c r="V341" s="76"/>
      <c r="W341" s="76"/>
      <c r="X341" s="76"/>
      <c r="Y341" s="73"/>
      <c r="Z341" s="76"/>
      <c r="AA341" s="76"/>
      <c r="AB341" s="76"/>
      <c r="AC341" s="76"/>
      <c r="AD341" s="76"/>
      <c r="AE341" s="169"/>
      <c r="AF341" s="73"/>
      <c r="AG341" s="73"/>
      <c r="AH341" s="73"/>
      <c r="AI341" s="7"/>
      <c r="AJ341" s="7"/>
      <c r="AK341" s="7"/>
      <c r="AL341" s="7"/>
      <c r="AM341" s="7"/>
      <c r="AN341" s="7"/>
      <c r="AO341" s="7"/>
      <c r="AP341" s="7"/>
      <c r="AQ341" s="7"/>
      <c r="AR341" s="7"/>
      <c r="AS341" s="7"/>
      <c r="AT341" s="7"/>
      <c r="AU341" s="7"/>
      <c r="AV341" s="7"/>
      <c r="AW341" s="7"/>
      <c r="AX341" s="7"/>
      <c r="AY341" s="7"/>
      <c r="AZ341" s="7"/>
      <c r="BA341" s="7"/>
      <c r="BB341" s="7"/>
    </row>
    <row r="342" spans="1:55" s="98" customFormat="1" ht="14.25" customHeight="1" x14ac:dyDescent="0.25">
      <c r="A342" s="111">
        <v>81126500</v>
      </c>
      <c r="B342" s="112" t="s">
        <v>813</v>
      </c>
      <c r="C342" s="197" t="str">
        <f>VLOOKUP(B342,Satser!$I$133:$J$160,2,FALSE)</f>
        <v>IV</v>
      </c>
      <c r="D342" s="112" t="s">
        <v>37</v>
      </c>
      <c r="E342" s="440"/>
      <c r="F342" s="220" t="s">
        <v>1813</v>
      </c>
      <c r="G342" s="112"/>
      <c r="H342" s="223">
        <v>2007</v>
      </c>
      <c r="I342" s="112"/>
      <c r="J342" s="138" t="s">
        <v>1016</v>
      </c>
      <c r="K342" s="379">
        <f>IF(B342="",0,VLOOKUP(B342,Satser!$D$167:$F$194,2,FALSE)*IF(AA342="",0,VLOOKUP(AA342,Satser!$H$2:$J$14,2,FALSE)))</f>
        <v>0</v>
      </c>
      <c r="L342" s="379">
        <f>IF(B342="",0,VLOOKUP(B342,Satser!$I$167:$L$194,3,FALSE)*IF(AA342="",0,VLOOKUP(AA342,Satser!$H$2:$J$14,3,FALSE)))</f>
        <v>0</v>
      </c>
      <c r="M342" s="380">
        <f t="shared" si="5"/>
        <v>0</v>
      </c>
      <c r="N342" s="141" t="s">
        <v>38</v>
      </c>
      <c r="O342" s="76"/>
      <c r="P342" s="114"/>
      <c r="Q342" s="114">
        <v>12</v>
      </c>
      <c r="R342" s="76">
        <v>12</v>
      </c>
      <c r="S342" s="76">
        <v>12</v>
      </c>
      <c r="T342" s="76">
        <v>8</v>
      </c>
      <c r="U342" s="76"/>
      <c r="V342" s="76"/>
      <c r="W342" s="76"/>
      <c r="X342" s="76"/>
      <c r="Y342" s="73"/>
      <c r="Z342" s="76"/>
      <c r="AA342" s="76"/>
      <c r="AB342" s="76"/>
      <c r="AC342" s="76"/>
      <c r="AD342" s="76"/>
      <c r="AE342" s="169"/>
      <c r="AF342" s="76"/>
      <c r="AG342" s="76"/>
      <c r="AH342" s="76"/>
      <c r="AI342" s="97"/>
      <c r="AJ342" s="97"/>
      <c r="AK342" s="97"/>
      <c r="AL342" s="97"/>
      <c r="AM342" s="97"/>
      <c r="AN342" s="97"/>
      <c r="AO342" s="97"/>
      <c r="AP342" s="97"/>
      <c r="AQ342" s="97"/>
      <c r="AR342" s="97"/>
      <c r="AS342" s="97"/>
      <c r="AT342" s="97"/>
      <c r="AU342" s="97"/>
      <c r="AV342" s="97"/>
      <c r="AW342" s="97"/>
      <c r="AX342" s="97"/>
      <c r="AY342" s="97"/>
      <c r="AZ342" s="97"/>
      <c r="BA342" s="97"/>
      <c r="BB342" s="97"/>
    </row>
    <row r="343" spans="1:55" s="98" customFormat="1" ht="14.25" customHeight="1" x14ac:dyDescent="0.25">
      <c r="A343" s="111">
        <v>81126600</v>
      </c>
      <c r="B343" s="112" t="s">
        <v>813</v>
      </c>
      <c r="C343" s="197" t="str">
        <f>VLOOKUP(B343,Satser!$I$133:$J$160,2,FALSE)</f>
        <v>IV</v>
      </c>
      <c r="D343" s="112" t="s">
        <v>1021</v>
      </c>
      <c r="E343" s="440" t="s">
        <v>2179</v>
      </c>
      <c r="F343" s="220" t="s">
        <v>1813</v>
      </c>
      <c r="G343" s="112"/>
      <c r="H343" s="223">
        <v>2007</v>
      </c>
      <c r="I343" s="112"/>
      <c r="J343" s="138" t="s">
        <v>1016</v>
      </c>
      <c r="K343" s="379">
        <f>IF(B343="",0,VLOOKUP(B343,Satser!$D$167:$F$194,2,FALSE)*IF(AA343="",0,VLOOKUP(AA343,Satser!$H$2:$J$14,2,FALSE)))</f>
        <v>0</v>
      </c>
      <c r="L343" s="379">
        <f>IF(B343="",0,VLOOKUP(B343,Satser!$I$167:$L$194,3,FALSE)*IF(AA343="",0,VLOOKUP(AA343,Satser!$H$2:$J$14,3,FALSE)))</f>
        <v>0</v>
      </c>
      <c r="M343" s="380">
        <f t="shared" si="5"/>
        <v>0</v>
      </c>
      <c r="N343" s="141" t="s">
        <v>53</v>
      </c>
      <c r="O343" s="76"/>
      <c r="P343" s="114"/>
      <c r="Q343" s="114">
        <v>12</v>
      </c>
      <c r="R343" s="76">
        <v>12</v>
      </c>
      <c r="S343" s="76">
        <v>12</v>
      </c>
      <c r="T343" s="76">
        <v>8</v>
      </c>
      <c r="U343" s="76"/>
      <c r="V343" s="76"/>
      <c r="W343" s="76"/>
      <c r="X343" s="76"/>
      <c r="Y343" s="73"/>
      <c r="Z343" s="76"/>
      <c r="AA343" s="76"/>
      <c r="AB343" s="76"/>
      <c r="AC343" s="76"/>
      <c r="AD343" s="76"/>
      <c r="AE343" s="169"/>
      <c r="AF343" s="76"/>
      <c r="AG343" s="76"/>
      <c r="AH343" s="76"/>
      <c r="AI343" s="97"/>
      <c r="AJ343" s="97"/>
      <c r="AK343" s="97"/>
      <c r="AL343" s="97"/>
      <c r="AM343" s="97"/>
      <c r="AN343" s="97"/>
      <c r="AO343" s="97"/>
      <c r="AP343" s="97"/>
      <c r="AQ343" s="97"/>
      <c r="AR343" s="97"/>
      <c r="AS343" s="97"/>
      <c r="AT343" s="97"/>
      <c r="AU343" s="97"/>
      <c r="AV343" s="97"/>
      <c r="AW343" s="97"/>
      <c r="AX343" s="97"/>
      <c r="AY343" s="97"/>
      <c r="AZ343" s="97"/>
      <c r="BA343" s="97"/>
      <c r="BB343" s="97"/>
    </row>
    <row r="344" spans="1:55" s="98" customFormat="1" ht="14.25" customHeight="1" x14ac:dyDescent="0.25">
      <c r="A344" s="111">
        <v>81126700</v>
      </c>
      <c r="B344" s="112" t="s">
        <v>813</v>
      </c>
      <c r="C344" s="197" t="str">
        <f>VLOOKUP(B344,Satser!$I$133:$J$160,2,FALSE)</f>
        <v>IV</v>
      </c>
      <c r="D344" s="112" t="s">
        <v>23</v>
      </c>
      <c r="E344" s="440" t="s">
        <v>2182</v>
      </c>
      <c r="F344" s="220" t="s">
        <v>1813</v>
      </c>
      <c r="G344" s="112"/>
      <c r="H344" s="223">
        <v>2007</v>
      </c>
      <c r="I344" s="112"/>
      <c r="J344" s="138" t="s">
        <v>1016</v>
      </c>
      <c r="K344" s="379">
        <f>IF(B344="",0,VLOOKUP(B344,Satser!$D$167:$F$194,2,FALSE)*IF(AA344="",0,VLOOKUP(AA344,Satser!$H$2:$J$14,2,FALSE)))</f>
        <v>0</v>
      </c>
      <c r="L344" s="379">
        <f>IF(B344="",0,VLOOKUP(B344,Satser!$I$167:$L$194,3,FALSE)*IF(AA344="",0,VLOOKUP(AA344,Satser!$H$2:$J$14,3,FALSE)))</f>
        <v>0</v>
      </c>
      <c r="M344" s="380">
        <f t="shared" si="5"/>
        <v>0</v>
      </c>
      <c r="N344" s="141" t="s">
        <v>33</v>
      </c>
      <c r="O344" s="76"/>
      <c r="P344" s="114"/>
      <c r="Q344" s="114">
        <v>12</v>
      </c>
      <c r="R344" s="76">
        <v>12</v>
      </c>
      <c r="S344" s="76">
        <v>12</v>
      </c>
      <c r="T344" s="76">
        <v>7</v>
      </c>
      <c r="U344" s="76"/>
      <c r="V344" s="76"/>
      <c r="W344" s="76"/>
      <c r="X344" s="76"/>
      <c r="Y344" s="73"/>
      <c r="Z344" s="76"/>
      <c r="AA344" s="76"/>
      <c r="AB344" s="76"/>
      <c r="AC344" s="76"/>
      <c r="AD344" s="76"/>
      <c r="AE344" s="169"/>
      <c r="AF344" s="76"/>
      <c r="AG344" s="76"/>
      <c r="AH344" s="76"/>
      <c r="AI344" s="97"/>
      <c r="AJ344" s="97"/>
      <c r="AK344" s="97"/>
      <c r="AL344" s="97"/>
      <c r="AM344" s="97"/>
      <c r="AN344" s="97"/>
      <c r="AO344" s="97"/>
      <c r="AP344" s="97"/>
      <c r="AQ344" s="97"/>
      <c r="AR344" s="97"/>
      <c r="AS344" s="97"/>
      <c r="AT344" s="97"/>
      <c r="AU344" s="97"/>
      <c r="AV344" s="97"/>
      <c r="AW344" s="97"/>
      <c r="AX344" s="97"/>
      <c r="AY344" s="97"/>
      <c r="AZ344" s="97"/>
      <c r="BA344" s="97"/>
      <c r="BB344" s="97"/>
    </row>
    <row r="345" spans="1:55" s="98" customFormat="1" ht="14.25" customHeight="1" x14ac:dyDescent="0.25">
      <c r="A345" s="111">
        <v>81126800</v>
      </c>
      <c r="B345" s="112" t="s">
        <v>813</v>
      </c>
      <c r="C345" s="197" t="str">
        <f>VLOOKUP(B345,Satser!$I$133:$J$160,2,FALSE)</f>
        <v>IV</v>
      </c>
      <c r="D345" s="112" t="s">
        <v>24</v>
      </c>
      <c r="E345" s="440" t="s">
        <v>2183</v>
      </c>
      <c r="F345" s="220" t="s">
        <v>1813</v>
      </c>
      <c r="G345" s="112"/>
      <c r="H345" s="223">
        <v>2007</v>
      </c>
      <c r="I345" s="112"/>
      <c r="J345" s="138" t="s">
        <v>1016</v>
      </c>
      <c r="K345" s="379">
        <f>IF(B345="",0,VLOOKUP(B345,Satser!$D$167:$F$194,2,FALSE)*IF(AA345="",0,VLOOKUP(AA345,Satser!$H$2:$J$14,2,FALSE)))</f>
        <v>0</v>
      </c>
      <c r="L345" s="379">
        <f>IF(B345="",0,VLOOKUP(B345,Satser!$I$167:$L$194,3,FALSE)*IF(AA345="",0,VLOOKUP(AA345,Satser!$H$2:$J$14,3,FALSE)))</f>
        <v>0</v>
      </c>
      <c r="M345" s="380">
        <f t="shared" si="5"/>
        <v>0</v>
      </c>
      <c r="N345" s="141" t="s">
        <v>33</v>
      </c>
      <c r="O345" s="76"/>
      <c r="P345" s="114"/>
      <c r="Q345" s="114">
        <v>12</v>
      </c>
      <c r="R345" s="76">
        <v>12</v>
      </c>
      <c r="S345" s="76">
        <v>12</v>
      </c>
      <c r="T345" s="76">
        <v>7</v>
      </c>
      <c r="U345" s="76"/>
      <c r="V345" s="76"/>
      <c r="W345" s="76"/>
      <c r="X345" s="76"/>
      <c r="Y345" s="73"/>
      <c r="Z345" s="76"/>
      <c r="AA345" s="76"/>
      <c r="AB345" s="76"/>
      <c r="AC345" s="76"/>
      <c r="AD345" s="76"/>
      <c r="AE345" s="169"/>
      <c r="AF345" s="76"/>
      <c r="AG345" s="76"/>
      <c r="AH345" s="76"/>
      <c r="AI345" s="97"/>
      <c r="AJ345" s="97"/>
      <c r="AK345" s="97"/>
      <c r="AL345" s="97"/>
      <c r="AM345" s="97"/>
      <c r="AN345" s="97"/>
      <c r="AO345" s="97"/>
      <c r="AP345" s="97"/>
      <c r="AQ345" s="97"/>
      <c r="AR345" s="97"/>
      <c r="AS345" s="97"/>
      <c r="AT345" s="97"/>
      <c r="AU345" s="97"/>
      <c r="AV345" s="97"/>
      <c r="AW345" s="97"/>
      <c r="AX345" s="97"/>
      <c r="AY345" s="97"/>
      <c r="AZ345" s="97"/>
      <c r="BA345" s="97"/>
      <c r="BB345" s="97"/>
    </row>
    <row r="346" spans="1:55" s="98" customFormat="1" ht="14.25" customHeight="1" x14ac:dyDescent="0.25">
      <c r="A346" s="111">
        <v>81126900</v>
      </c>
      <c r="B346" s="112" t="s">
        <v>813</v>
      </c>
      <c r="C346" s="197" t="str">
        <f>VLOOKUP(B346,Satser!$I$133:$J$160,2,FALSE)</f>
        <v>IV</v>
      </c>
      <c r="D346" s="112" t="s">
        <v>67</v>
      </c>
      <c r="E346" s="440"/>
      <c r="F346" s="220" t="s">
        <v>1813</v>
      </c>
      <c r="G346" s="112"/>
      <c r="H346" s="223">
        <v>2007</v>
      </c>
      <c r="I346" s="112"/>
      <c r="J346" s="138" t="s">
        <v>1016</v>
      </c>
      <c r="K346" s="379">
        <f>IF(B346="",0,VLOOKUP(B346,Satser!$D$167:$F$194,2,FALSE)*IF(AA346="",0,VLOOKUP(AA346,Satser!$H$2:$J$14,2,FALSE)))</f>
        <v>0</v>
      </c>
      <c r="L346" s="379">
        <f>IF(B346="",0,VLOOKUP(B346,Satser!$I$167:$L$194,3,FALSE)*IF(AA346="",0,VLOOKUP(AA346,Satser!$H$2:$J$14,3,FALSE)))</f>
        <v>0</v>
      </c>
      <c r="M346" s="380">
        <f t="shared" si="5"/>
        <v>0</v>
      </c>
      <c r="N346" s="141" t="s">
        <v>72</v>
      </c>
      <c r="O346" s="76"/>
      <c r="P346" s="114"/>
      <c r="Q346" s="114">
        <v>12</v>
      </c>
      <c r="R346" s="76">
        <v>12</v>
      </c>
      <c r="S346" s="76">
        <v>12</v>
      </c>
      <c r="T346" s="76">
        <v>11</v>
      </c>
      <c r="U346" s="76"/>
      <c r="V346" s="76"/>
      <c r="W346" s="76"/>
      <c r="X346" s="76"/>
      <c r="Y346" s="73"/>
      <c r="Z346" s="76"/>
      <c r="AA346" s="76"/>
      <c r="AB346" s="76"/>
      <c r="AC346" s="76"/>
      <c r="AD346" s="76"/>
      <c r="AE346" s="169"/>
      <c r="AF346" s="76"/>
      <c r="AG346" s="76"/>
      <c r="AH346" s="76"/>
      <c r="AI346" s="97"/>
      <c r="AJ346" s="97"/>
      <c r="AK346" s="97"/>
      <c r="AL346" s="97"/>
      <c r="AM346" s="97"/>
      <c r="AN346" s="97"/>
      <c r="AO346" s="97"/>
      <c r="AP346" s="97"/>
      <c r="AQ346" s="97"/>
      <c r="AR346" s="97"/>
      <c r="AS346" s="97"/>
      <c r="AT346" s="97"/>
      <c r="AU346" s="97"/>
      <c r="AV346" s="97"/>
      <c r="AW346" s="97"/>
      <c r="AX346" s="97"/>
      <c r="AY346" s="97"/>
      <c r="AZ346" s="97"/>
      <c r="BA346" s="97"/>
      <c r="BB346" s="97"/>
    </row>
    <row r="347" spans="1:55" ht="14.25" customHeight="1" x14ac:dyDescent="0.25">
      <c r="A347" s="111">
        <v>81127000</v>
      </c>
      <c r="B347" s="112" t="s">
        <v>813</v>
      </c>
      <c r="C347" s="197" t="str">
        <f>VLOOKUP(B347,Satser!$I$133:$J$160,2,FALSE)</f>
        <v>IV</v>
      </c>
      <c r="D347" s="112" t="s">
        <v>39</v>
      </c>
      <c r="E347" s="440"/>
      <c r="F347" s="220" t="s">
        <v>1813</v>
      </c>
      <c r="G347" s="112"/>
      <c r="H347" s="223">
        <v>2007</v>
      </c>
      <c r="I347" s="112"/>
      <c r="J347" s="138" t="s">
        <v>1016</v>
      </c>
      <c r="K347" s="379">
        <f>IF(B347="",0,VLOOKUP(B347,Satser!$D$167:$F$194,2,FALSE)*IF(AA347="",0,VLOOKUP(AA347,Satser!$H$2:$J$14,2,FALSE)))</f>
        <v>0</v>
      </c>
      <c r="L347" s="379">
        <f>IF(B347="",0,VLOOKUP(B347,Satser!$I$167:$L$194,3,FALSE)*IF(AA347="",0,VLOOKUP(AA347,Satser!$H$2:$J$14,3,FALSE)))</f>
        <v>0</v>
      </c>
      <c r="M347" s="380">
        <f t="shared" si="5"/>
        <v>0</v>
      </c>
      <c r="N347" s="141" t="s">
        <v>47</v>
      </c>
      <c r="O347" s="76"/>
      <c r="P347" s="114"/>
      <c r="Q347" s="114">
        <v>12</v>
      </c>
      <c r="R347" s="76">
        <v>12</v>
      </c>
      <c r="S347" s="280">
        <v>12</v>
      </c>
      <c r="T347" s="76">
        <v>8</v>
      </c>
      <c r="U347" s="76"/>
      <c r="V347" s="76"/>
      <c r="W347" s="76"/>
      <c r="X347" s="76"/>
      <c r="Y347" s="168"/>
      <c r="Z347" s="76"/>
      <c r="AA347" s="76"/>
      <c r="AB347" s="76"/>
      <c r="AC347" s="76"/>
      <c r="AD347" s="76"/>
      <c r="AE347" s="169"/>
      <c r="AF347" s="76"/>
      <c r="AG347" s="76"/>
      <c r="AH347" s="76"/>
      <c r="AI347" s="97"/>
      <c r="AJ347" s="97"/>
      <c r="AK347" s="97"/>
      <c r="AL347" s="97"/>
      <c r="AM347" s="97"/>
      <c r="AN347" s="97"/>
      <c r="AO347" s="97"/>
      <c r="AP347" s="97"/>
      <c r="AQ347" s="97"/>
      <c r="AR347" s="97"/>
      <c r="AS347" s="97"/>
      <c r="AT347" s="97"/>
      <c r="AU347" s="97"/>
      <c r="AV347" s="97"/>
      <c r="AW347" s="97"/>
      <c r="AX347" s="97"/>
      <c r="AY347" s="97"/>
      <c r="AZ347" s="97"/>
      <c r="BA347" s="97"/>
      <c r="BB347" s="97"/>
      <c r="BC347" s="97"/>
    </row>
    <row r="348" spans="1:55" ht="14.25" customHeight="1" x14ac:dyDescent="0.25">
      <c r="A348" s="111">
        <v>81129800</v>
      </c>
      <c r="B348" s="113" t="s">
        <v>813</v>
      </c>
      <c r="C348" s="197" t="str">
        <f>VLOOKUP(B348,Satser!$I$133:$J$160,2,FALSE)</f>
        <v>IV</v>
      </c>
      <c r="D348" s="113" t="s">
        <v>567</v>
      </c>
      <c r="E348" s="440"/>
      <c r="F348" s="220" t="s">
        <v>1813</v>
      </c>
      <c r="G348" s="113" t="s">
        <v>527</v>
      </c>
      <c r="H348" s="223">
        <v>2007</v>
      </c>
      <c r="I348" s="188" t="s">
        <v>266</v>
      </c>
      <c r="J348" s="138" t="s">
        <v>1016</v>
      </c>
      <c r="K348" s="379">
        <f>IF(B348="",0,VLOOKUP(B348,Satser!$D$167:$F$194,2,FALSE)*IF(AA348="",0,VLOOKUP(AA348,Satser!$H$2:$J$14,2,FALSE)))</f>
        <v>0</v>
      </c>
      <c r="L348" s="379">
        <f>IF(B348="",0,VLOOKUP(B348,Satser!$I$167:$L$194,3,FALSE)*IF(AA348="",0,VLOOKUP(AA348,Satser!$H$2:$J$14,3,FALSE)))</f>
        <v>0</v>
      </c>
      <c r="M348" s="380">
        <f t="shared" si="5"/>
        <v>0</v>
      </c>
      <c r="N348" s="164" t="s">
        <v>389</v>
      </c>
      <c r="O348" s="76"/>
      <c r="P348" s="114"/>
      <c r="Q348" s="114">
        <v>0</v>
      </c>
      <c r="R348" s="76">
        <v>12</v>
      </c>
      <c r="S348" s="76">
        <v>12</v>
      </c>
      <c r="T348" s="76">
        <v>7</v>
      </c>
      <c r="U348" s="76"/>
      <c r="V348" s="76"/>
      <c r="W348" s="76"/>
      <c r="X348" s="169"/>
      <c r="Y348" s="73"/>
      <c r="Z348" s="76"/>
      <c r="AA348" s="76"/>
      <c r="AB348" s="76"/>
      <c r="AC348" s="76"/>
      <c r="AD348" s="76"/>
      <c r="AE348" s="169"/>
      <c r="AF348" s="76"/>
      <c r="AG348" s="76"/>
      <c r="AH348" s="76"/>
      <c r="AI348" s="97"/>
      <c r="AJ348" s="97"/>
      <c r="AK348" s="97"/>
      <c r="AL348" s="97"/>
      <c r="AM348" s="97"/>
      <c r="AN348" s="97"/>
      <c r="AO348" s="97"/>
      <c r="AP348" s="97"/>
      <c r="AQ348" s="97"/>
      <c r="AR348" s="97"/>
      <c r="AS348" s="97"/>
      <c r="AT348" s="97"/>
      <c r="AU348" s="97"/>
      <c r="AV348" s="97"/>
      <c r="AW348" s="97"/>
      <c r="AX348" s="97"/>
      <c r="AY348" s="97"/>
      <c r="AZ348" s="97"/>
      <c r="BA348" s="97"/>
      <c r="BB348" s="97"/>
      <c r="BC348" s="97"/>
    </row>
    <row r="349" spans="1:55" ht="14.25" customHeight="1" x14ac:dyDescent="0.25">
      <c r="A349" s="111">
        <v>81129801</v>
      </c>
      <c r="B349" s="113" t="s">
        <v>813</v>
      </c>
      <c r="C349" s="197" t="str">
        <f>VLOOKUP(B349,Satser!$I$133:$J$160,2,FALSE)</f>
        <v>IV</v>
      </c>
      <c r="D349" s="113" t="s">
        <v>568</v>
      </c>
      <c r="E349" s="440"/>
      <c r="F349" s="220" t="s">
        <v>1813</v>
      </c>
      <c r="G349" s="113" t="s">
        <v>527</v>
      </c>
      <c r="H349" s="223">
        <v>2011</v>
      </c>
      <c r="I349" s="188" t="s">
        <v>540</v>
      </c>
      <c r="J349" s="138"/>
      <c r="K349" s="379">
        <f>IF(B349="",0,VLOOKUP(B349,Satser!$D$167:$F$194,2,FALSE)*IF(AA349="",0,VLOOKUP(AA349,Satser!$H$2:$J$14,2,FALSE)))</f>
        <v>0</v>
      </c>
      <c r="L349" s="379">
        <f>IF(B349="",0,VLOOKUP(B349,Satser!$I$167:$L$194,3,FALSE)*IF(AA349="",0,VLOOKUP(AA349,Satser!$H$2:$J$14,3,FALSE)))</f>
        <v>0</v>
      </c>
      <c r="M349" s="380">
        <f t="shared" si="5"/>
        <v>0</v>
      </c>
      <c r="N349" s="164" t="s">
        <v>388</v>
      </c>
      <c r="O349" s="76"/>
      <c r="P349" s="114"/>
      <c r="Q349" s="114"/>
      <c r="R349" s="76"/>
      <c r="S349" s="76">
        <v>11</v>
      </c>
      <c r="T349" s="76">
        <v>6</v>
      </c>
      <c r="U349" s="76"/>
      <c r="V349" s="76"/>
      <c r="W349" s="76"/>
      <c r="X349" s="169"/>
      <c r="Y349" s="73"/>
      <c r="Z349" s="76"/>
      <c r="AA349" s="76"/>
      <c r="AB349" s="76"/>
      <c r="AC349" s="76"/>
      <c r="AD349" s="76"/>
      <c r="AE349" s="169"/>
      <c r="AF349" s="76"/>
      <c r="AG349" s="76"/>
      <c r="AH349" s="76"/>
      <c r="AI349" s="97"/>
      <c r="AJ349" s="97"/>
      <c r="AK349" s="97"/>
      <c r="AL349" s="97"/>
      <c r="AM349" s="97"/>
      <c r="AN349" s="97"/>
      <c r="AO349" s="97"/>
      <c r="AP349" s="97"/>
      <c r="AQ349" s="97"/>
      <c r="AR349" s="97"/>
      <c r="AS349" s="97"/>
      <c r="AT349" s="97"/>
      <c r="AU349" s="97"/>
      <c r="AV349" s="97"/>
      <c r="AW349" s="97"/>
      <c r="AX349" s="97"/>
      <c r="AY349" s="97"/>
      <c r="AZ349" s="97"/>
      <c r="BA349" s="97"/>
      <c r="BB349" s="97"/>
      <c r="BC349" s="97"/>
    </row>
    <row r="350" spans="1:55" s="98" customFormat="1" ht="14.25" customHeight="1" x14ac:dyDescent="0.25">
      <c r="A350" s="251">
        <v>81129802</v>
      </c>
      <c r="B350" s="113" t="s">
        <v>813</v>
      </c>
      <c r="C350" s="197" t="str">
        <f>VLOOKUP(B350,Satser!$I$133:$J$160,2,FALSE)</f>
        <v>IV</v>
      </c>
      <c r="D350" s="113" t="s">
        <v>227</v>
      </c>
      <c r="E350" s="440" t="s">
        <v>2184</v>
      </c>
      <c r="F350" s="220" t="s">
        <v>1813</v>
      </c>
      <c r="G350" s="113"/>
      <c r="H350" s="223">
        <v>2011</v>
      </c>
      <c r="I350" s="188"/>
      <c r="J350" s="138"/>
      <c r="K350" s="379">
        <f>IF(B350="",0,VLOOKUP(B350,Satser!$D$167:$F$194,2,FALSE)*IF(AA350="",0,VLOOKUP(AA350,Satser!$H$2:$J$14,2,FALSE)))</f>
        <v>0</v>
      </c>
      <c r="L350" s="379">
        <f>IF(B350="",0,VLOOKUP(B350,Satser!$I$167:$L$194,3,FALSE)*IF(AA350="",0,VLOOKUP(AA350,Satser!$H$2:$J$14,3,FALSE)))</f>
        <v>0</v>
      </c>
      <c r="M350" s="380">
        <f t="shared" si="5"/>
        <v>0</v>
      </c>
      <c r="N350" s="345" t="s">
        <v>1623</v>
      </c>
      <c r="O350" s="76"/>
      <c r="P350" s="114"/>
      <c r="Q350" s="114"/>
      <c r="R350" s="76"/>
      <c r="S350" s="76"/>
      <c r="T350" s="76">
        <v>3</v>
      </c>
      <c r="U350" s="76">
        <v>12</v>
      </c>
      <c r="V350" s="76">
        <v>12</v>
      </c>
      <c r="W350" s="76">
        <v>12</v>
      </c>
      <c r="X350" s="169">
        <v>9</v>
      </c>
      <c r="Y350" s="73"/>
      <c r="Z350" s="76"/>
      <c r="AA350" s="76"/>
      <c r="AB350" s="76"/>
      <c r="AC350" s="76"/>
      <c r="AD350" s="76"/>
      <c r="AE350" s="169"/>
      <c r="AF350" s="76"/>
      <c r="AG350" s="76"/>
      <c r="AH350" s="76"/>
      <c r="AI350" s="97"/>
      <c r="AJ350" s="97"/>
      <c r="AK350" s="97"/>
      <c r="AL350" s="97"/>
      <c r="AM350" s="97"/>
      <c r="AN350" s="97"/>
      <c r="AO350" s="97"/>
      <c r="AP350" s="97"/>
      <c r="AQ350" s="97"/>
      <c r="AR350" s="97"/>
      <c r="AS350" s="97"/>
      <c r="AT350" s="97"/>
      <c r="AU350" s="97"/>
      <c r="AV350" s="97"/>
      <c r="AW350" s="97"/>
      <c r="AX350" s="97"/>
      <c r="AY350" s="97"/>
      <c r="AZ350" s="97"/>
      <c r="BA350" s="97"/>
      <c r="BB350" s="97"/>
    </row>
    <row r="351" spans="1:55" ht="14.25" customHeight="1" x14ac:dyDescent="0.25">
      <c r="A351" s="111">
        <v>81129900</v>
      </c>
      <c r="B351" s="113" t="s">
        <v>813</v>
      </c>
      <c r="C351" s="197" t="str">
        <f>VLOOKUP(B351,Satser!$I$133:$J$160,2,FALSE)</f>
        <v>IV</v>
      </c>
      <c r="D351" s="113" t="s">
        <v>116</v>
      </c>
      <c r="E351" s="440" t="s">
        <v>2185</v>
      </c>
      <c r="F351" s="220" t="s">
        <v>1813</v>
      </c>
      <c r="G351" s="113"/>
      <c r="H351" s="223">
        <v>2007</v>
      </c>
      <c r="I351" s="188" t="s">
        <v>266</v>
      </c>
      <c r="J351" s="138" t="s">
        <v>1016</v>
      </c>
      <c r="K351" s="379">
        <f>IF(B351="",0,VLOOKUP(B351,Satser!$D$167:$F$194,2,FALSE)*IF(AA351="",0,VLOOKUP(AA351,Satser!$H$2:$J$14,2,FALSE)))</f>
        <v>0</v>
      </c>
      <c r="L351" s="379">
        <f>IF(B351="",0,VLOOKUP(B351,Satser!$I$167:$L$194,3,FALSE)*IF(AA351="",0,VLOOKUP(AA351,Satser!$H$2:$J$14,3,FALSE)))</f>
        <v>0</v>
      </c>
      <c r="M351" s="380">
        <f t="shared" si="5"/>
        <v>0</v>
      </c>
      <c r="N351" s="164" t="s">
        <v>387</v>
      </c>
      <c r="O351" s="76"/>
      <c r="P351" s="114"/>
      <c r="Q351" s="114">
        <v>12</v>
      </c>
      <c r="R351" s="76">
        <v>12</v>
      </c>
      <c r="S351" s="76">
        <v>12</v>
      </c>
      <c r="T351" s="76">
        <v>12</v>
      </c>
      <c r="U351" s="76">
        <v>12</v>
      </c>
      <c r="V351" s="76">
        <v>12</v>
      </c>
      <c r="W351" s="76">
        <v>12</v>
      </c>
      <c r="X351" s="76">
        <v>12</v>
      </c>
      <c r="Y351" s="73"/>
      <c r="Z351" s="76"/>
      <c r="AA351" s="76"/>
      <c r="AB351" s="76"/>
      <c r="AC351" s="76"/>
      <c r="AD351" s="76"/>
      <c r="AE351" s="169"/>
      <c r="AF351" s="73"/>
      <c r="AG351" s="73"/>
      <c r="AH351" s="73"/>
      <c r="AI351" s="7"/>
      <c r="AJ351" s="7"/>
      <c r="AK351" s="7"/>
      <c r="AL351" s="7"/>
      <c r="AM351" s="7"/>
      <c r="AN351" s="7"/>
      <c r="AO351" s="7"/>
      <c r="AP351" s="7"/>
      <c r="AQ351" s="7"/>
      <c r="AR351" s="7"/>
      <c r="AS351" s="7"/>
      <c r="AT351" s="7"/>
      <c r="AU351" s="7"/>
      <c r="AV351" s="7"/>
      <c r="AW351" s="7"/>
      <c r="AX351" s="7"/>
      <c r="AY351" s="7"/>
      <c r="AZ351" s="7"/>
      <c r="BA351" s="7"/>
      <c r="BB351" s="7"/>
    </row>
    <row r="352" spans="1:55" ht="15" customHeight="1" x14ac:dyDescent="0.25">
      <c r="A352" s="111">
        <v>81130100</v>
      </c>
      <c r="B352" s="243" t="s">
        <v>813</v>
      </c>
      <c r="C352" s="197" t="str">
        <f>VLOOKUP(B352,Satser!$I$133:$J$160,2,FALSE)</f>
        <v>IV</v>
      </c>
      <c r="D352" s="243" t="s">
        <v>2</v>
      </c>
      <c r="E352" s="440" t="s">
        <v>2182</v>
      </c>
      <c r="F352" s="220" t="s">
        <v>1813</v>
      </c>
      <c r="G352" s="243"/>
      <c r="H352" s="228">
        <v>2007</v>
      </c>
      <c r="I352" s="368" t="s">
        <v>270</v>
      </c>
      <c r="J352" s="278" t="s">
        <v>1016</v>
      </c>
      <c r="K352" s="379">
        <f>IF(B352="",0,VLOOKUP(B352,Satser!$D$167:$F$194,2,FALSE)*IF(AA352="",0,VLOOKUP(AA352,Satser!$H$2:$J$14,2,FALSE)))</f>
        <v>0</v>
      </c>
      <c r="L352" s="379">
        <f>IF(B352="",0,VLOOKUP(B352,Satser!$I$167:$L$194,3,FALSE)*IF(AA352="",0,VLOOKUP(AA352,Satser!$H$2:$J$14,3,FALSE)))</f>
        <v>0</v>
      </c>
      <c r="M352" s="380">
        <f t="shared" si="5"/>
        <v>0</v>
      </c>
      <c r="N352" s="373" t="s">
        <v>1152</v>
      </c>
      <c r="O352" s="201"/>
      <c r="P352" s="279"/>
      <c r="Q352" s="199">
        <v>12</v>
      </c>
      <c r="R352" s="200">
        <v>12</v>
      </c>
      <c r="S352" s="200">
        <v>12</v>
      </c>
      <c r="T352" s="200">
        <v>3</v>
      </c>
      <c r="U352" s="200"/>
      <c r="V352" s="76"/>
      <c r="W352" s="76"/>
      <c r="X352" s="281"/>
      <c r="Y352" s="8"/>
      <c r="Z352" s="201"/>
      <c r="AA352" s="201"/>
      <c r="AB352" s="201"/>
      <c r="AC352" s="201"/>
      <c r="AD352" s="201"/>
      <c r="AE352" s="281"/>
      <c r="AF352" s="73"/>
      <c r="AG352" s="73"/>
      <c r="AH352" s="73"/>
      <c r="AI352" s="7"/>
      <c r="AJ352" s="7"/>
      <c r="AK352" s="7"/>
      <c r="AL352" s="7"/>
      <c r="AM352" s="7"/>
      <c r="AN352" s="7"/>
      <c r="AO352" s="7"/>
      <c r="AP352" s="7"/>
      <c r="AQ352" s="7"/>
      <c r="AR352" s="7"/>
      <c r="AS352" s="7"/>
      <c r="AT352" s="7"/>
      <c r="AU352" s="7"/>
      <c r="AV352" s="7"/>
      <c r="AW352" s="7"/>
      <c r="AX352" s="7"/>
      <c r="AY352" s="7"/>
      <c r="AZ352" s="7"/>
      <c r="BA352" s="7"/>
      <c r="BB352" s="7"/>
    </row>
    <row r="353" spans="1:54" s="208" customFormat="1" ht="15" customHeight="1" x14ac:dyDescent="0.25">
      <c r="A353" s="301">
        <v>81130101</v>
      </c>
      <c r="B353" s="113" t="s">
        <v>813</v>
      </c>
      <c r="C353" s="197" t="str">
        <f>VLOOKUP(B353,Satser!$I$133:$J$160,2,FALSE)</f>
        <v>IV</v>
      </c>
      <c r="D353" s="113" t="s">
        <v>1163</v>
      </c>
      <c r="E353" s="440"/>
      <c r="F353" s="220" t="s">
        <v>1813</v>
      </c>
      <c r="G353" s="113" t="s">
        <v>530</v>
      </c>
      <c r="H353" s="223">
        <v>2011</v>
      </c>
      <c r="I353" s="188" t="s">
        <v>278</v>
      </c>
      <c r="J353" s="138"/>
      <c r="K353" s="379">
        <f>IF(B353="",0,VLOOKUP(B353,Satser!$D$167:$F$194,2,FALSE)*IF(AA353="",0,VLOOKUP(AA353,Satser!$H$2:$J$14,2,FALSE)))</f>
        <v>0</v>
      </c>
      <c r="L353" s="379">
        <f>IF(B353="",0,VLOOKUP(B353,Satser!$I$167:$L$194,3,FALSE)*IF(AA353="",0,VLOOKUP(AA353,Satser!$H$2:$J$14,3,FALSE)))</f>
        <v>0</v>
      </c>
      <c r="M353" s="380">
        <f t="shared" si="5"/>
        <v>0</v>
      </c>
      <c r="N353" s="164" t="s">
        <v>1192</v>
      </c>
      <c r="O353" s="76"/>
      <c r="P353" s="114"/>
      <c r="Q353" s="114"/>
      <c r="R353" s="76"/>
      <c r="S353" s="200"/>
      <c r="T353" s="200">
        <v>5</v>
      </c>
      <c r="U353" s="200">
        <v>12</v>
      </c>
      <c r="V353" s="76">
        <v>12</v>
      </c>
      <c r="W353" s="76">
        <v>12</v>
      </c>
      <c r="X353" s="169">
        <v>7</v>
      </c>
      <c r="Y353" s="73"/>
      <c r="Z353" s="76"/>
      <c r="AA353" s="73"/>
      <c r="AB353" s="73"/>
      <c r="AC353" s="73"/>
      <c r="AD353" s="73"/>
      <c r="AE353" s="168"/>
      <c r="AF353" s="73"/>
      <c r="AG353" s="73"/>
      <c r="AH353" s="73"/>
      <c r="AI353" s="207"/>
      <c r="AJ353" s="207"/>
      <c r="AK353" s="207"/>
      <c r="AL353" s="207"/>
      <c r="AM353" s="207"/>
      <c r="AN353" s="207"/>
      <c r="AO353" s="207"/>
      <c r="AP353" s="207"/>
      <c r="AQ353" s="207"/>
      <c r="AR353" s="207"/>
      <c r="AS353" s="207"/>
      <c r="AT353" s="207"/>
      <c r="AU353" s="207"/>
      <c r="AV353" s="207"/>
      <c r="AW353" s="207"/>
      <c r="AX353" s="207"/>
      <c r="AY353" s="207"/>
      <c r="AZ353" s="207"/>
      <c r="BA353" s="207"/>
      <c r="BB353" s="207"/>
    </row>
    <row r="354" spans="1:54" s="98" customFormat="1" ht="14.25" customHeight="1" x14ac:dyDescent="0.25">
      <c r="A354" s="111">
        <v>81130200</v>
      </c>
      <c r="B354" s="113" t="s">
        <v>813</v>
      </c>
      <c r="C354" s="197" t="str">
        <f>VLOOKUP(B354,Satser!$I$133:$J$160,2,FALSE)</f>
        <v>IV</v>
      </c>
      <c r="D354" s="113" t="s">
        <v>2</v>
      </c>
      <c r="E354" s="440" t="s">
        <v>2182</v>
      </c>
      <c r="F354" s="220" t="s">
        <v>1813</v>
      </c>
      <c r="G354" s="113"/>
      <c r="H354" s="223">
        <v>2007</v>
      </c>
      <c r="I354" s="188" t="s">
        <v>170</v>
      </c>
      <c r="J354" s="138" t="s">
        <v>1016</v>
      </c>
      <c r="K354" s="379">
        <f>IF(B354="",0,VLOOKUP(B354,Satser!$D$167:$F$194,2,FALSE)*IF(AA354="",0,VLOOKUP(AA354,Satser!$H$2:$J$14,2,FALSE)))</f>
        <v>0</v>
      </c>
      <c r="L354" s="379">
        <f>IF(B354="",0,VLOOKUP(B354,Satser!$I$167:$L$194,3,FALSE)*IF(AA354="",0,VLOOKUP(AA354,Satser!$H$2:$J$14,3,FALSE)))</f>
        <v>0</v>
      </c>
      <c r="M354" s="380">
        <f t="shared" si="5"/>
        <v>0</v>
      </c>
      <c r="N354" s="271" t="s">
        <v>1153</v>
      </c>
      <c r="O354" s="76"/>
      <c r="P354" s="114"/>
      <c r="Q354" s="114">
        <v>12</v>
      </c>
      <c r="R354" s="76">
        <v>12</v>
      </c>
      <c r="S354" s="76">
        <v>12</v>
      </c>
      <c r="T354" s="76">
        <v>8</v>
      </c>
      <c r="U354" s="76"/>
      <c r="V354" s="76"/>
      <c r="W354" s="76"/>
      <c r="X354" s="169"/>
      <c r="Y354" s="73"/>
      <c r="Z354" s="76"/>
      <c r="AA354" s="73"/>
      <c r="AB354" s="73"/>
      <c r="AC354" s="73"/>
      <c r="AD354" s="73"/>
      <c r="AE354" s="168"/>
      <c r="AF354" s="76"/>
      <c r="AG354" s="76"/>
      <c r="AH354" s="76"/>
      <c r="AI354" s="97"/>
      <c r="AJ354" s="97"/>
      <c r="AK354" s="97"/>
      <c r="AL354" s="97"/>
      <c r="AM354" s="97"/>
      <c r="AN354" s="97"/>
      <c r="AO354" s="97"/>
      <c r="AP354" s="97"/>
      <c r="AQ354" s="97"/>
      <c r="AR354" s="97"/>
      <c r="AS354" s="97"/>
      <c r="AT354" s="97"/>
      <c r="AU354" s="97"/>
      <c r="AV354" s="97"/>
      <c r="AW354" s="97"/>
      <c r="AX354" s="97"/>
      <c r="AY354" s="97"/>
      <c r="AZ354" s="97"/>
      <c r="BA354" s="97"/>
      <c r="BB354" s="97"/>
    </row>
    <row r="355" spans="1:54" s="98" customFormat="1" ht="14.25" customHeight="1" x14ac:dyDescent="0.25">
      <c r="A355" s="301">
        <v>81130201</v>
      </c>
      <c r="B355" s="113" t="s">
        <v>813</v>
      </c>
      <c r="C355" s="197" t="str">
        <f>VLOOKUP(B355,Satser!$I$133:$J$160,2,FALSE)</f>
        <v>IV</v>
      </c>
      <c r="D355" s="113" t="s">
        <v>1214</v>
      </c>
      <c r="E355" s="440"/>
      <c r="F355" s="220" t="s">
        <v>1813</v>
      </c>
      <c r="G355" s="113" t="s">
        <v>530</v>
      </c>
      <c r="H355" s="223">
        <v>2011</v>
      </c>
      <c r="I355" s="338" t="s">
        <v>1210</v>
      </c>
      <c r="J355" s="138"/>
      <c r="K355" s="379">
        <f>IF(B355="",0,VLOOKUP(B355,Satser!$D$167:$F$194,2,FALSE)*IF(AA355="",0,VLOOKUP(AA355,Satser!$H$2:$J$14,2,FALSE)))</f>
        <v>0</v>
      </c>
      <c r="L355" s="379">
        <f>IF(B355="",0,VLOOKUP(B355,Satser!$I$167:$L$194,3,FALSE)*IF(AA355="",0,VLOOKUP(AA355,Satser!$H$2:$J$14,3,FALSE)))</f>
        <v>0</v>
      </c>
      <c r="M355" s="380">
        <f t="shared" si="5"/>
        <v>0</v>
      </c>
      <c r="N355" s="164" t="s">
        <v>1260</v>
      </c>
      <c r="O355" s="76"/>
      <c r="P355" s="114"/>
      <c r="Q355" s="114"/>
      <c r="R355" s="76"/>
      <c r="S355" s="76"/>
      <c r="T355" s="76"/>
      <c r="U355" s="76">
        <v>11</v>
      </c>
      <c r="V355" s="76">
        <v>12</v>
      </c>
      <c r="W355" s="76">
        <v>12</v>
      </c>
      <c r="X355" s="169">
        <v>12</v>
      </c>
      <c r="Y355" s="76">
        <v>1</v>
      </c>
      <c r="Z355" s="76"/>
      <c r="AA355" s="73"/>
      <c r="AB355" s="73"/>
      <c r="AC355" s="73"/>
      <c r="AD355" s="73"/>
      <c r="AE355" s="168"/>
      <c r="AF355" s="76"/>
      <c r="AG355" s="76"/>
      <c r="AH355" s="76"/>
      <c r="AI355" s="97"/>
      <c r="AJ355" s="97"/>
      <c r="AK355" s="97"/>
      <c r="AL355" s="97"/>
      <c r="AM355" s="97"/>
      <c r="AN355" s="97"/>
      <c r="AO355" s="97"/>
      <c r="AP355" s="97"/>
      <c r="AQ355" s="97"/>
      <c r="AR355" s="97"/>
      <c r="AS355" s="97"/>
      <c r="AT355" s="97"/>
      <c r="AU355" s="97"/>
      <c r="AV355" s="97"/>
      <c r="AW355" s="97"/>
      <c r="AX355" s="97"/>
      <c r="AY355" s="97"/>
      <c r="AZ355" s="97"/>
      <c r="BA355" s="97"/>
      <c r="BB355" s="97"/>
    </row>
    <row r="356" spans="1:54" s="98" customFormat="1" ht="14.25" customHeight="1" x14ac:dyDescent="0.25">
      <c r="A356" s="111">
        <v>81130600</v>
      </c>
      <c r="B356" s="113" t="s">
        <v>813</v>
      </c>
      <c r="C356" s="197" t="str">
        <f>VLOOKUP(B356,Satser!$I$133:$J$160,2,FALSE)</f>
        <v>IV</v>
      </c>
      <c r="D356" s="113" t="s">
        <v>190</v>
      </c>
      <c r="E356" s="440"/>
      <c r="F356" s="220" t="s">
        <v>1813</v>
      </c>
      <c r="G356" s="113"/>
      <c r="H356" s="223">
        <v>2007</v>
      </c>
      <c r="I356" s="188" t="s">
        <v>268</v>
      </c>
      <c r="J356" s="138" t="s">
        <v>1016</v>
      </c>
      <c r="K356" s="379">
        <f>IF(B356="",0,VLOOKUP(B356,Satser!$D$167:$F$194,2,FALSE)*IF(AA356="",0,VLOOKUP(AA356,Satser!$H$2:$J$14,2,FALSE)))</f>
        <v>0</v>
      </c>
      <c r="L356" s="379">
        <f>IF(B356="",0,VLOOKUP(B356,Satser!$I$167:$L$194,3,FALSE)*IF(AA356="",0,VLOOKUP(AA356,Satser!$H$2:$J$14,3,FALSE)))</f>
        <v>0</v>
      </c>
      <c r="M356" s="380">
        <f t="shared" si="5"/>
        <v>0</v>
      </c>
      <c r="N356" s="164" t="s">
        <v>534</v>
      </c>
      <c r="O356" s="76"/>
      <c r="P356" s="114"/>
      <c r="Q356" s="114">
        <v>5</v>
      </c>
      <c r="R356" s="76">
        <v>12</v>
      </c>
      <c r="S356" s="76">
        <v>12</v>
      </c>
      <c r="T356" s="76">
        <v>12</v>
      </c>
      <c r="U356" s="76">
        <v>7</v>
      </c>
      <c r="V356" s="76"/>
      <c r="W356" s="76"/>
      <c r="X356" s="169"/>
      <c r="Y356" s="73"/>
      <c r="Z356" s="76"/>
      <c r="AA356" s="73"/>
      <c r="AB356" s="73"/>
      <c r="AC356" s="73"/>
      <c r="AD356" s="73"/>
      <c r="AE356" s="168"/>
      <c r="AF356" s="76"/>
      <c r="AG356" s="76"/>
      <c r="AH356" s="76"/>
      <c r="AI356" s="97"/>
      <c r="AJ356" s="97"/>
      <c r="AK356" s="97"/>
      <c r="AL356" s="97"/>
      <c r="AM356" s="97"/>
      <c r="AN356" s="97"/>
      <c r="AO356" s="97"/>
      <c r="AP356" s="97"/>
      <c r="AQ356" s="97"/>
      <c r="AR356" s="97"/>
      <c r="AS356" s="97"/>
      <c r="AT356" s="97"/>
      <c r="AU356" s="97"/>
      <c r="AV356" s="97"/>
      <c r="AW356" s="97"/>
      <c r="AX356" s="97"/>
      <c r="AY356" s="97"/>
      <c r="AZ356" s="97"/>
      <c r="BA356" s="97"/>
      <c r="BB356" s="97"/>
    </row>
    <row r="357" spans="1:54" s="98" customFormat="1" ht="14.25" customHeight="1" x14ac:dyDescent="0.25">
      <c r="A357" s="111">
        <v>81130601</v>
      </c>
      <c r="B357" s="113" t="s">
        <v>813</v>
      </c>
      <c r="C357" s="197" t="str">
        <f>VLOOKUP(B357,Satser!$I$133:$J$160,2,FALSE)</f>
        <v>IV</v>
      </c>
      <c r="D357" s="113" t="s">
        <v>566</v>
      </c>
      <c r="E357" s="440"/>
      <c r="F357" s="220" t="s">
        <v>1813</v>
      </c>
      <c r="G357" s="113" t="s">
        <v>527</v>
      </c>
      <c r="H357" s="223">
        <v>2011</v>
      </c>
      <c r="I357" s="188" t="s">
        <v>540</v>
      </c>
      <c r="J357" s="138"/>
      <c r="K357" s="379">
        <f>IF(B357="",0,VLOOKUP(B357,Satser!$D$167:$F$194,2,FALSE)*IF(AA357="",0,VLOOKUP(AA357,Satser!$H$2:$J$14,2,FALSE)))</f>
        <v>0</v>
      </c>
      <c r="L357" s="379">
        <f>IF(B357="",0,VLOOKUP(B357,Satser!$I$167:$L$194,3,FALSE)*IF(AA357="",0,VLOOKUP(AA357,Satser!$H$2:$J$14,3,FALSE)))</f>
        <v>0</v>
      </c>
      <c r="M357" s="380">
        <f t="shared" si="5"/>
        <v>0</v>
      </c>
      <c r="N357" s="164" t="s">
        <v>625</v>
      </c>
      <c r="O357" s="76"/>
      <c r="P357" s="114"/>
      <c r="Q357" s="114"/>
      <c r="R357" s="76"/>
      <c r="S357" s="146">
        <v>12</v>
      </c>
      <c r="T357" s="76">
        <v>12</v>
      </c>
      <c r="U357" s="76">
        <v>12</v>
      </c>
      <c r="V357" s="76">
        <v>12</v>
      </c>
      <c r="W357" s="76"/>
      <c r="X357" s="169"/>
      <c r="Y357" s="73"/>
      <c r="Z357" s="76"/>
      <c r="AA357" s="73"/>
      <c r="AB357" s="73"/>
      <c r="AC357" s="73"/>
      <c r="AD357" s="73"/>
      <c r="AE357" s="168"/>
      <c r="AF357" s="76"/>
      <c r="AG357" s="76"/>
      <c r="AH357" s="76"/>
      <c r="AI357" s="97"/>
      <c r="AJ357" s="97"/>
      <c r="AK357" s="97"/>
      <c r="AL357" s="97"/>
      <c r="AM357" s="97"/>
      <c r="AN357" s="97"/>
      <c r="AO357" s="97"/>
      <c r="AP357" s="97"/>
      <c r="AQ357" s="97"/>
      <c r="AR357" s="97"/>
      <c r="AS357" s="97"/>
      <c r="AT357" s="97"/>
      <c r="AU357" s="97"/>
      <c r="AV357" s="97"/>
      <c r="AW357" s="97"/>
      <c r="AX357" s="97"/>
      <c r="AY357" s="97"/>
      <c r="AZ357" s="97"/>
      <c r="BA357" s="97"/>
      <c r="BB357" s="97"/>
    </row>
    <row r="358" spans="1:54" s="98" customFormat="1" ht="14.25" customHeight="1" x14ac:dyDescent="0.25">
      <c r="A358" s="111">
        <v>81130700</v>
      </c>
      <c r="B358" s="113" t="s">
        <v>813</v>
      </c>
      <c r="C358" s="197" t="str">
        <f>VLOOKUP(B358,Satser!$I$133:$J$160,2,FALSE)</f>
        <v>IV</v>
      </c>
      <c r="D358" s="113" t="s">
        <v>194</v>
      </c>
      <c r="E358" s="440"/>
      <c r="F358" s="220" t="s">
        <v>1813</v>
      </c>
      <c r="G358" s="113"/>
      <c r="H358" s="223">
        <v>2007</v>
      </c>
      <c r="I358" s="188" t="s">
        <v>259</v>
      </c>
      <c r="J358" s="138" t="s">
        <v>1016</v>
      </c>
      <c r="K358" s="379">
        <f>IF(B358="",0,VLOOKUP(B358,Satser!$D$167:$F$194,2,FALSE)*IF(AA358="",0,VLOOKUP(AA358,Satser!$H$2:$J$14,2,FALSE)))</f>
        <v>0</v>
      </c>
      <c r="L358" s="379">
        <f>IF(B358="",0,VLOOKUP(B358,Satser!$I$167:$L$194,3,FALSE)*IF(AA358="",0,VLOOKUP(AA358,Satser!$H$2:$J$14,3,FALSE)))</f>
        <v>0</v>
      </c>
      <c r="M358" s="380">
        <f t="shared" si="5"/>
        <v>0</v>
      </c>
      <c r="N358" s="271" t="s">
        <v>385</v>
      </c>
      <c r="O358" s="76"/>
      <c r="P358" s="114"/>
      <c r="Q358" s="114">
        <v>2</v>
      </c>
      <c r="R358" s="76">
        <v>12</v>
      </c>
      <c r="S358" s="76">
        <v>12</v>
      </c>
      <c r="T358" s="76">
        <v>12</v>
      </c>
      <c r="U358" s="76">
        <v>10</v>
      </c>
      <c r="V358" s="76"/>
      <c r="W358" s="76"/>
      <c r="X358" s="169"/>
      <c r="Y358" s="73"/>
      <c r="Z358" s="76"/>
      <c r="AA358" s="73"/>
      <c r="AB358" s="73"/>
      <c r="AC358" s="73"/>
      <c r="AD358" s="73"/>
      <c r="AE358" s="168"/>
      <c r="AF358" s="76"/>
      <c r="AG358" s="76"/>
      <c r="AH358" s="76"/>
      <c r="AI358" s="97"/>
      <c r="AJ358" s="97"/>
      <c r="AK358" s="97"/>
      <c r="AL358" s="97"/>
      <c r="AM358" s="97"/>
      <c r="AN358" s="97"/>
      <c r="AO358" s="97"/>
      <c r="AP358" s="97"/>
      <c r="AQ358" s="97"/>
      <c r="AR358" s="97"/>
      <c r="AS358" s="97"/>
      <c r="AT358" s="97"/>
      <c r="AU358" s="97"/>
      <c r="AV358" s="97"/>
      <c r="AW358" s="97"/>
      <c r="AX358" s="97"/>
      <c r="AY358" s="97"/>
      <c r="AZ358" s="97"/>
      <c r="BA358" s="97"/>
      <c r="BB358" s="97"/>
    </row>
    <row r="359" spans="1:54" s="98" customFormat="1" ht="14.25" customHeight="1" x14ac:dyDescent="0.25">
      <c r="A359" s="111">
        <v>81130701</v>
      </c>
      <c r="B359" s="355" t="s">
        <v>813</v>
      </c>
      <c r="C359" s="197" t="str">
        <f>VLOOKUP(B359,Satser!$I$133:$J$160,2,FALSE)</f>
        <v>IV</v>
      </c>
      <c r="D359" s="355" t="s">
        <v>1363</v>
      </c>
      <c r="E359" s="440"/>
      <c r="F359" s="220" t="s">
        <v>1813</v>
      </c>
      <c r="G359" s="355" t="s">
        <v>527</v>
      </c>
      <c r="H359" s="223">
        <v>2011</v>
      </c>
      <c r="I359" s="188">
        <v>1201</v>
      </c>
      <c r="J359" s="138"/>
      <c r="K359" s="379">
        <f>IF(B359="",0,VLOOKUP(B359,Satser!$D$167:$F$194,2,FALSE)*IF(AA359="",0,VLOOKUP(AA359,Satser!$H$2:$J$14,2,FALSE)))</f>
        <v>0</v>
      </c>
      <c r="L359" s="379">
        <f>IF(B359="",0,VLOOKUP(B359,Satser!$I$167:$L$194,3,FALSE)*IF(AA359="",0,VLOOKUP(AA359,Satser!$H$2:$J$14,3,FALSE)))</f>
        <v>0</v>
      </c>
      <c r="M359" s="380">
        <f t="shared" si="5"/>
        <v>0</v>
      </c>
      <c r="N359" s="345" t="s">
        <v>1397</v>
      </c>
      <c r="O359" s="76"/>
      <c r="P359" s="114"/>
      <c r="Q359" s="114"/>
      <c r="R359" s="76"/>
      <c r="S359" s="76"/>
      <c r="T359" s="76"/>
      <c r="U359" s="73">
        <v>12</v>
      </c>
      <c r="V359" s="73">
        <v>12</v>
      </c>
      <c r="W359" s="76">
        <v>12</v>
      </c>
      <c r="X359" s="169">
        <v>12</v>
      </c>
      <c r="Y359" s="73"/>
      <c r="Z359" s="76"/>
      <c r="AA359" s="73"/>
      <c r="AB359" s="73"/>
      <c r="AC359" s="73"/>
      <c r="AD359" s="73"/>
      <c r="AE359" s="168"/>
      <c r="AF359" s="76"/>
      <c r="AG359" s="76"/>
      <c r="AH359" s="76"/>
      <c r="AI359" s="97"/>
      <c r="AJ359" s="97"/>
      <c r="AK359" s="97"/>
      <c r="AL359" s="97"/>
      <c r="AM359" s="97"/>
      <c r="AN359" s="97"/>
      <c r="AO359" s="97"/>
      <c r="AP359" s="97"/>
      <c r="AQ359" s="97"/>
      <c r="AR359" s="97"/>
      <c r="AS359" s="97"/>
      <c r="AT359" s="97"/>
      <c r="AU359" s="97"/>
      <c r="AV359" s="97"/>
      <c r="AW359" s="97"/>
      <c r="AX359" s="97"/>
      <c r="AY359" s="97"/>
      <c r="AZ359" s="97"/>
      <c r="BA359" s="97"/>
      <c r="BB359" s="97"/>
    </row>
    <row r="360" spans="1:54" s="98" customFormat="1" ht="14.25" customHeight="1" x14ac:dyDescent="0.25">
      <c r="A360" s="111">
        <v>81130800</v>
      </c>
      <c r="B360" s="113" t="s">
        <v>813</v>
      </c>
      <c r="C360" s="197" t="str">
        <f>VLOOKUP(B360,Satser!$I$133:$J$160,2,FALSE)</f>
        <v>IV</v>
      </c>
      <c r="D360" s="113" t="s">
        <v>195</v>
      </c>
      <c r="E360" s="440"/>
      <c r="F360" s="220" t="s">
        <v>1813</v>
      </c>
      <c r="G360" s="113"/>
      <c r="H360" s="223">
        <v>2007</v>
      </c>
      <c r="I360" s="188" t="s">
        <v>259</v>
      </c>
      <c r="J360" s="138" t="s">
        <v>1016</v>
      </c>
      <c r="K360" s="379">
        <f>IF(B360="",0,VLOOKUP(B360,Satser!$D$167:$F$194,2,FALSE)*IF(AA360="",0,VLOOKUP(AA360,Satser!$H$2:$J$14,2,FALSE)))</f>
        <v>0</v>
      </c>
      <c r="L360" s="379">
        <f>IF(B360="",0,VLOOKUP(B360,Satser!$I$167:$L$194,3,FALSE)*IF(AA360="",0,VLOOKUP(AA360,Satser!$H$2:$J$14,3,FALSE)))</f>
        <v>0</v>
      </c>
      <c r="M360" s="380">
        <f t="shared" si="5"/>
        <v>0</v>
      </c>
      <c r="N360" s="271" t="s">
        <v>385</v>
      </c>
      <c r="O360" s="76"/>
      <c r="P360" s="114"/>
      <c r="Q360" s="114">
        <v>2</v>
      </c>
      <c r="R360" s="76">
        <v>12</v>
      </c>
      <c r="S360" s="76">
        <v>12</v>
      </c>
      <c r="T360" s="76">
        <v>12</v>
      </c>
      <c r="U360" s="76">
        <v>10</v>
      </c>
      <c r="V360" s="76"/>
      <c r="W360" s="76"/>
      <c r="X360" s="169"/>
      <c r="Y360" s="73"/>
      <c r="Z360" s="76"/>
      <c r="AA360" s="73"/>
      <c r="AB360" s="73"/>
      <c r="AC360" s="73"/>
      <c r="AD360" s="73"/>
      <c r="AE360" s="168"/>
      <c r="AF360" s="76"/>
      <c r="AG360" s="76"/>
      <c r="AH360" s="76"/>
      <c r="AI360" s="97"/>
      <c r="AJ360" s="97"/>
      <c r="AK360" s="97"/>
      <c r="AL360" s="97"/>
      <c r="AM360" s="97"/>
      <c r="AN360" s="97"/>
      <c r="AO360" s="97"/>
      <c r="AP360" s="97"/>
      <c r="AQ360" s="97"/>
      <c r="AR360" s="97"/>
      <c r="AS360" s="97"/>
      <c r="AT360" s="97"/>
      <c r="AU360" s="97"/>
      <c r="AV360" s="97"/>
      <c r="AW360" s="97"/>
      <c r="AX360" s="97"/>
      <c r="AY360" s="97"/>
      <c r="AZ360" s="97"/>
      <c r="BA360" s="97"/>
      <c r="BB360" s="97"/>
    </row>
    <row r="361" spans="1:54" s="98" customFormat="1" ht="14.25" customHeight="1" x14ac:dyDescent="0.25">
      <c r="A361" s="111">
        <v>81130801</v>
      </c>
      <c r="B361" s="355" t="s">
        <v>813</v>
      </c>
      <c r="C361" s="197" t="str">
        <f>VLOOKUP(B361,Satser!$I$133:$J$160,2,FALSE)</f>
        <v>IV</v>
      </c>
      <c r="D361" s="355" t="s">
        <v>1364</v>
      </c>
      <c r="E361" s="440"/>
      <c r="F361" s="220" t="s">
        <v>1813</v>
      </c>
      <c r="G361" s="355" t="s">
        <v>530</v>
      </c>
      <c r="H361" s="223">
        <v>2011</v>
      </c>
      <c r="I361" s="188">
        <v>1208</v>
      </c>
      <c r="J361" s="138"/>
      <c r="K361" s="379">
        <f>IF(B361="",0,VLOOKUP(B361,Satser!$D$167:$F$194,2,FALSE)*IF(AA361="",0,VLOOKUP(AA361,Satser!$H$2:$J$14,2,FALSE)))</f>
        <v>0</v>
      </c>
      <c r="L361" s="379">
        <f>IF(B361="",0,VLOOKUP(B361,Satser!$I$167:$L$194,3,FALSE)*IF(AA361="",0,VLOOKUP(AA361,Satser!$H$2:$J$14,3,FALSE)))</f>
        <v>0</v>
      </c>
      <c r="M361" s="380">
        <f t="shared" si="5"/>
        <v>0</v>
      </c>
      <c r="N361" s="345" t="s">
        <v>1397</v>
      </c>
      <c r="O361" s="76"/>
      <c r="P361" s="114"/>
      <c r="Q361" s="114"/>
      <c r="R361" s="76"/>
      <c r="S361" s="76"/>
      <c r="T361" s="76"/>
      <c r="U361" s="73">
        <v>5</v>
      </c>
      <c r="V361" s="73">
        <v>12</v>
      </c>
      <c r="W361" s="76">
        <v>12</v>
      </c>
      <c r="X361" s="169">
        <v>12</v>
      </c>
      <c r="Y361" s="73">
        <v>7</v>
      </c>
      <c r="Z361" s="76"/>
      <c r="AA361" s="73"/>
      <c r="AB361" s="73"/>
      <c r="AC361" s="73"/>
      <c r="AD361" s="73"/>
      <c r="AE361" s="168"/>
      <c r="AF361" s="76"/>
      <c r="AG361" s="76"/>
      <c r="AH361" s="76"/>
      <c r="AI361" s="97"/>
      <c r="AJ361" s="97"/>
      <c r="AK361" s="97"/>
      <c r="AL361" s="97"/>
      <c r="AM361" s="97"/>
      <c r="AN361" s="97"/>
      <c r="AO361" s="97"/>
      <c r="AP361" s="97"/>
      <c r="AQ361" s="97"/>
      <c r="AR361" s="97"/>
      <c r="AS361" s="97"/>
      <c r="AT361" s="97"/>
      <c r="AU361" s="97"/>
      <c r="AV361" s="97"/>
      <c r="AW361" s="97"/>
      <c r="AX361" s="97"/>
      <c r="AY361" s="97"/>
      <c r="AZ361" s="97"/>
      <c r="BA361" s="97"/>
      <c r="BB361" s="97"/>
    </row>
    <row r="362" spans="1:54" s="98" customFormat="1" ht="14.25" customHeight="1" x14ac:dyDescent="0.25">
      <c r="A362" s="111">
        <v>81131500</v>
      </c>
      <c r="B362" s="113" t="s">
        <v>813</v>
      </c>
      <c r="C362" s="197" t="str">
        <f>VLOOKUP(B362,Satser!$I$133:$J$160,2,FALSE)</f>
        <v>IV</v>
      </c>
      <c r="D362" s="113" t="s">
        <v>40</v>
      </c>
      <c r="E362" s="440"/>
      <c r="F362" s="220" t="s">
        <v>1813</v>
      </c>
      <c r="G362" s="113"/>
      <c r="H362" s="223">
        <v>2007</v>
      </c>
      <c r="I362" s="112"/>
      <c r="J362" s="138" t="s">
        <v>1016</v>
      </c>
      <c r="K362" s="379">
        <f>IF(B362="",0,VLOOKUP(B362,Satser!$D$167:$F$194,2,FALSE)*IF(AA362="",0,VLOOKUP(AA362,Satser!$H$2:$J$14,2,FALSE)))</f>
        <v>0</v>
      </c>
      <c r="L362" s="379">
        <f>IF(B362="",0,VLOOKUP(B362,Satser!$I$167:$L$194,3,FALSE)*IF(AA362="",0,VLOOKUP(AA362,Satser!$H$2:$J$14,3,FALSE)))</f>
        <v>0</v>
      </c>
      <c r="M362" s="380">
        <f t="shared" si="5"/>
        <v>0</v>
      </c>
      <c r="N362" s="141" t="s">
        <v>47</v>
      </c>
      <c r="O362" s="76"/>
      <c r="P362" s="114"/>
      <c r="Q362" s="114">
        <v>12</v>
      </c>
      <c r="R362" s="76">
        <v>12</v>
      </c>
      <c r="S362" s="76">
        <v>12</v>
      </c>
      <c r="T362" s="76">
        <v>7</v>
      </c>
      <c r="U362" s="76"/>
      <c r="V362" s="76"/>
      <c r="W362" s="76"/>
      <c r="X362" s="169"/>
      <c r="Y362" s="73"/>
      <c r="Z362" s="76"/>
      <c r="AA362" s="73"/>
      <c r="AB362" s="73"/>
      <c r="AC362" s="73"/>
      <c r="AD362" s="73"/>
      <c r="AE362" s="168"/>
      <c r="AF362" s="76"/>
      <c r="AG362" s="76"/>
      <c r="AH362" s="76"/>
      <c r="AI362" s="97"/>
      <c r="AJ362" s="97"/>
      <c r="AK362" s="97"/>
      <c r="AL362" s="97"/>
      <c r="AM362" s="97"/>
      <c r="AN362" s="97"/>
      <c r="AO362" s="97"/>
      <c r="AP362" s="97"/>
      <c r="AQ362" s="97"/>
      <c r="AR362" s="97"/>
      <c r="AS362" s="97"/>
      <c r="AT362" s="97"/>
      <c r="AU362" s="97"/>
      <c r="AV362" s="97"/>
      <c r="AW362" s="97"/>
      <c r="AX362" s="97"/>
      <c r="AY362" s="97"/>
      <c r="AZ362" s="97"/>
      <c r="BA362" s="97"/>
      <c r="BB362" s="97"/>
    </row>
    <row r="363" spans="1:54" s="98" customFormat="1" ht="14.25" customHeight="1" x14ac:dyDescent="0.25">
      <c r="A363" s="111">
        <v>81132500</v>
      </c>
      <c r="B363" s="113" t="s">
        <v>813</v>
      </c>
      <c r="C363" s="197" t="str">
        <f>VLOOKUP(B363,Satser!$I$133:$J$160,2,FALSE)</f>
        <v>IV</v>
      </c>
      <c r="D363" s="113" t="s">
        <v>20</v>
      </c>
      <c r="E363" s="440" t="s">
        <v>2186</v>
      </c>
      <c r="F363" s="220" t="s">
        <v>1813</v>
      </c>
      <c r="G363" s="113"/>
      <c r="H363" s="223">
        <v>2007</v>
      </c>
      <c r="I363" s="112"/>
      <c r="J363" s="138" t="s">
        <v>1016</v>
      </c>
      <c r="K363" s="379">
        <f>IF(B363="",0,VLOOKUP(B363,Satser!$D$167:$F$194,2,FALSE)*IF(AA363="",0,VLOOKUP(AA363,Satser!$H$2:$J$14,2,FALSE)))</f>
        <v>0</v>
      </c>
      <c r="L363" s="379">
        <f>IF(B363="",0,VLOOKUP(B363,Satser!$I$167:$L$194,3,FALSE)*IF(AA363="",0,VLOOKUP(AA363,Satser!$H$2:$J$14,3,FALSE)))</f>
        <v>0</v>
      </c>
      <c r="M363" s="380">
        <f t="shared" si="5"/>
        <v>0</v>
      </c>
      <c r="N363" s="141" t="s">
        <v>34</v>
      </c>
      <c r="O363" s="76"/>
      <c r="P363" s="114"/>
      <c r="Q363" s="114">
        <v>12</v>
      </c>
      <c r="R363" s="76">
        <v>12</v>
      </c>
      <c r="S363" s="76">
        <v>12</v>
      </c>
      <c r="T363" s="76">
        <v>5</v>
      </c>
      <c r="U363" s="76"/>
      <c r="V363" s="76"/>
      <c r="W363" s="76"/>
      <c r="X363" s="169"/>
      <c r="Y363" s="73"/>
      <c r="Z363" s="76"/>
      <c r="AA363" s="73"/>
      <c r="AB363" s="73"/>
      <c r="AC363" s="73"/>
      <c r="AD363" s="73"/>
      <c r="AE363" s="168"/>
      <c r="AF363" s="76"/>
      <c r="AG363" s="76"/>
      <c r="AH363" s="76"/>
      <c r="AI363" s="97"/>
      <c r="AJ363" s="97"/>
      <c r="AK363" s="97"/>
      <c r="AL363" s="97"/>
      <c r="AM363" s="97"/>
      <c r="AN363" s="97"/>
      <c r="AO363" s="97"/>
      <c r="AP363" s="97"/>
      <c r="AQ363" s="97"/>
      <c r="AR363" s="97"/>
      <c r="AS363" s="97"/>
      <c r="AT363" s="97"/>
      <c r="AU363" s="97"/>
      <c r="AV363" s="97"/>
      <c r="AW363" s="97"/>
      <c r="AX363" s="97"/>
      <c r="AY363" s="97"/>
      <c r="AZ363" s="97"/>
      <c r="BA363" s="97"/>
      <c r="BB363" s="97"/>
    </row>
    <row r="364" spans="1:54" s="98" customFormat="1" ht="14.25" customHeight="1" x14ac:dyDescent="0.25">
      <c r="A364" s="111">
        <v>81132600</v>
      </c>
      <c r="B364" s="113" t="s">
        <v>813</v>
      </c>
      <c r="C364" s="197" t="str">
        <f>VLOOKUP(B364,Satser!$I$133:$J$160,2,FALSE)</f>
        <v>IV</v>
      </c>
      <c r="D364" s="113" t="s">
        <v>140</v>
      </c>
      <c r="E364" s="440" t="s">
        <v>2164</v>
      </c>
      <c r="F364" s="220" t="s">
        <v>1813</v>
      </c>
      <c r="G364" s="113"/>
      <c r="H364" s="223">
        <v>2007</v>
      </c>
      <c r="I364" s="188" t="s">
        <v>267</v>
      </c>
      <c r="J364" s="138" t="s">
        <v>1016</v>
      </c>
      <c r="K364" s="379">
        <f>IF(B364="",0,VLOOKUP(B364,Satser!$D$167:$F$194,2,FALSE)*IF(AA364="",0,VLOOKUP(AA364,Satser!$H$2:$J$14,2,FALSE)))</f>
        <v>0</v>
      </c>
      <c r="L364" s="379">
        <f>IF(B364="",0,VLOOKUP(B364,Satser!$I$167:$L$194,3,FALSE)*IF(AA364="",0,VLOOKUP(AA364,Satser!$H$2:$J$14,3,FALSE)))</f>
        <v>0</v>
      </c>
      <c r="M364" s="380">
        <f t="shared" si="5"/>
        <v>0</v>
      </c>
      <c r="N364" s="141" t="s">
        <v>141</v>
      </c>
      <c r="O364" s="76"/>
      <c r="P364" s="114"/>
      <c r="Q364" s="114">
        <v>8</v>
      </c>
      <c r="R364" s="76">
        <v>12</v>
      </c>
      <c r="S364" s="76">
        <v>12</v>
      </c>
      <c r="T364" s="76">
        <v>12</v>
      </c>
      <c r="U364" s="76">
        <v>4</v>
      </c>
      <c r="V364" s="76"/>
      <c r="W364" s="76"/>
      <c r="X364" s="169"/>
      <c r="Y364" s="73"/>
      <c r="Z364" s="76"/>
      <c r="AA364" s="73"/>
      <c r="AB364" s="73"/>
      <c r="AC364" s="73"/>
      <c r="AD364" s="73"/>
      <c r="AE364" s="168"/>
      <c r="AF364" s="76"/>
      <c r="AG364" s="76"/>
      <c r="AH364" s="76"/>
      <c r="AI364" s="97"/>
      <c r="AJ364" s="97"/>
      <c r="AK364" s="97"/>
      <c r="AL364" s="97"/>
      <c r="AM364" s="97"/>
      <c r="AN364" s="97"/>
      <c r="AO364" s="97"/>
      <c r="AP364" s="97"/>
      <c r="AQ364" s="97"/>
      <c r="AR364" s="97"/>
      <c r="AS364" s="97"/>
      <c r="AT364" s="97"/>
      <c r="AU364" s="97"/>
      <c r="AV364" s="97"/>
      <c r="AW364" s="97"/>
      <c r="AX364" s="97"/>
      <c r="AY364" s="97"/>
      <c r="AZ364" s="97"/>
      <c r="BA364" s="97"/>
      <c r="BB364" s="97"/>
    </row>
    <row r="365" spans="1:54" s="98" customFormat="1" ht="14.25" customHeight="1" x14ac:dyDescent="0.25">
      <c r="A365" s="111">
        <v>81136400</v>
      </c>
      <c r="B365" s="113" t="s">
        <v>813</v>
      </c>
      <c r="C365" s="197" t="str">
        <f>VLOOKUP(B365,Satser!$I$133:$J$160,2,FALSE)</f>
        <v>IV</v>
      </c>
      <c r="D365" s="113" t="s">
        <v>221</v>
      </c>
      <c r="E365" s="440"/>
      <c r="F365" s="220" t="s">
        <v>1813</v>
      </c>
      <c r="G365" s="113"/>
      <c r="H365" s="223">
        <v>2008</v>
      </c>
      <c r="I365" s="112"/>
      <c r="J365" s="138" t="s">
        <v>50</v>
      </c>
      <c r="K365" s="379">
        <f>IF(B365="",0,VLOOKUP(B365,Satser!$D$167:$F$194,2,FALSE)*IF(AA365="",0,VLOOKUP(AA365,Satser!$H$2:$J$14,2,FALSE)))</f>
        <v>0</v>
      </c>
      <c r="L365" s="379">
        <f>IF(B365="",0,VLOOKUP(B365,Satser!$I$167:$L$194,3,FALSE)*IF(AA365="",0,VLOOKUP(AA365,Satser!$H$2:$J$14,3,FALSE)))</f>
        <v>0</v>
      </c>
      <c r="M365" s="380">
        <f t="shared" si="5"/>
        <v>0</v>
      </c>
      <c r="N365" s="141" t="s">
        <v>232</v>
      </c>
      <c r="O365" s="76"/>
      <c r="P365" s="114"/>
      <c r="Q365" s="114">
        <v>4</v>
      </c>
      <c r="R365" s="76">
        <v>12</v>
      </c>
      <c r="S365" s="76">
        <v>12</v>
      </c>
      <c r="T365" s="76">
        <v>12</v>
      </c>
      <c r="U365" s="76">
        <v>8</v>
      </c>
      <c r="V365" s="76"/>
      <c r="W365" s="76"/>
      <c r="X365" s="169"/>
      <c r="Y365" s="76"/>
      <c r="Z365" s="76"/>
      <c r="AA365" s="73"/>
      <c r="AB365" s="73"/>
      <c r="AC365" s="73"/>
      <c r="AD365" s="73"/>
      <c r="AE365" s="168"/>
      <c r="AF365" s="76"/>
      <c r="AG365" s="76"/>
      <c r="AH365" s="76"/>
      <c r="AI365" s="97"/>
      <c r="AJ365" s="97"/>
      <c r="AK365" s="97"/>
      <c r="AL365" s="97"/>
      <c r="AM365" s="97"/>
      <c r="AN365" s="97"/>
      <c r="AO365" s="97"/>
      <c r="AP365" s="97"/>
      <c r="AQ365" s="97"/>
      <c r="AR365" s="97"/>
      <c r="AS365" s="97"/>
      <c r="AT365" s="97"/>
      <c r="AU365" s="97"/>
      <c r="AV365" s="97"/>
      <c r="AW365" s="97"/>
      <c r="AX365" s="97"/>
      <c r="AY365" s="97"/>
      <c r="AZ365" s="97"/>
      <c r="BA365" s="97"/>
      <c r="BB365" s="97"/>
    </row>
    <row r="366" spans="1:54" s="98" customFormat="1" ht="14.25" customHeight="1" x14ac:dyDescent="0.25">
      <c r="A366" s="111">
        <v>81136500</v>
      </c>
      <c r="B366" s="112" t="s">
        <v>813</v>
      </c>
      <c r="C366" s="197" t="str">
        <f>VLOOKUP(B366,Satser!$I$133:$J$160,2,FALSE)</f>
        <v>IV</v>
      </c>
      <c r="D366" s="112" t="s">
        <v>167</v>
      </c>
      <c r="E366" s="440"/>
      <c r="F366" s="220" t="s">
        <v>1813</v>
      </c>
      <c r="G366" s="112"/>
      <c r="H366" s="223">
        <v>2008</v>
      </c>
      <c r="I366" s="112"/>
      <c r="J366" s="138" t="s">
        <v>50</v>
      </c>
      <c r="K366" s="379">
        <f>IF(B366="",0,VLOOKUP(B366,Satser!$D$167:$F$194,2,FALSE)*IF(AA366="",0,VLOOKUP(AA366,Satser!$H$2:$J$14,2,FALSE)))</f>
        <v>0</v>
      </c>
      <c r="L366" s="379">
        <f>IF(B366="",0,VLOOKUP(B366,Satser!$I$167:$L$194,3,FALSE)*IF(AA366="",0,VLOOKUP(AA366,Satser!$H$2:$J$14,3,FALSE)))</f>
        <v>0</v>
      </c>
      <c r="M366" s="380">
        <f t="shared" si="5"/>
        <v>0</v>
      </c>
      <c r="N366" s="141" t="s">
        <v>216</v>
      </c>
      <c r="O366" s="76"/>
      <c r="P366" s="114"/>
      <c r="Q366" s="114">
        <v>7</v>
      </c>
      <c r="R366" s="76">
        <v>12</v>
      </c>
      <c r="S366" s="76">
        <v>12</v>
      </c>
      <c r="T366" s="76">
        <v>12</v>
      </c>
      <c r="U366" s="76">
        <v>5</v>
      </c>
      <c r="V366" s="76"/>
      <c r="W366" s="76"/>
      <c r="X366" s="169"/>
      <c r="Y366" s="76"/>
      <c r="Z366" s="76"/>
      <c r="AA366" s="73"/>
      <c r="AB366" s="73"/>
      <c r="AC366" s="73"/>
      <c r="AD366" s="73"/>
      <c r="AE366" s="168"/>
      <c r="AF366" s="76"/>
      <c r="AG366" s="76"/>
      <c r="AH366" s="76"/>
      <c r="AI366" s="97"/>
      <c r="AJ366" s="97"/>
      <c r="AK366" s="97"/>
      <c r="AL366" s="97"/>
      <c r="AM366" s="97"/>
      <c r="AN366" s="97"/>
      <c r="AO366" s="97"/>
      <c r="AP366" s="97"/>
      <c r="AQ366" s="97"/>
      <c r="AR366" s="97"/>
      <c r="AS366" s="97"/>
      <c r="AT366" s="97"/>
      <c r="AU366" s="97"/>
      <c r="AV366" s="97"/>
      <c r="AW366" s="97"/>
      <c r="AX366" s="97"/>
      <c r="AY366" s="97"/>
      <c r="AZ366" s="97"/>
      <c r="BA366" s="97"/>
      <c r="BB366" s="97"/>
    </row>
    <row r="367" spans="1:54" s="98" customFormat="1" ht="14.25" customHeight="1" x14ac:dyDescent="0.25">
      <c r="A367" s="111">
        <v>81136600</v>
      </c>
      <c r="B367" s="112" t="s">
        <v>813</v>
      </c>
      <c r="C367" s="197" t="str">
        <f>VLOOKUP(B367,Satser!$I$133:$J$160,2,FALSE)</f>
        <v>IV</v>
      </c>
      <c r="D367" s="112" t="s">
        <v>112</v>
      </c>
      <c r="E367" s="440"/>
      <c r="F367" s="220" t="s">
        <v>1813</v>
      </c>
      <c r="G367" s="112"/>
      <c r="H367" s="223">
        <v>2008</v>
      </c>
      <c r="I367" s="112"/>
      <c r="J367" s="138" t="s">
        <v>50</v>
      </c>
      <c r="K367" s="379">
        <f>IF(B367="",0,VLOOKUP(B367,Satser!$D$167:$F$194,2,FALSE)*IF(AA367="",0,VLOOKUP(AA367,Satser!$H$2:$J$14,2,FALSE)))</f>
        <v>0</v>
      </c>
      <c r="L367" s="379">
        <f>IF(B367="",0,VLOOKUP(B367,Satser!$I$167:$L$194,3,FALSE)*IF(AA367="",0,VLOOKUP(AA367,Satser!$H$2:$J$14,3,FALSE)))</f>
        <v>0</v>
      </c>
      <c r="M367" s="380">
        <f t="shared" si="5"/>
        <v>0</v>
      </c>
      <c r="N367" s="141" t="s">
        <v>113</v>
      </c>
      <c r="O367" s="75"/>
      <c r="P367" s="75"/>
      <c r="Q367" s="114">
        <v>9</v>
      </c>
      <c r="R367" s="75">
        <v>12</v>
      </c>
      <c r="S367" s="75">
        <v>12</v>
      </c>
      <c r="T367" s="75">
        <v>12</v>
      </c>
      <c r="U367" s="76">
        <v>3</v>
      </c>
      <c r="V367" s="76"/>
      <c r="W367" s="76"/>
      <c r="X367" s="169"/>
      <c r="Y367" s="76"/>
      <c r="Z367" s="76"/>
      <c r="AA367" s="73"/>
      <c r="AB367" s="73"/>
      <c r="AC367" s="73"/>
      <c r="AD367" s="73"/>
      <c r="AE367" s="168"/>
      <c r="AF367" s="76"/>
      <c r="AG367" s="76"/>
      <c r="AH367" s="76"/>
      <c r="AI367" s="97"/>
      <c r="AJ367" s="97"/>
      <c r="AK367" s="97"/>
      <c r="AL367" s="97"/>
      <c r="AM367" s="97"/>
      <c r="AN367" s="97"/>
      <c r="AO367" s="97"/>
      <c r="AP367" s="97"/>
      <c r="AQ367" s="97"/>
      <c r="AR367" s="97"/>
      <c r="AS367" s="97"/>
      <c r="AT367" s="97"/>
      <c r="AU367" s="97"/>
      <c r="AV367" s="97"/>
      <c r="AW367" s="97"/>
      <c r="AX367" s="97"/>
      <c r="AY367" s="97"/>
      <c r="AZ367" s="97"/>
      <c r="BA367" s="97"/>
      <c r="BB367" s="97"/>
    </row>
    <row r="368" spans="1:54" s="98" customFormat="1" ht="14.25" customHeight="1" x14ac:dyDescent="0.25">
      <c r="A368" s="111">
        <v>81136700</v>
      </c>
      <c r="B368" s="112" t="s">
        <v>813</v>
      </c>
      <c r="C368" s="197" t="str">
        <f>VLOOKUP(B368,Satser!$I$133:$J$160,2,FALSE)</f>
        <v>IV</v>
      </c>
      <c r="D368" s="112" t="s">
        <v>236</v>
      </c>
      <c r="E368" s="440"/>
      <c r="F368" s="220" t="s">
        <v>1813</v>
      </c>
      <c r="G368" s="112"/>
      <c r="H368" s="223">
        <v>2008</v>
      </c>
      <c r="I368" s="112"/>
      <c r="J368" s="138" t="s">
        <v>50</v>
      </c>
      <c r="K368" s="379">
        <f>IF(B368="",0,VLOOKUP(B368,Satser!$D$167:$F$194,2,FALSE)*IF(AA368="",0,VLOOKUP(AA368,Satser!$H$2:$J$14,2,FALSE)))</f>
        <v>0</v>
      </c>
      <c r="L368" s="379">
        <f>IF(B368="",0,VLOOKUP(B368,Satser!$I$167:$L$194,3,FALSE)*IF(AA368="",0,VLOOKUP(AA368,Satser!$H$2:$J$14,3,FALSE)))</f>
        <v>0</v>
      </c>
      <c r="M368" s="380">
        <f t="shared" si="5"/>
        <v>0</v>
      </c>
      <c r="N368" s="141" t="s">
        <v>238</v>
      </c>
      <c r="O368" s="76"/>
      <c r="P368" s="114"/>
      <c r="Q368" s="114">
        <v>4</v>
      </c>
      <c r="R368" s="76">
        <v>12</v>
      </c>
      <c r="S368" s="76">
        <v>12</v>
      </c>
      <c r="T368" s="76">
        <v>12</v>
      </c>
      <c r="U368" s="76">
        <v>8</v>
      </c>
      <c r="V368" s="76"/>
      <c r="W368" s="76"/>
      <c r="X368" s="169"/>
      <c r="Y368" s="76"/>
      <c r="Z368" s="76"/>
      <c r="AA368" s="73"/>
      <c r="AB368" s="73"/>
      <c r="AC368" s="73"/>
      <c r="AD368" s="73"/>
      <c r="AE368" s="168"/>
      <c r="AF368" s="76"/>
      <c r="AG368" s="76"/>
      <c r="AH368" s="76"/>
      <c r="AI368" s="97"/>
      <c r="AJ368" s="97"/>
      <c r="AK368" s="97"/>
      <c r="AL368" s="97"/>
      <c r="AM368" s="97"/>
      <c r="AN368" s="97"/>
      <c r="AO368" s="97"/>
      <c r="AP368" s="97"/>
      <c r="AQ368" s="97"/>
      <c r="AR368" s="97"/>
      <c r="AS368" s="97"/>
      <c r="AT368" s="97"/>
      <c r="AU368" s="97"/>
      <c r="AV368" s="97"/>
      <c r="AW368" s="97"/>
      <c r="AX368" s="97"/>
      <c r="AY368" s="97"/>
      <c r="AZ368" s="97"/>
      <c r="BA368" s="97"/>
      <c r="BB368" s="97"/>
    </row>
    <row r="369" spans="1:54" s="98" customFormat="1" ht="14.25" customHeight="1" x14ac:dyDescent="0.25">
      <c r="A369" s="111">
        <v>81136800</v>
      </c>
      <c r="B369" s="112" t="s">
        <v>813</v>
      </c>
      <c r="C369" s="197" t="str">
        <f>VLOOKUP(B369,Satser!$I$133:$J$160,2,FALSE)</f>
        <v>IV</v>
      </c>
      <c r="D369" s="112" t="s">
        <v>1001</v>
      </c>
      <c r="E369" s="440" t="s">
        <v>2187</v>
      </c>
      <c r="F369" s="220" t="s">
        <v>1813</v>
      </c>
      <c r="G369" s="112"/>
      <c r="H369" s="223">
        <v>2008</v>
      </c>
      <c r="I369" s="112"/>
      <c r="J369" s="138" t="s">
        <v>50</v>
      </c>
      <c r="K369" s="379">
        <f>IF(B369="",0,VLOOKUP(B369,Satser!$D$167:$F$194,2,FALSE)*IF(AA369="",0,VLOOKUP(AA369,Satser!$H$2:$J$14,2,FALSE)))</f>
        <v>0</v>
      </c>
      <c r="L369" s="379">
        <f>IF(B369="",0,VLOOKUP(B369,Satser!$I$167:$L$194,3,FALSE)*IF(AA369="",0,VLOOKUP(AA369,Satser!$H$2:$J$14,3,FALSE)))</f>
        <v>0</v>
      </c>
      <c r="M369" s="380">
        <f t="shared" si="5"/>
        <v>0</v>
      </c>
      <c r="N369" s="141" t="s">
        <v>141</v>
      </c>
      <c r="O369" s="76"/>
      <c r="P369" s="114"/>
      <c r="Q369" s="114">
        <v>5</v>
      </c>
      <c r="R369" s="76">
        <v>12</v>
      </c>
      <c r="S369" s="76">
        <v>12</v>
      </c>
      <c r="T369" s="76">
        <v>12</v>
      </c>
      <c r="U369" s="76">
        <v>7</v>
      </c>
      <c r="V369" s="76"/>
      <c r="W369" s="76"/>
      <c r="X369" s="169"/>
      <c r="Y369" s="76"/>
      <c r="Z369" s="76"/>
      <c r="AA369" s="73"/>
      <c r="AB369" s="73"/>
      <c r="AC369" s="73"/>
      <c r="AD369" s="73"/>
      <c r="AE369" s="168"/>
      <c r="AF369" s="76"/>
      <c r="AG369" s="76"/>
      <c r="AH369" s="76"/>
      <c r="AI369" s="97"/>
      <c r="AJ369" s="97"/>
      <c r="AK369" s="97"/>
      <c r="AL369" s="97"/>
      <c r="AM369" s="97"/>
      <c r="AN369" s="97"/>
      <c r="AO369" s="97"/>
      <c r="AP369" s="97"/>
      <c r="AQ369" s="97"/>
      <c r="AR369" s="97"/>
      <c r="AS369" s="97"/>
      <c r="AT369" s="97"/>
      <c r="AU369" s="97"/>
      <c r="AV369" s="97"/>
      <c r="AW369" s="97"/>
      <c r="AX369" s="97"/>
      <c r="AY369" s="97"/>
      <c r="AZ369" s="97"/>
      <c r="BA369" s="97"/>
      <c r="BB369" s="97"/>
    </row>
    <row r="370" spans="1:54" s="98" customFormat="1" ht="14.25" customHeight="1" x14ac:dyDescent="0.25">
      <c r="A370" s="111">
        <v>81136900</v>
      </c>
      <c r="B370" s="112" t="s">
        <v>813</v>
      </c>
      <c r="C370" s="197" t="str">
        <f>VLOOKUP(B370,Satser!$I$133:$J$160,2,FALSE)</f>
        <v>IV</v>
      </c>
      <c r="D370" s="112" t="s">
        <v>23</v>
      </c>
      <c r="E370" s="440" t="s">
        <v>2182</v>
      </c>
      <c r="F370" s="220" t="s">
        <v>1813</v>
      </c>
      <c r="G370" s="112"/>
      <c r="H370" s="223">
        <v>2008</v>
      </c>
      <c r="I370" s="112"/>
      <c r="J370" s="138" t="s">
        <v>50</v>
      </c>
      <c r="K370" s="379">
        <f>IF(B370="",0,VLOOKUP(B370,Satser!$D$167:$F$194,2,FALSE)*IF(AA370="",0,VLOOKUP(AA370,Satser!$H$2:$J$14,2,FALSE)))</f>
        <v>0</v>
      </c>
      <c r="L370" s="379">
        <f>IF(B370="",0,VLOOKUP(B370,Satser!$I$167:$L$194,3,FALSE)*IF(AA370="",0,VLOOKUP(AA370,Satser!$H$2:$J$14,3,FALSE)))</f>
        <v>0</v>
      </c>
      <c r="M370" s="380">
        <f t="shared" si="5"/>
        <v>0</v>
      </c>
      <c r="N370" s="141" t="s">
        <v>141</v>
      </c>
      <c r="O370" s="76"/>
      <c r="P370" s="114"/>
      <c r="Q370" s="114">
        <v>6</v>
      </c>
      <c r="R370" s="76">
        <v>12</v>
      </c>
      <c r="S370" s="76">
        <v>12</v>
      </c>
      <c r="T370" s="76">
        <v>12</v>
      </c>
      <c r="U370" s="76">
        <v>6</v>
      </c>
      <c r="V370" s="76"/>
      <c r="W370" s="76"/>
      <c r="X370" s="169"/>
      <c r="Y370" s="76"/>
      <c r="Z370" s="76"/>
      <c r="AA370" s="73"/>
      <c r="AB370" s="73"/>
      <c r="AC370" s="73"/>
      <c r="AD370" s="73"/>
      <c r="AE370" s="168"/>
      <c r="AF370" s="76"/>
      <c r="AG370" s="76"/>
      <c r="AH370" s="76"/>
      <c r="AI370" s="97"/>
      <c r="AJ370" s="97"/>
      <c r="AK370" s="97"/>
      <c r="AL370" s="97"/>
      <c r="AM370" s="97"/>
      <c r="AN370" s="97"/>
      <c r="AO370" s="97"/>
      <c r="AP370" s="97"/>
      <c r="AQ370" s="97"/>
      <c r="AR370" s="97"/>
      <c r="AS370" s="97"/>
      <c r="AT370" s="97"/>
      <c r="AU370" s="97"/>
      <c r="AV370" s="97"/>
      <c r="AW370" s="97"/>
      <c r="AX370" s="97"/>
      <c r="AY370" s="97"/>
      <c r="AZ370" s="97"/>
      <c r="BA370" s="97"/>
      <c r="BB370" s="97"/>
    </row>
    <row r="371" spans="1:54" s="98" customFormat="1" ht="14.25" customHeight="1" x14ac:dyDescent="0.25">
      <c r="A371" s="111">
        <v>81137000</v>
      </c>
      <c r="B371" s="112" t="s">
        <v>813</v>
      </c>
      <c r="C371" s="197" t="str">
        <f>VLOOKUP(B371,Satser!$I$133:$J$160,2,FALSE)</f>
        <v>IV</v>
      </c>
      <c r="D371" s="112" t="s">
        <v>24</v>
      </c>
      <c r="E371" s="440" t="s">
        <v>2183</v>
      </c>
      <c r="F371" s="220" t="s">
        <v>1813</v>
      </c>
      <c r="G371" s="112"/>
      <c r="H371" s="223">
        <v>2008</v>
      </c>
      <c r="I371" s="112"/>
      <c r="J371" s="138" t="s">
        <v>50</v>
      </c>
      <c r="K371" s="379">
        <f>IF(B371="",0,VLOOKUP(B371,Satser!$D$167:$F$194,2,FALSE)*IF(AA371="",0,VLOOKUP(AA371,Satser!$H$2:$J$14,2,FALSE)))</f>
        <v>0</v>
      </c>
      <c r="L371" s="379">
        <f>IF(B371="",0,VLOOKUP(B371,Satser!$I$167:$L$194,3,FALSE)*IF(AA371="",0,VLOOKUP(AA371,Satser!$H$2:$J$14,3,FALSE)))</f>
        <v>0</v>
      </c>
      <c r="M371" s="380">
        <f t="shared" si="5"/>
        <v>0</v>
      </c>
      <c r="N371" s="141" t="s">
        <v>217</v>
      </c>
      <c r="O371" s="76"/>
      <c r="P371" s="114"/>
      <c r="Q371" s="114">
        <v>5</v>
      </c>
      <c r="R371" s="76">
        <v>12</v>
      </c>
      <c r="S371" s="76">
        <v>12</v>
      </c>
      <c r="T371" s="76">
        <v>12</v>
      </c>
      <c r="U371" s="76">
        <v>7</v>
      </c>
      <c r="V371" s="76"/>
      <c r="W371" s="76"/>
      <c r="X371" s="169"/>
      <c r="Y371" s="76"/>
      <c r="Z371" s="76"/>
      <c r="AA371" s="76"/>
      <c r="AB371" s="76"/>
      <c r="AC371" s="76"/>
      <c r="AD371" s="76"/>
      <c r="AE371" s="169"/>
      <c r="AF371" s="76"/>
      <c r="AG371" s="76"/>
      <c r="AH371" s="76"/>
      <c r="AI371" s="97"/>
      <c r="AJ371" s="97"/>
      <c r="AK371" s="97"/>
      <c r="AL371" s="97"/>
      <c r="AM371" s="97"/>
      <c r="AN371" s="97"/>
      <c r="AO371" s="97"/>
      <c r="AP371" s="97"/>
      <c r="AQ371" s="97"/>
      <c r="AR371" s="97"/>
      <c r="AS371" s="97"/>
      <c r="AT371" s="97"/>
      <c r="AU371" s="97"/>
      <c r="AV371" s="97"/>
      <c r="AW371" s="97"/>
      <c r="AX371" s="97"/>
      <c r="AY371" s="97"/>
      <c r="AZ371" s="97"/>
      <c r="BA371" s="97"/>
      <c r="BB371" s="97"/>
    </row>
    <row r="372" spans="1:54" s="98" customFormat="1" ht="14.25" customHeight="1" x14ac:dyDescent="0.25">
      <c r="A372" s="111">
        <v>81137100</v>
      </c>
      <c r="B372" s="112" t="s">
        <v>813</v>
      </c>
      <c r="C372" s="197" t="str">
        <f>VLOOKUP(B372,Satser!$I$133:$J$160,2,FALSE)</f>
        <v>IV</v>
      </c>
      <c r="D372" s="112" t="s">
        <v>213</v>
      </c>
      <c r="E372" s="440"/>
      <c r="F372" s="220" t="s">
        <v>1813</v>
      </c>
      <c r="G372" s="112"/>
      <c r="H372" s="223">
        <v>2008</v>
      </c>
      <c r="I372" s="112"/>
      <c r="J372" s="138" t="s">
        <v>50</v>
      </c>
      <c r="K372" s="379">
        <f>IF(B372="",0,VLOOKUP(B372,Satser!$D$167:$F$194,2,FALSE)*IF(AA372="",0,VLOOKUP(AA372,Satser!$H$2:$J$14,2,FALSE)))</f>
        <v>0</v>
      </c>
      <c r="L372" s="379">
        <f>IF(B372="",0,VLOOKUP(B372,Satser!$I$167:$L$194,3,FALSE)*IF(AA372="",0,VLOOKUP(AA372,Satser!$H$2:$J$14,3,FALSE)))</f>
        <v>0</v>
      </c>
      <c r="M372" s="380">
        <f t="shared" si="5"/>
        <v>0</v>
      </c>
      <c r="N372" s="141" t="s">
        <v>218</v>
      </c>
      <c r="O372" s="76"/>
      <c r="P372" s="114"/>
      <c r="Q372" s="114">
        <v>4</v>
      </c>
      <c r="R372" s="76">
        <v>12</v>
      </c>
      <c r="S372" s="76">
        <v>12</v>
      </c>
      <c r="T372" s="76">
        <v>12</v>
      </c>
      <c r="U372" s="76">
        <v>8</v>
      </c>
      <c r="V372" s="76"/>
      <c r="W372" s="76"/>
      <c r="X372" s="169"/>
      <c r="Y372" s="76"/>
      <c r="Z372" s="76"/>
      <c r="AA372" s="76"/>
      <c r="AB372" s="76"/>
      <c r="AC372" s="76"/>
      <c r="AD372" s="76"/>
      <c r="AE372" s="169"/>
      <c r="AF372" s="76"/>
      <c r="AG372" s="76"/>
      <c r="AH372" s="76"/>
      <c r="AI372" s="97"/>
      <c r="AJ372" s="97"/>
      <c r="AK372" s="97"/>
      <c r="AL372" s="97"/>
      <c r="AM372" s="97"/>
      <c r="AN372" s="97"/>
      <c r="AO372" s="97"/>
      <c r="AP372" s="97"/>
      <c r="AQ372" s="97"/>
      <c r="AR372" s="97"/>
      <c r="AS372" s="97"/>
      <c r="AT372" s="97"/>
      <c r="AU372" s="97"/>
      <c r="AV372" s="97"/>
      <c r="AW372" s="97"/>
      <c r="AX372" s="97"/>
      <c r="AY372" s="97"/>
      <c r="AZ372" s="97"/>
      <c r="BA372" s="97"/>
      <c r="BB372" s="97"/>
    </row>
    <row r="373" spans="1:54" s="98" customFormat="1" ht="14.25" customHeight="1" x14ac:dyDescent="0.25">
      <c r="A373" s="111">
        <v>81137200</v>
      </c>
      <c r="B373" s="112" t="s">
        <v>813</v>
      </c>
      <c r="C373" s="197" t="str">
        <f>VLOOKUP(B373,Satser!$I$133:$J$160,2,FALSE)</f>
        <v>IV</v>
      </c>
      <c r="D373" s="112" t="s">
        <v>149</v>
      </c>
      <c r="E373" s="440"/>
      <c r="F373" s="220" t="s">
        <v>1813</v>
      </c>
      <c r="G373" s="112"/>
      <c r="H373" s="223">
        <v>2008</v>
      </c>
      <c r="I373" s="112"/>
      <c r="J373" s="138" t="s">
        <v>50</v>
      </c>
      <c r="K373" s="379">
        <f>IF(B373="",0,VLOOKUP(B373,Satser!$D$167:$F$194,2,FALSE)*IF(AA373="",0,VLOOKUP(AA373,Satser!$H$2:$J$14,2,FALSE)))</f>
        <v>0</v>
      </c>
      <c r="L373" s="379">
        <f>IF(B373="",0,VLOOKUP(B373,Satser!$I$167:$L$194,3,FALSE)*IF(AA373="",0,VLOOKUP(AA373,Satser!$H$2:$J$14,3,FALSE)))</f>
        <v>0</v>
      </c>
      <c r="M373" s="380">
        <f t="shared" si="5"/>
        <v>0</v>
      </c>
      <c r="N373" s="141" t="s">
        <v>163</v>
      </c>
      <c r="O373" s="76"/>
      <c r="P373" s="114"/>
      <c r="Q373" s="114">
        <v>4</v>
      </c>
      <c r="R373" s="76">
        <v>12</v>
      </c>
      <c r="S373" s="76">
        <v>12</v>
      </c>
      <c r="T373" s="76">
        <v>12</v>
      </c>
      <c r="U373" s="76">
        <v>8</v>
      </c>
      <c r="V373" s="76"/>
      <c r="W373" s="76"/>
      <c r="X373" s="169"/>
      <c r="Y373" s="76"/>
      <c r="Z373" s="76"/>
      <c r="AA373" s="76"/>
      <c r="AB373" s="76"/>
      <c r="AC373" s="76"/>
      <c r="AD373" s="76"/>
      <c r="AE373" s="169"/>
      <c r="AF373" s="76"/>
      <c r="AG373" s="76"/>
      <c r="AH373" s="76"/>
      <c r="AI373" s="97"/>
      <c r="AJ373" s="97"/>
      <c r="AK373" s="97"/>
      <c r="AL373" s="97"/>
      <c r="AM373" s="97"/>
      <c r="AN373" s="97"/>
      <c r="AO373" s="97"/>
      <c r="AP373" s="97"/>
      <c r="AQ373" s="97"/>
      <c r="AR373" s="97"/>
      <c r="AS373" s="97"/>
      <c r="AT373" s="97"/>
      <c r="AU373" s="97"/>
      <c r="AV373" s="97"/>
      <c r="AW373" s="97"/>
      <c r="AX373" s="97"/>
      <c r="AY373" s="97"/>
      <c r="AZ373" s="97"/>
      <c r="BA373" s="97"/>
      <c r="BB373" s="97"/>
    </row>
    <row r="374" spans="1:54" s="98" customFormat="1" ht="14.25" customHeight="1" x14ac:dyDescent="0.25">
      <c r="A374" s="111">
        <v>81137300</v>
      </c>
      <c r="B374" s="112" t="s">
        <v>813</v>
      </c>
      <c r="C374" s="197" t="str">
        <f>VLOOKUP(B374,Satser!$I$133:$J$160,2,FALSE)</f>
        <v>IV</v>
      </c>
      <c r="D374" s="112" t="s">
        <v>171</v>
      </c>
      <c r="E374" s="440"/>
      <c r="F374" s="220" t="s">
        <v>1813</v>
      </c>
      <c r="G374" s="112"/>
      <c r="H374" s="223">
        <v>2008</v>
      </c>
      <c r="I374" s="112"/>
      <c r="J374" s="138" t="s">
        <v>50</v>
      </c>
      <c r="K374" s="379">
        <f>IF(B374="",0,VLOOKUP(B374,Satser!$D$167:$F$194,2,FALSE)*IF(AA374="",0,VLOOKUP(AA374,Satser!$H$2:$J$14,2,FALSE)))</f>
        <v>0</v>
      </c>
      <c r="L374" s="379">
        <f>IF(B374="",0,VLOOKUP(B374,Satser!$I$167:$L$194,3,FALSE)*IF(AA374="",0,VLOOKUP(AA374,Satser!$H$2:$J$14,3,FALSE)))</f>
        <v>0</v>
      </c>
      <c r="M374" s="380">
        <f t="shared" si="5"/>
        <v>0</v>
      </c>
      <c r="N374" s="141" t="s">
        <v>212</v>
      </c>
      <c r="O374" s="75"/>
      <c r="P374" s="75"/>
      <c r="Q374" s="114">
        <v>5</v>
      </c>
      <c r="R374" s="75">
        <v>12</v>
      </c>
      <c r="S374" s="75">
        <v>12</v>
      </c>
      <c r="T374" s="75">
        <v>12</v>
      </c>
      <c r="U374" s="76">
        <v>7</v>
      </c>
      <c r="V374" s="76"/>
      <c r="W374" s="76"/>
      <c r="X374" s="169"/>
      <c r="Y374" s="76"/>
      <c r="Z374" s="76"/>
      <c r="AA374" s="76"/>
      <c r="AB374" s="76"/>
      <c r="AC374" s="76"/>
      <c r="AD374" s="76"/>
      <c r="AE374" s="169"/>
      <c r="AF374" s="76"/>
      <c r="AG374" s="76"/>
      <c r="AH374" s="76"/>
      <c r="AI374" s="97"/>
      <c r="AJ374" s="97"/>
      <c r="AK374" s="97"/>
      <c r="AL374" s="97"/>
      <c r="AM374" s="97"/>
      <c r="AN374" s="97"/>
      <c r="AO374" s="97"/>
      <c r="AP374" s="97"/>
      <c r="AQ374" s="97"/>
      <c r="AR374" s="97"/>
      <c r="AS374" s="97"/>
      <c r="AT374" s="97"/>
      <c r="AU374" s="97"/>
      <c r="AV374" s="97"/>
      <c r="AW374" s="97"/>
      <c r="AX374" s="97"/>
      <c r="AY374" s="97"/>
      <c r="AZ374" s="97"/>
      <c r="BA374" s="97"/>
      <c r="BB374" s="97"/>
    </row>
    <row r="375" spans="1:54" s="98" customFormat="1" ht="14.25" customHeight="1" x14ac:dyDescent="0.25">
      <c r="A375" s="111">
        <v>81137400</v>
      </c>
      <c r="B375" s="112" t="s">
        <v>813</v>
      </c>
      <c r="C375" s="197" t="str">
        <f>VLOOKUP(B375,Satser!$I$133:$J$160,2,FALSE)</f>
        <v>IV</v>
      </c>
      <c r="D375" s="112" t="s">
        <v>249</v>
      </c>
      <c r="E375" s="440"/>
      <c r="F375" s="220" t="s">
        <v>1813</v>
      </c>
      <c r="G375" s="112"/>
      <c r="H375" s="223">
        <v>2008</v>
      </c>
      <c r="I375" s="188" t="s">
        <v>253</v>
      </c>
      <c r="J375" s="138" t="s">
        <v>50</v>
      </c>
      <c r="K375" s="379">
        <f>IF(B375="",0,VLOOKUP(B375,Satser!$D$167:$F$194,2,FALSE)*IF(AA375="",0,VLOOKUP(AA375,Satser!$H$2:$J$14,2,FALSE)))</f>
        <v>0</v>
      </c>
      <c r="L375" s="379">
        <f>IF(B375="",0,VLOOKUP(B375,Satser!$I$167:$L$194,3,FALSE)*IF(AA375="",0,VLOOKUP(AA375,Satser!$H$2:$J$14,3,FALSE)))</f>
        <v>0</v>
      </c>
      <c r="M375" s="380">
        <f t="shared" si="5"/>
        <v>0</v>
      </c>
      <c r="N375" s="141" t="s">
        <v>330</v>
      </c>
      <c r="O375" s="76"/>
      <c r="P375" s="114"/>
      <c r="Q375" s="79">
        <v>0</v>
      </c>
      <c r="R375" s="73">
        <v>12</v>
      </c>
      <c r="S375" s="73">
        <v>12</v>
      </c>
      <c r="T375" s="73">
        <v>12</v>
      </c>
      <c r="U375" s="73">
        <v>12</v>
      </c>
      <c r="V375" s="73"/>
      <c r="W375" s="76"/>
      <c r="X375" s="169"/>
      <c r="Y375" s="76"/>
      <c r="Z375" s="76"/>
      <c r="AA375" s="76"/>
      <c r="AB375" s="76"/>
      <c r="AC375" s="76"/>
      <c r="AD375" s="76"/>
      <c r="AE375" s="169"/>
      <c r="AF375" s="76"/>
      <c r="AG375" s="76"/>
      <c r="AH375" s="76"/>
      <c r="AI375" s="97"/>
      <c r="AJ375" s="97"/>
      <c r="AK375" s="97"/>
      <c r="AL375" s="97"/>
      <c r="AM375" s="97"/>
      <c r="AN375" s="97"/>
      <c r="AO375" s="97"/>
      <c r="AP375" s="97"/>
      <c r="AQ375" s="97"/>
      <c r="AR375" s="97"/>
      <c r="AS375" s="97"/>
      <c r="AT375" s="97"/>
      <c r="AU375" s="97"/>
      <c r="AV375" s="97"/>
      <c r="AW375" s="97"/>
      <c r="AX375" s="97"/>
      <c r="AY375" s="97"/>
      <c r="AZ375" s="97"/>
      <c r="BA375" s="97"/>
      <c r="BB375" s="97"/>
    </row>
    <row r="376" spans="1:54" s="98" customFormat="1" ht="14.25" customHeight="1" x14ac:dyDescent="0.25">
      <c r="A376" s="111">
        <v>81137500</v>
      </c>
      <c r="B376" s="112" t="s">
        <v>813</v>
      </c>
      <c r="C376" s="197" t="str">
        <f>VLOOKUP(B376,Satser!$I$133:$J$160,2,FALSE)</f>
        <v>IV</v>
      </c>
      <c r="D376" s="112" t="s">
        <v>245</v>
      </c>
      <c r="E376" s="440"/>
      <c r="F376" s="220" t="s">
        <v>1813</v>
      </c>
      <c r="G376" s="112"/>
      <c r="H376" s="223">
        <v>2008</v>
      </c>
      <c r="I376" s="112"/>
      <c r="J376" s="138" t="s">
        <v>50</v>
      </c>
      <c r="K376" s="379">
        <f>IF(B376="",0,VLOOKUP(B376,Satser!$D$167:$F$194,2,FALSE)*IF(AA376="",0,VLOOKUP(AA376,Satser!$H$2:$J$14,2,FALSE)))</f>
        <v>0</v>
      </c>
      <c r="L376" s="379">
        <f>IF(B376="",0,VLOOKUP(B376,Satser!$I$167:$L$194,3,FALSE)*IF(AA376="",0,VLOOKUP(AA376,Satser!$H$2:$J$14,3,FALSE)))</f>
        <v>0</v>
      </c>
      <c r="M376" s="380">
        <f t="shared" si="5"/>
        <v>0</v>
      </c>
      <c r="N376" s="141" t="s">
        <v>331</v>
      </c>
      <c r="O376" s="76"/>
      <c r="P376" s="114"/>
      <c r="Q376" s="79">
        <v>0</v>
      </c>
      <c r="R376" s="73">
        <v>12</v>
      </c>
      <c r="S376" s="73">
        <v>12</v>
      </c>
      <c r="T376" s="73">
        <v>12</v>
      </c>
      <c r="U376" s="73">
        <v>12</v>
      </c>
      <c r="V376" s="73"/>
      <c r="W376" s="76"/>
      <c r="X376" s="169"/>
      <c r="Y376" s="76"/>
      <c r="Z376" s="76"/>
      <c r="AA376" s="76"/>
      <c r="AB376" s="76"/>
      <c r="AC376" s="76"/>
      <c r="AD376" s="76"/>
      <c r="AE376" s="169"/>
      <c r="AF376" s="76"/>
      <c r="AG376" s="76"/>
      <c r="AH376" s="76"/>
      <c r="AI376" s="97"/>
      <c r="AJ376" s="97"/>
      <c r="AK376" s="97"/>
      <c r="AL376" s="97"/>
      <c r="AM376" s="97"/>
      <c r="AN376" s="97"/>
      <c r="AO376" s="97"/>
      <c r="AP376" s="97"/>
      <c r="AQ376" s="97"/>
      <c r="AR376" s="97"/>
      <c r="AS376" s="97"/>
      <c r="AT376" s="97"/>
      <c r="AU376" s="97"/>
      <c r="AV376" s="97"/>
      <c r="AW376" s="97"/>
      <c r="AX376" s="97"/>
      <c r="AY376" s="97"/>
      <c r="AZ376" s="97"/>
      <c r="BA376" s="97"/>
      <c r="BB376" s="97"/>
    </row>
    <row r="377" spans="1:54" s="98" customFormat="1" ht="14.25" customHeight="1" x14ac:dyDescent="0.25">
      <c r="A377" s="111">
        <v>81137600</v>
      </c>
      <c r="B377" s="112" t="s">
        <v>813</v>
      </c>
      <c r="C377" s="197" t="str">
        <f>VLOOKUP(B377,Satser!$I$133:$J$160,2,FALSE)</f>
        <v>IV</v>
      </c>
      <c r="D377" s="112" t="s">
        <v>247</v>
      </c>
      <c r="E377" s="440"/>
      <c r="F377" s="220" t="s">
        <v>1813</v>
      </c>
      <c r="G377" s="112"/>
      <c r="H377" s="223">
        <v>2008</v>
      </c>
      <c r="I377" s="112"/>
      <c r="J377" s="138" t="s">
        <v>50</v>
      </c>
      <c r="K377" s="379">
        <f>IF(B377="",0,VLOOKUP(B377,Satser!$D$167:$F$194,2,FALSE)*IF(AA377="",0,VLOOKUP(AA377,Satser!$H$2:$J$14,2,FALSE)))</f>
        <v>0</v>
      </c>
      <c r="L377" s="379">
        <f>IF(B377="",0,VLOOKUP(B377,Satser!$I$167:$L$194,3,FALSE)*IF(AA377="",0,VLOOKUP(AA377,Satser!$H$2:$J$14,3,FALSE)))</f>
        <v>0</v>
      </c>
      <c r="M377" s="380">
        <f t="shared" si="5"/>
        <v>0</v>
      </c>
      <c r="N377" s="141" t="s">
        <v>332</v>
      </c>
      <c r="O377" s="76"/>
      <c r="P377" s="114"/>
      <c r="Q377" s="79">
        <v>0</v>
      </c>
      <c r="R377" s="73">
        <v>11</v>
      </c>
      <c r="S377" s="73">
        <v>12</v>
      </c>
      <c r="T377" s="73">
        <v>12</v>
      </c>
      <c r="U377" s="73">
        <v>12</v>
      </c>
      <c r="V377" s="73">
        <v>1</v>
      </c>
      <c r="W377" s="76"/>
      <c r="X377" s="169"/>
      <c r="Y377" s="76"/>
      <c r="Z377" s="76"/>
      <c r="AA377" s="76"/>
      <c r="AB377" s="76"/>
      <c r="AC377" s="76"/>
      <c r="AD377" s="76"/>
      <c r="AE377" s="169"/>
      <c r="AF377" s="76"/>
      <c r="AG377" s="76"/>
      <c r="AH377" s="76"/>
      <c r="AI377" s="97"/>
      <c r="AJ377" s="97"/>
      <c r="AK377" s="97"/>
      <c r="AL377" s="97"/>
      <c r="AM377" s="97"/>
      <c r="AN377" s="97"/>
      <c r="AO377" s="97"/>
      <c r="AP377" s="97"/>
      <c r="AQ377" s="97"/>
      <c r="AR377" s="97"/>
      <c r="AS377" s="97"/>
      <c r="AT377" s="97"/>
      <c r="AU377" s="97"/>
      <c r="AV377" s="97"/>
      <c r="AW377" s="97"/>
      <c r="AX377" s="97"/>
      <c r="AY377" s="97"/>
      <c r="AZ377" s="97"/>
      <c r="BA377" s="97"/>
      <c r="BB377" s="97"/>
    </row>
    <row r="378" spans="1:54" s="98" customFormat="1" ht="14.25" customHeight="1" x14ac:dyDescent="0.25">
      <c r="A378" s="111">
        <v>81137700</v>
      </c>
      <c r="B378" s="112" t="s">
        <v>813</v>
      </c>
      <c r="C378" s="197" t="str">
        <f>VLOOKUP(B378,Satser!$I$133:$J$160,2,FALSE)</f>
        <v>IV</v>
      </c>
      <c r="D378" s="112" t="s">
        <v>542</v>
      </c>
      <c r="E378" s="440"/>
      <c r="F378" s="220" t="s">
        <v>1813</v>
      </c>
      <c r="G378" s="112" t="s">
        <v>530</v>
      </c>
      <c r="H378" s="223">
        <v>2008</v>
      </c>
      <c r="I378" s="188" t="s">
        <v>474</v>
      </c>
      <c r="J378" s="138" t="s">
        <v>50</v>
      </c>
      <c r="K378" s="379">
        <f>IF(B378="",0,VLOOKUP(B378,Satser!$D$167:$F$194,2,FALSE)*IF(AA378="",0,VLOOKUP(AA378,Satser!$H$2:$J$14,2,FALSE)))</f>
        <v>0</v>
      </c>
      <c r="L378" s="379">
        <f>IF(B378="",0,VLOOKUP(B378,Satser!$I$167:$L$194,3,FALSE)*IF(AA378="",0,VLOOKUP(AA378,Satser!$H$2:$J$14,3,FALSE)))</f>
        <v>0</v>
      </c>
      <c r="M378" s="380">
        <f t="shared" si="5"/>
        <v>0</v>
      </c>
      <c r="N378" s="141" t="s">
        <v>550</v>
      </c>
      <c r="O378" s="75"/>
      <c r="P378" s="75"/>
      <c r="Q378" s="79">
        <v>0</v>
      </c>
      <c r="R378" s="73">
        <v>2</v>
      </c>
      <c r="S378" s="73">
        <v>12</v>
      </c>
      <c r="T378" s="73">
        <v>12</v>
      </c>
      <c r="U378" s="73">
        <v>12</v>
      </c>
      <c r="V378" s="73">
        <v>10</v>
      </c>
      <c r="W378" s="76"/>
      <c r="X378" s="169"/>
      <c r="Y378" s="76"/>
      <c r="Z378" s="76"/>
      <c r="AA378" s="76"/>
      <c r="AB378" s="76"/>
      <c r="AC378" s="76"/>
      <c r="AD378" s="76"/>
      <c r="AE378" s="169"/>
      <c r="AF378" s="76"/>
      <c r="AG378" s="76"/>
      <c r="AH378" s="76"/>
      <c r="AI378" s="97"/>
      <c r="AJ378" s="97"/>
      <c r="AK378" s="97"/>
      <c r="AL378" s="97"/>
      <c r="AM378" s="97"/>
      <c r="AN378" s="97"/>
      <c r="AO378" s="97"/>
      <c r="AP378" s="97"/>
      <c r="AQ378" s="97"/>
      <c r="AR378" s="97"/>
      <c r="AS378" s="97"/>
      <c r="AT378" s="97"/>
      <c r="AU378" s="97"/>
      <c r="AV378" s="97"/>
      <c r="AW378" s="97"/>
      <c r="AX378" s="97"/>
      <c r="AY378" s="97"/>
      <c r="AZ378" s="97"/>
      <c r="BA378" s="97"/>
      <c r="BB378" s="97"/>
    </row>
    <row r="379" spans="1:54" s="98" customFormat="1" ht="14.25" customHeight="1" x14ac:dyDescent="0.25">
      <c r="A379" s="111">
        <v>81138400</v>
      </c>
      <c r="B379" s="130" t="s">
        <v>813</v>
      </c>
      <c r="C379" s="197" t="str">
        <f>VLOOKUP(B379,Satser!$I$133:$J$160,2,FALSE)</f>
        <v>IV</v>
      </c>
      <c r="D379" s="130" t="s">
        <v>533</v>
      </c>
      <c r="E379" s="440"/>
      <c r="F379" s="220" t="s">
        <v>1813</v>
      </c>
      <c r="G379" s="130" t="s">
        <v>527</v>
      </c>
      <c r="H379" s="223">
        <v>2008</v>
      </c>
      <c r="I379" s="189" t="s">
        <v>364</v>
      </c>
      <c r="J379" s="160" t="s">
        <v>822</v>
      </c>
      <c r="K379" s="379">
        <f>IF(B379="",0,VLOOKUP(B379,Satser!$D$167:$F$194,2,FALSE)*IF(AA379="",0,VLOOKUP(AA379,Satser!$H$2:$J$14,2,FALSE)))</f>
        <v>0</v>
      </c>
      <c r="L379" s="379">
        <f>IF(B379="",0,VLOOKUP(B379,Satser!$I$167:$L$194,3,FALSE)*IF(AA379="",0,VLOOKUP(AA379,Satser!$H$2:$J$14,3,FALSE)))</f>
        <v>0</v>
      </c>
      <c r="M379" s="380">
        <f t="shared" si="5"/>
        <v>0</v>
      </c>
      <c r="N379" s="141" t="s">
        <v>551</v>
      </c>
      <c r="O379" s="73"/>
      <c r="P379" s="73"/>
      <c r="Q379" s="79">
        <v>0</v>
      </c>
      <c r="R379" s="73">
        <v>3</v>
      </c>
      <c r="S379" s="73">
        <v>12</v>
      </c>
      <c r="T379" s="73">
        <v>12</v>
      </c>
      <c r="U379" s="73">
        <v>12</v>
      </c>
      <c r="V379" s="73">
        <v>9</v>
      </c>
      <c r="W379" s="73"/>
      <c r="X379" s="168"/>
      <c r="Y379" s="76"/>
      <c r="Z379" s="76"/>
      <c r="AA379" s="76"/>
      <c r="AB379" s="76"/>
      <c r="AC379" s="76"/>
      <c r="AD379" s="76"/>
      <c r="AE379" s="169"/>
      <c r="AF379" s="76"/>
      <c r="AG379" s="76"/>
      <c r="AH379" s="76"/>
      <c r="AI379" s="97"/>
      <c r="AJ379" s="97"/>
      <c r="AK379" s="97"/>
      <c r="AL379" s="97"/>
      <c r="AM379" s="97"/>
      <c r="AN379" s="97"/>
      <c r="AO379" s="97"/>
      <c r="AP379" s="97"/>
      <c r="AQ379" s="97"/>
      <c r="AR379" s="97"/>
      <c r="AS379" s="97"/>
      <c r="AT379" s="97"/>
      <c r="AU379" s="97"/>
      <c r="AV379" s="97"/>
      <c r="AW379" s="97"/>
      <c r="AX379" s="97"/>
      <c r="AY379" s="97"/>
      <c r="AZ379" s="97"/>
      <c r="BA379" s="97"/>
      <c r="BB379" s="97"/>
    </row>
    <row r="380" spans="1:54" s="98" customFormat="1" ht="14.25" customHeight="1" x14ac:dyDescent="0.25">
      <c r="A380" s="111">
        <v>81141800</v>
      </c>
      <c r="B380" s="113" t="s">
        <v>813</v>
      </c>
      <c r="C380" s="197" t="str">
        <f>VLOOKUP(B380,Satser!$I$133:$J$160,2,FALSE)</f>
        <v>IV</v>
      </c>
      <c r="D380" s="113" t="s">
        <v>546</v>
      </c>
      <c r="E380" s="440"/>
      <c r="F380" s="220" t="s">
        <v>1813</v>
      </c>
      <c r="G380" s="112" t="s">
        <v>530</v>
      </c>
      <c r="H380" s="223">
        <v>2008</v>
      </c>
      <c r="I380" s="188" t="s">
        <v>474</v>
      </c>
      <c r="J380" s="138" t="s">
        <v>50</v>
      </c>
      <c r="K380" s="379">
        <f>IF(B380="",0,VLOOKUP(B380,Satser!$D$167:$F$194,2,FALSE)*IF(AA380="",0,VLOOKUP(AA380,Satser!$H$2:$J$14,2,FALSE)))</f>
        <v>0</v>
      </c>
      <c r="L380" s="379">
        <f>IF(B380="",0,VLOOKUP(B380,Satser!$I$167:$L$194,3,FALSE)*IF(AA380="",0,VLOOKUP(AA380,Satser!$H$2:$J$14,3,FALSE)))</f>
        <v>0</v>
      </c>
      <c r="M380" s="380">
        <f t="shared" si="5"/>
        <v>0</v>
      </c>
      <c r="N380" s="141" t="s">
        <v>552</v>
      </c>
      <c r="O380" s="76"/>
      <c r="P380" s="114"/>
      <c r="Q380" s="114">
        <v>0</v>
      </c>
      <c r="R380" s="73">
        <v>2</v>
      </c>
      <c r="S380" s="73">
        <v>12</v>
      </c>
      <c r="T380" s="73">
        <v>12</v>
      </c>
      <c r="U380" s="73">
        <v>12</v>
      </c>
      <c r="V380" s="73">
        <v>10</v>
      </c>
      <c r="W380" s="76"/>
      <c r="X380" s="169"/>
      <c r="Y380" s="76"/>
      <c r="Z380" s="76"/>
      <c r="AA380" s="76"/>
      <c r="AB380" s="76"/>
      <c r="AC380" s="76"/>
      <c r="AD380" s="76"/>
      <c r="AE380" s="169"/>
      <c r="AF380" s="76"/>
      <c r="AG380" s="76"/>
      <c r="AH380" s="76"/>
      <c r="AI380" s="97"/>
      <c r="AJ380" s="97"/>
      <c r="AK380" s="97"/>
      <c r="AL380" s="97"/>
      <c r="AM380" s="97"/>
      <c r="AN380" s="97"/>
      <c r="AO380" s="97"/>
      <c r="AP380" s="97"/>
      <c r="AQ380" s="97"/>
      <c r="AR380" s="97"/>
      <c r="AS380" s="97"/>
      <c r="AT380" s="97"/>
      <c r="AU380" s="97"/>
      <c r="AV380" s="97"/>
      <c r="AW380" s="97"/>
      <c r="AX380" s="97"/>
      <c r="AY380" s="97"/>
      <c r="AZ380" s="97"/>
      <c r="BA380" s="97"/>
      <c r="BB380" s="97"/>
    </row>
    <row r="381" spans="1:54" s="98" customFormat="1" ht="14.25" customHeight="1" x14ac:dyDescent="0.25">
      <c r="A381" s="111">
        <v>81143500</v>
      </c>
      <c r="B381" s="112" t="s">
        <v>813</v>
      </c>
      <c r="C381" s="197" t="str">
        <f>VLOOKUP(B381,Satser!$I$133:$J$160,2,FALSE)</f>
        <v>IV</v>
      </c>
      <c r="D381" s="112" t="s">
        <v>529</v>
      </c>
      <c r="E381" s="440"/>
      <c r="F381" s="220" t="s">
        <v>1813</v>
      </c>
      <c r="G381" s="112" t="s">
        <v>530</v>
      </c>
      <c r="H381" s="223">
        <v>2008</v>
      </c>
      <c r="I381" s="188" t="s">
        <v>348</v>
      </c>
      <c r="J381" s="138" t="s">
        <v>50</v>
      </c>
      <c r="K381" s="379">
        <f>IF(B381="",0,VLOOKUP(B381,Satser!$D$167:$F$194,2,FALSE)*IF(AA381="",0,VLOOKUP(AA381,Satser!$H$2:$J$14,2,FALSE)))</f>
        <v>0</v>
      </c>
      <c r="L381" s="379">
        <f>IF(B381="",0,VLOOKUP(B381,Satser!$I$167:$L$194,3,FALSE)*IF(AA381="",0,VLOOKUP(AA381,Satser!$H$2:$J$14,3,FALSE)))</f>
        <v>0</v>
      </c>
      <c r="M381" s="380">
        <f t="shared" si="5"/>
        <v>0</v>
      </c>
      <c r="N381" s="141" t="s">
        <v>551</v>
      </c>
      <c r="O381" s="76"/>
      <c r="P381" s="114"/>
      <c r="Q381" s="79">
        <v>0</v>
      </c>
      <c r="R381" s="73">
        <v>5</v>
      </c>
      <c r="S381" s="73">
        <v>12</v>
      </c>
      <c r="T381" s="73">
        <v>12</v>
      </c>
      <c r="U381" s="73">
        <v>12</v>
      </c>
      <c r="V381" s="73">
        <v>7</v>
      </c>
      <c r="W381" s="76"/>
      <c r="X381" s="169"/>
      <c r="Y381" s="76"/>
      <c r="Z381" s="76"/>
      <c r="AA381" s="76"/>
      <c r="AB381" s="76"/>
      <c r="AC381" s="76"/>
      <c r="AD381" s="76"/>
      <c r="AE381" s="169"/>
      <c r="AF381" s="76"/>
      <c r="AG381" s="76"/>
      <c r="AH381" s="76"/>
      <c r="AI381" s="97"/>
      <c r="AJ381" s="97"/>
      <c r="AK381" s="97"/>
      <c r="AL381" s="97"/>
      <c r="AM381" s="97"/>
      <c r="AN381" s="97"/>
      <c r="AO381" s="97"/>
      <c r="AP381" s="97"/>
      <c r="AQ381" s="97"/>
      <c r="AR381" s="97"/>
      <c r="AS381" s="97"/>
      <c r="AT381" s="97"/>
      <c r="AU381" s="97"/>
      <c r="AV381" s="97"/>
      <c r="AW381" s="97"/>
      <c r="AX381" s="97"/>
      <c r="AY381" s="97"/>
      <c r="AZ381" s="97"/>
      <c r="BA381" s="97"/>
      <c r="BB381" s="97"/>
    </row>
    <row r="382" spans="1:54" s="98" customFormat="1" ht="14.25" customHeight="1" x14ac:dyDescent="0.25">
      <c r="A382" s="111">
        <v>81143600</v>
      </c>
      <c r="B382" s="112" t="s">
        <v>813</v>
      </c>
      <c r="C382" s="197" t="str">
        <f>VLOOKUP(B382,Satser!$I$133:$J$160,2,FALSE)</f>
        <v>IV</v>
      </c>
      <c r="D382" s="112" t="s">
        <v>377</v>
      </c>
      <c r="E382" s="440"/>
      <c r="F382" s="220" t="s">
        <v>1813</v>
      </c>
      <c r="G382" s="112"/>
      <c r="H382" s="223">
        <v>2008</v>
      </c>
      <c r="I382" s="188" t="s">
        <v>348</v>
      </c>
      <c r="J382" s="138" t="s">
        <v>50</v>
      </c>
      <c r="K382" s="379">
        <f>IF(B382="",0,VLOOKUP(B382,Satser!$D$167:$F$194,2,FALSE)*IF(AA382="",0,VLOOKUP(AA382,Satser!$H$2:$J$14,2,FALSE)))</f>
        <v>0</v>
      </c>
      <c r="L382" s="379">
        <f>IF(B382="",0,VLOOKUP(B382,Satser!$I$167:$L$194,3,FALSE)*IF(AA382="",0,VLOOKUP(AA382,Satser!$H$2:$J$14,3,FALSE)))</f>
        <v>0</v>
      </c>
      <c r="M382" s="380">
        <f t="shared" si="5"/>
        <v>0</v>
      </c>
      <c r="N382" s="141" t="s">
        <v>419</v>
      </c>
      <c r="O382" s="75"/>
      <c r="P382" s="75"/>
      <c r="Q382" s="79">
        <v>0</v>
      </c>
      <c r="R382" s="73">
        <v>5</v>
      </c>
      <c r="S382" s="73">
        <v>12</v>
      </c>
      <c r="T382" s="73">
        <v>12</v>
      </c>
      <c r="U382" s="73">
        <v>12</v>
      </c>
      <c r="V382" s="73">
        <v>7</v>
      </c>
      <c r="W382" s="76"/>
      <c r="X382" s="169"/>
      <c r="Y382" s="76"/>
      <c r="Z382" s="76"/>
      <c r="AA382" s="76"/>
      <c r="AB382" s="76"/>
      <c r="AC382" s="76"/>
      <c r="AD382" s="76"/>
      <c r="AE382" s="169"/>
      <c r="AF382" s="76"/>
      <c r="AG382" s="76"/>
      <c r="AH382" s="76"/>
      <c r="AI382" s="97"/>
      <c r="AJ382" s="97"/>
      <c r="AK382" s="97"/>
      <c r="AL382" s="97"/>
      <c r="AM382" s="97"/>
      <c r="AN382" s="97"/>
      <c r="AO382" s="97"/>
      <c r="AP382" s="97"/>
      <c r="AQ382" s="97"/>
      <c r="AR382" s="97"/>
      <c r="AS382" s="97"/>
      <c r="AT382" s="97"/>
      <c r="AU382" s="97"/>
      <c r="AV382" s="97"/>
      <c r="AW382" s="97"/>
      <c r="AX382" s="97"/>
      <c r="AY382" s="97"/>
      <c r="AZ382" s="97"/>
      <c r="BA382" s="97"/>
      <c r="BB382" s="97"/>
    </row>
    <row r="383" spans="1:54" s="98" customFormat="1" ht="14.25" customHeight="1" x14ac:dyDescent="0.25">
      <c r="A383" s="111">
        <v>81143700</v>
      </c>
      <c r="B383" s="112" t="s">
        <v>813</v>
      </c>
      <c r="C383" s="197" t="str">
        <f>VLOOKUP(B383,Satser!$I$133:$J$160,2,FALSE)</f>
        <v>IV</v>
      </c>
      <c r="D383" s="112" t="s">
        <v>361</v>
      </c>
      <c r="E383" s="440"/>
      <c r="F383" s="220" t="s">
        <v>1813</v>
      </c>
      <c r="G383" s="112"/>
      <c r="H383" s="223">
        <v>2008</v>
      </c>
      <c r="I383" s="188" t="s">
        <v>253</v>
      </c>
      <c r="J383" s="138" t="s">
        <v>50</v>
      </c>
      <c r="K383" s="379">
        <f>IF(B383="",0,VLOOKUP(B383,Satser!$D$167:$F$194,2,FALSE)*IF(AA383="",0,VLOOKUP(AA383,Satser!$H$2:$J$14,2,FALSE)))</f>
        <v>0</v>
      </c>
      <c r="L383" s="379">
        <f>IF(B383="",0,VLOOKUP(B383,Satser!$I$167:$L$194,3,FALSE)*IF(AA383="",0,VLOOKUP(AA383,Satser!$H$2:$J$14,3,FALSE)))</f>
        <v>0</v>
      </c>
      <c r="M383" s="380">
        <f t="shared" si="5"/>
        <v>0</v>
      </c>
      <c r="N383" s="141" t="s">
        <v>341</v>
      </c>
      <c r="O383" s="76"/>
      <c r="P383" s="114"/>
      <c r="Q383" s="79">
        <v>0</v>
      </c>
      <c r="R383" s="73">
        <v>12</v>
      </c>
      <c r="S383" s="73">
        <v>12</v>
      </c>
      <c r="T383" s="73">
        <v>12</v>
      </c>
      <c r="U383" s="73">
        <v>12</v>
      </c>
      <c r="V383" s="73"/>
      <c r="W383" s="76"/>
      <c r="X383" s="169"/>
      <c r="Y383" s="76"/>
      <c r="Z383" s="76"/>
      <c r="AA383" s="76"/>
      <c r="AB383" s="76"/>
      <c r="AC383" s="76"/>
      <c r="AD383" s="76"/>
      <c r="AE383" s="169"/>
      <c r="AF383" s="76"/>
      <c r="AG383" s="76"/>
      <c r="AH383" s="76"/>
      <c r="AI383" s="97"/>
      <c r="AJ383" s="97"/>
      <c r="AK383" s="97"/>
      <c r="AL383" s="97"/>
      <c r="AM383" s="97"/>
      <c r="AN383" s="97"/>
      <c r="AO383" s="97"/>
      <c r="AP383" s="97"/>
      <c r="AQ383" s="97"/>
      <c r="AR383" s="97"/>
      <c r="AS383" s="97"/>
      <c r="AT383" s="97"/>
      <c r="AU383" s="97"/>
      <c r="AV383" s="97"/>
      <c r="AW383" s="97"/>
      <c r="AX383" s="97"/>
      <c r="AY383" s="97"/>
      <c r="AZ383" s="97"/>
      <c r="BA383" s="97"/>
      <c r="BB383" s="97"/>
    </row>
    <row r="384" spans="1:54" s="98" customFormat="1" ht="14.25" customHeight="1" x14ac:dyDescent="0.25">
      <c r="A384" s="111">
        <v>81143800</v>
      </c>
      <c r="B384" s="112" t="s">
        <v>813</v>
      </c>
      <c r="C384" s="197" t="str">
        <f>VLOOKUP(B384,Satser!$I$133:$J$160,2,FALSE)</f>
        <v>IV</v>
      </c>
      <c r="D384" s="112" t="s">
        <v>360</v>
      </c>
      <c r="E384" s="440"/>
      <c r="F384" s="220" t="s">
        <v>1813</v>
      </c>
      <c r="G384" s="112"/>
      <c r="H384" s="223">
        <v>2008</v>
      </c>
      <c r="I384" s="188" t="s">
        <v>258</v>
      </c>
      <c r="J384" s="138" t="s">
        <v>50</v>
      </c>
      <c r="K384" s="379">
        <f>IF(B384="",0,VLOOKUP(B384,Satser!$D$167:$F$194,2,FALSE)*IF(AA384="",0,VLOOKUP(AA384,Satser!$H$2:$J$14,2,FALSE)))</f>
        <v>0</v>
      </c>
      <c r="L384" s="379">
        <f>IF(B384="",0,VLOOKUP(B384,Satser!$I$167:$L$194,3,FALSE)*IF(AA384="",0,VLOOKUP(AA384,Satser!$H$2:$J$14,3,FALSE)))</f>
        <v>0</v>
      </c>
      <c r="M384" s="380">
        <f t="shared" si="5"/>
        <v>0</v>
      </c>
      <c r="N384" s="141" t="s">
        <v>564</v>
      </c>
      <c r="O384" s="76"/>
      <c r="P384" s="114"/>
      <c r="Q384" s="79">
        <v>0</v>
      </c>
      <c r="R384" s="129">
        <v>9</v>
      </c>
      <c r="S384" s="73">
        <v>12</v>
      </c>
      <c r="T384" s="73">
        <v>12</v>
      </c>
      <c r="U384" s="73">
        <v>12</v>
      </c>
      <c r="V384" s="73">
        <v>3</v>
      </c>
      <c r="W384" s="76"/>
      <c r="X384" s="169"/>
      <c r="Y384" s="76"/>
      <c r="Z384" s="76"/>
      <c r="AA384" s="76"/>
      <c r="AB384" s="76"/>
      <c r="AC384" s="76"/>
      <c r="AD384" s="76"/>
      <c r="AE384" s="169"/>
      <c r="AF384" s="76"/>
      <c r="AG384" s="76"/>
      <c r="AH384" s="76"/>
      <c r="AI384" s="97"/>
      <c r="AJ384" s="97"/>
      <c r="AK384" s="97"/>
      <c r="AL384" s="97"/>
      <c r="AM384" s="97"/>
      <c r="AN384" s="97"/>
      <c r="AO384" s="97"/>
      <c r="AP384" s="97"/>
      <c r="AQ384" s="97"/>
      <c r="AR384" s="97"/>
      <c r="AS384" s="97"/>
      <c r="AT384" s="97"/>
      <c r="AU384" s="97"/>
      <c r="AV384" s="97"/>
      <c r="AW384" s="97"/>
      <c r="AX384" s="97"/>
      <c r="AY384" s="97"/>
      <c r="AZ384" s="97"/>
      <c r="BA384" s="97"/>
      <c r="BB384" s="97"/>
    </row>
    <row r="385" spans="1:54" s="98" customFormat="1" ht="14.25" customHeight="1" x14ac:dyDescent="0.25">
      <c r="A385" s="111">
        <v>81144700</v>
      </c>
      <c r="B385" s="113" t="s">
        <v>813</v>
      </c>
      <c r="C385" s="197" t="str">
        <f>VLOOKUP(B385,Satser!$I$133:$J$160,2,FALSE)</f>
        <v>IV</v>
      </c>
      <c r="D385" s="113" t="s">
        <v>222</v>
      </c>
      <c r="E385" s="440"/>
      <c r="F385" s="220" t="s">
        <v>1813</v>
      </c>
      <c r="G385" s="113"/>
      <c r="H385" s="223">
        <v>2008</v>
      </c>
      <c r="I385" s="112"/>
      <c r="J385" s="138" t="s">
        <v>50</v>
      </c>
      <c r="K385" s="379">
        <f>IF(B385="",0,VLOOKUP(B385,Satser!$D$167:$F$194,2,FALSE)*IF(AA385="",0,VLOOKUP(AA385,Satser!$H$2:$J$14,2,FALSE)))</f>
        <v>0</v>
      </c>
      <c r="L385" s="379">
        <f>IF(B385="",0,VLOOKUP(B385,Satser!$I$167:$L$194,3,FALSE)*IF(AA385="",0,VLOOKUP(AA385,Satser!$H$2:$J$14,3,FALSE)))</f>
        <v>0</v>
      </c>
      <c r="M385" s="380">
        <f t="shared" si="5"/>
        <v>0</v>
      </c>
      <c r="N385" s="141" t="s">
        <v>232</v>
      </c>
      <c r="O385" s="76"/>
      <c r="P385" s="114"/>
      <c r="Q385" s="142">
        <v>4</v>
      </c>
      <c r="R385" s="76">
        <v>12</v>
      </c>
      <c r="S385" s="76">
        <v>12</v>
      </c>
      <c r="T385" s="76">
        <v>12</v>
      </c>
      <c r="U385" s="76">
        <v>8</v>
      </c>
      <c r="V385" s="76"/>
      <c r="W385" s="76"/>
      <c r="X385" s="169"/>
      <c r="Y385" s="76"/>
      <c r="Z385" s="76"/>
      <c r="AA385" s="76"/>
      <c r="AB385" s="76"/>
      <c r="AC385" s="76"/>
      <c r="AD385" s="76"/>
      <c r="AE385" s="169"/>
      <c r="AF385" s="76"/>
      <c r="AG385" s="76"/>
      <c r="AH385" s="76"/>
      <c r="AI385" s="97"/>
      <c r="AJ385" s="97"/>
      <c r="AK385" s="97"/>
      <c r="AL385" s="97"/>
      <c r="AM385" s="97"/>
      <c r="AN385" s="97"/>
      <c r="AO385" s="97"/>
      <c r="AP385" s="97"/>
      <c r="AQ385" s="97"/>
      <c r="AR385" s="97"/>
      <c r="AS385" s="97"/>
      <c r="AT385" s="97"/>
      <c r="AU385" s="97"/>
      <c r="AV385" s="97"/>
      <c r="AW385" s="97"/>
      <c r="AX385" s="97"/>
      <c r="AY385" s="97"/>
      <c r="AZ385" s="97"/>
      <c r="BA385" s="97"/>
      <c r="BB385" s="97"/>
    </row>
    <row r="386" spans="1:54" s="98" customFormat="1" ht="14.25" customHeight="1" x14ac:dyDescent="0.25">
      <c r="A386" s="111">
        <v>81144800</v>
      </c>
      <c r="B386" s="113" t="s">
        <v>813</v>
      </c>
      <c r="C386" s="197" t="str">
        <f>VLOOKUP(B386,Satser!$I$133:$J$160,2,FALSE)</f>
        <v>IV</v>
      </c>
      <c r="D386" s="113" t="s">
        <v>563</v>
      </c>
      <c r="E386" s="440"/>
      <c r="F386" s="220" t="s">
        <v>1813</v>
      </c>
      <c r="G386" s="113" t="s">
        <v>530</v>
      </c>
      <c r="H386" s="223">
        <v>2008</v>
      </c>
      <c r="I386" s="188" t="s">
        <v>540</v>
      </c>
      <c r="J386" s="138" t="s">
        <v>50</v>
      </c>
      <c r="K386" s="379">
        <f>IF(B386="",0,VLOOKUP(B386,Satser!$D$167:$F$194,2,FALSE)*IF(AA386="",0,VLOOKUP(AA386,Satser!$H$2:$J$14,2,FALSE)))</f>
        <v>0</v>
      </c>
      <c r="L386" s="379">
        <f>IF(B386="",0,VLOOKUP(B386,Satser!$I$167:$L$194,3,FALSE)*IF(AA386="",0,VLOOKUP(AA386,Satser!$H$2:$J$14,3,FALSE)))</f>
        <v>0</v>
      </c>
      <c r="M386" s="380">
        <f t="shared" si="5"/>
        <v>0</v>
      </c>
      <c r="N386" s="141" t="s">
        <v>624</v>
      </c>
      <c r="O386" s="76"/>
      <c r="P386" s="114"/>
      <c r="Q386" s="79">
        <v>0</v>
      </c>
      <c r="R386" s="73">
        <v>0</v>
      </c>
      <c r="S386" s="129">
        <v>12</v>
      </c>
      <c r="T386" s="73">
        <v>12</v>
      </c>
      <c r="U386" s="73">
        <v>12</v>
      </c>
      <c r="V386" s="73">
        <v>12</v>
      </c>
      <c r="W386" s="76"/>
      <c r="X386" s="169"/>
      <c r="Y386" s="76"/>
      <c r="Z386" s="76"/>
      <c r="AA386" s="76"/>
      <c r="AB386" s="76"/>
      <c r="AC386" s="76"/>
      <c r="AD386" s="76"/>
      <c r="AE386" s="169"/>
      <c r="AF386" s="76"/>
      <c r="AG386" s="76"/>
      <c r="AH386" s="76"/>
      <c r="AI386" s="97"/>
      <c r="AJ386" s="97"/>
      <c r="AK386" s="97"/>
      <c r="AL386" s="97"/>
      <c r="AM386" s="97"/>
      <c r="AN386" s="97"/>
      <c r="AO386" s="97"/>
      <c r="AP386" s="97"/>
      <c r="AQ386" s="97"/>
      <c r="AR386" s="97"/>
      <c r="AS386" s="97"/>
      <c r="AT386" s="97"/>
      <c r="AU386" s="97"/>
      <c r="AV386" s="97"/>
      <c r="AW386" s="97"/>
      <c r="AX386" s="97"/>
      <c r="AY386" s="97"/>
      <c r="AZ386" s="97"/>
      <c r="BA386" s="97"/>
      <c r="BB386" s="97"/>
    </row>
    <row r="387" spans="1:54" s="98" customFormat="1" ht="14.25" customHeight="1" x14ac:dyDescent="0.25">
      <c r="A387" s="111">
        <v>81145400</v>
      </c>
      <c r="B387" s="113" t="s">
        <v>813</v>
      </c>
      <c r="C387" s="197" t="str">
        <f>VLOOKUP(B387,Satser!$I$133:$J$160,2,FALSE)</f>
        <v>IV</v>
      </c>
      <c r="D387" s="113" t="s">
        <v>549</v>
      </c>
      <c r="E387" s="440"/>
      <c r="F387" s="220" t="s">
        <v>1813</v>
      </c>
      <c r="G387" s="113" t="s">
        <v>527</v>
      </c>
      <c r="H387" s="223">
        <v>2008</v>
      </c>
      <c r="I387" s="188" t="s">
        <v>540</v>
      </c>
      <c r="J387" s="138" t="s">
        <v>50</v>
      </c>
      <c r="K387" s="379">
        <f>IF(B387="",0,VLOOKUP(B387,Satser!$D$167:$F$194,2,FALSE)*IF(AA387="",0,VLOOKUP(AA387,Satser!$H$2:$J$14,2,FALSE)))</f>
        <v>0</v>
      </c>
      <c r="L387" s="379">
        <f>IF(B387="",0,VLOOKUP(B387,Satser!$I$167:$L$194,3,FALSE)*IF(AA387="",0,VLOOKUP(AA387,Satser!$H$2:$J$14,3,FALSE)))</f>
        <v>0</v>
      </c>
      <c r="M387" s="380">
        <f t="shared" si="5"/>
        <v>0</v>
      </c>
      <c r="N387" s="141" t="s">
        <v>653</v>
      </c>
      <c r="O387" s="76"/>
      <c r="P387" s="114"/>
      <c r="Q387" s="79">
        <v>0</v>
      </c>
      <c r="R387" s="73">
        <v>0</v>
      </c>
      <c r="S387" s="129">
        <v>12</v>
      </c>
      <c r="T387" s="73">
        <v>12</v>
      </c>
      <c r="U387" s="73">
        <v>12</v>
      </c>
      <c r="V387" s="73">
        <v>12</v>
      </c>
      <c r="W387" s="76"/>
      <c r="X387" s="169"/>
      <c r="Y387" s="76"/>
      <c r="Z387" s="76"/>
      <c r="AA387" s="76"/>
      <c r="AB387" s="76"/>
      <c r="AC387" s="76"/>
      <c r="AD387" s="76"/>
      <c r="AE387" s="169"/>
      <c r="AF387" s="76"/>
      <c r="AG387" s="76"/>
      <c r="AH387" s="76"/>
      <c r="AI387" s="97"/>
      <c r="AJ387" s="97"/>
      <c r="AK387" s="97"/>
      <c r="AL387" s="97"/>
      <c r="AM387" s="97"/>
      <c r="AN387" s="97"/>
      <c r="AO387" s="97"/>
      <c r="AP387" s="97"/>
      <c r="AQ387" s="97"/>
      <c r="AR387" s="97"/>
      <c r="AS387" s="97"/>
      <c r="AT387" s="97"/>
      <c r="AU387" s="97"/>
      <c r="AV387" s="97"/>
      <c r="AW387" s="97"/>
      <c r="AX387" s="97"/>
      <c r="AY387" s="97"/>
      <c r="AZ387" s="97"/>
      <c r="BA387" s="97"/>
      <c r="BB387" s="97"/>
    </row>
    <row r="388" spans="1:54" s="98" customFormat="1" ht="14.25" customHeight="1" x14ac:dyDescent="0.3">
      <c r="A388" s="96">
        <v>81185100</v>
      </c>
      <c r="B388" s="73" t="s">
        <v>813</v>
      </c>
      <c r="C388" s="197" t="str">
        <f>VLOOKUP(B388,Satser!$I$133:$J$160,2,FALSE)</f>
        <v>IV</v>
      </c>
      <c r="D388" s="145" t="s">
        <v>991</v>
      </c>
      <c r="E388" s="440"/>
      <c r="F388" s="220" t="s">
        <v>1813</v>
      </c>
      <c r="G388" s="132"/>
      <c r="H388" s="223">
        <v>2002</v>
      </c>
      <c r="I388" s="187"/>
      <c r="J388" s="160" t="s">
        <v>814</v>
      </c>
      <c r="K388" s="379">
        <f>IF(B388="",0,VLOOKUP(B388,Satser!$D$167:$F$194,2,FALSE)*IF(AA388="",0,VLOOKUP(AA388,Satser!$H$2:$J$14,2,FALSE)))</f>
        <v>0</v>
      </c>
      <c r="L388" s="379">
        <f>IF(B388="",0,VLOOKUP(B388,Satser!$I$167:$L$194,3,FALSE)*IF(AA388="",0,VLOOKUP(AA388,Satser!$H$2:$J$14,3,FALSE)))</f>
        <v>0</v>
      </c>
      <c r="M388" s="380">
        <f t="shared" si="5"/>
        <v>0</v>
      </c>
      <c r="N388" s="161" t="s">
        <v>983</v>
      </c>
      <c r="O388" s="73">
        <v>12</v>
      </c>
      <c r="P388" s="73">
        <v>12</v>
      </c>
      <c r="Q388" s="79">
        <v>12</v>
      </c>
      <c r="R388" s="73">
        <v>12</v>
      </c>
      <c r="S388" s="73">
        <v>12</v>
      </c>
      <c r="T388" s="73">
        <v>12</v>
      </c>
      <c r="U388" s="73">
        <v>12</v>
      </c>
      <c r="V388" s="73"/>
      <c r="W388" s="73"/>
      <c r="X388" s="168"/>
      <c r="Y388" s="76"/>
      <c r="Z388" s="76"/>
      <c r="AA388" s="76"/>
      <c r="AB388" s="76"/>
      <c r="AC388" s="76"/>
      <c r="AD388" s="76"/>
      <c r="AE388" s="169"/>
      <c r="AF388" s="76"/>
      <c r="AG388" s="76"/>
      <c r="AH388" s="76"/>
      <c r="AI388" s="97"/>
      <c r="AJ388" s="97"/>
      <c r="AK388" s="97"/>
      <c r="AL388" s="97"/>
      <c r="AM388" s="97"/>
      <c r="AN388" s="97"/>
      <c r="AO388" s="97"/>
      <c r="AP388" s="97"/>
      <c r="AQ388" s="97"/>
      <c r="AR388" s="97"/>
      <c r="AS388" s="97"/>
      <c r="AT388" s="97"/>
      <c r="AU388" s="97"/>
      <c r="AV388" s="97"/>
      <c r="AW388" s="97"/>
      <c r="AX388" s="97"/>
      <c r="AY388" s="97"/>
      <c r="AZ388" s="97"/>
      <c r="BA388" s="97"/>
      <c r="BB388" s="97"/>
    </row>
    <row r="389" spans="1:54" s="98" customFormat="1" ht="14.25" customHeight="1" x14ac:dyDescent="0.3">
      <c r="A389" s="96">
        <v>81185600</v>
      </c>
      <c r="B389" s="130" t="s">
        <v>813</v>
      </c>
      <c r="C389" s="197" t="str">
        <f>VLOOKUP(B389,Satser!$I$133:$J$160,2,FALSE)</f>
        <v>IV</v>
      </c>
      <c r="D389" s="145" t="s">
        <v>815</v>
      </c>
      <c r="E389" s="440"/>
      <c r="F389" s="220" t="s">
        <v>1813</v>
      </c>
      <c r="G389" s="132"/>
      <c r="H389" s="223">
        <v>2003</v>
      </c>
      <c r="I389" s="187"/>
      <c r="J389" s="160" t="s">
        <v>816</v>
      </c>
      <c r="K389" s="379">
        <f>IF(B389="",0,VLOOKUP(B389,Satser!$D$167:$F$194,2,FALSE)*IF(AA389="",0,VLOOKUP(AA389,Satser!$H$2:$J$14,2,FALSE)))</f>
        <v>0</v>
      </c>
      <c r="L389" s="379">
        <f>IF(B389="",0,VLOOKUP(B389,Satser!$I$167:$L$194,3,FALSE)*IF(AA389="",0,VLOOKUP(AA389,Satser!$H$2:$J$14,3,FALSE)))</f>
        <v>0</v>
      </c>
      <c r="M389" s="380">
        <f t="shared" si="5"/>
        <v>0</v>
      </c>
      <c r="N389" s="162" t="s">
        <v>983</v>
      </c>
      <c r="O389" s="73">
        <v>12</v>
      </c>
      <c r="P389" s="73">
        <v>12</v>
      </c>
      <c r="Q389" s="79">
        <v>12</v>
      </c>
      <c r="R389" s="73">
        <v>12</v>
      </c>
      <c r="S389" s="73">
        <v>12</v>
      </c>
      <c r="T389" s="73">
        <v>12</v>
      </c>
      <c r="U389" s="73">
        <v>12</v>
      </c>
      <c r="V389" s="73"/>
      <c r="W389" s="73"/>
      <c r="X389" s="168"/>
      <c r="Y389" s="73"/>
      <c r="Z389" s="76"/>
      <c r="AA389" s="76"/>
      <c r="AB389" s="76"/>
      <c r="AC389" s="76"/>
      <c r="AD389" s="76"/>
      <c r="AE389" s="169"/>
      <c r="AF389" s="76"/>
      <c r="AG389" s="76"/>
      <c r="AH389" s="76"/>
      <c r="AI389" s="97"/>
      <c r="AJ389" s="97"/>
      <c r="AK389" s="97"/>
      <c r="AL389" s="97"/>
      <c r="AM389" s="97"/>
      <c r="AN389" s="97"/>
      <c r="AO389" s="97"/>
      <c r="AP389" s="97"/>
      <c r="AQ389" s="97"/>
      <c r="AR389" s="97"/>
      <c r="AS389" s="97"/>
      <c r="AT389" s="97"/>
      <c r="AU389" s="97"/>
      <c r="AV389" s="97"/>
      <c r="AW389" s="97"/>
      <c r="AX389" s="97"/>
      <c r="AY389" s="97"/>
      <c r="AZ389" s="97"/>
      <c r="BA389" s="97"/>
      <c r="BB389" s="97"/>
    </row>
    <row r="390" spans="1:54" s="98" customFormat="1" ht="14.25" customHeight="1" x14ac:dyDescent="0.25">
      <c r="A390" s="111">
        <v>81703100</v>
      </c>
      <c r="B390" s="112" t="s">
        <v>813</v>
      </c>
      <c r="C390" s="197" t="str">
        <f>VLOOKUP(B390,Satser!$I$133:$J$160,2,FALSE)</f>
        <v>IV</v>
      </c>
      <c r="D390" s="112" t="s">
        <v>455</v>
      </c>
      <c r="E390" s="440"/>
      <c r="F390" s="220" t="s">
        <v>1813</v>
      </c>
      <c r="G390" s="112"/>
      <c r="H390" s="223">
        <v>2009</v>
      </c>
      <c r="I390" s="189" t="s">
        <v>348</v>
      </c>
      <c r="J390" s="160" t="s">
        <v>224</v>
      </c>
      <c r="K390" s="379">
        <f>IF(B390="",0,VLOOKUP(B390,Satser!$D$167:$F$194,2,FALSE)*IF(AA390="",0,VLOOKUP(AA390,Satser!$H$2:$J$14,2,FALSE)))</f>
        <v>0</v>
      </c>
      <c r="L390" s="379">
        <f>IF(B390="",0,VLOOKUP(B390,Satser!$I$167:$L$194,3,FALSE)*IF(AA390="",0,VLOOKUP(AA390,Satser!$H$2:$J$14,3,FALSE)))</f>
        <v>0</v>
      </c>
      <c r="M390" s="380">
        <f t="shared" si="5"/>
        <v>0</v>
      </c>
      <c r="N390" s="141" t="s">
        <v>468</v>
      </c>
      <c r="O390" s="73"/>
      <c r="P390" s="73"/>
      <c r="Q390" s="114">
        <v>0</v>
      </c>
      <c r="R390" s="76">
        <v>5</v>
      </c>
      <c r="S390" s="76">
        <v>12</v>
      </c>
      <c r="T390" s="76">
        <v>12</v>
      </c>
      <c r="U390" s="76">
        <v>12</v>
      </c>
      <c r="V390" s="76">
        <v>7</v>
      </c>
      <c r="W390" s="73"/>
      <c r="X390" s="168"/>
      <c r="Y390" s="73"/>
      <c r="Z390" s="76"/>
      <c r="AA390" s="76"/>
      <c r="AB390" s="76"/>
      <c r="AC390" s="76"/>
      <c r="AD390" s="76"/>
      <c r="AE390" s="169"/>
      <c r="AF390" s="76"/>
      <c r="AG390" s="76"/>
      <c r="AH390" s="76"/>
      <c r="AI390" s="97"/>
      <c r="AJ390" s="97"/>
      <c r="AK390" s="97"/>
      <c r="AL390" s="97"/>
      <c r="AM390" s="97"/>
      <c r="AN390" s="97"/>
      <c r="AO390" s="97"/>
      <c r="AP390" s="97"/>
      <c r="AQ390" s="97"/>
      <c r="AR390" s="97"/>
      <c r="AS390" s="97"/>
      <c r="AT390" s="97"/>
      <c r="AU390" s="97"/>
      <c r="AV390" s="97"/>
      <c r="AW390" s="97"/>
      <c r="AX390" s="97"/>
      <c r="AY390" s="97"/>
      <c r="AZ390" s="97"/>
      <c r="BA390" s="97"/>
      <c r="BB390" s="97"/>
    </row>
    <row r="391" spans="1:54" s="98" customFormat="1" ht="14.25" customHeight="1" x14ac:dyDescent="0.25">
      <c r="A391" s="111">
        <v>81703200</v>
      </c>
      <c r="B391" s="112" t="s">
        <v>813</v>
      </c>
      <c r="C391" s="197" t="str">
        <f>VLOOKUP(B391,Satser!$I$133:$J$160,2,FALSE)</f>
        <v>IV</v>
      </c>
      <c r="D391" s="112" t="s">
        <v>562</v>
      </c>
      <c r="E391" s="440"/>
      <c r="F391" s="220" t="s">
        <v>1813</v>
      </c>
      <c r="G391" s="112" t="s">
        <v>527</v>
      </c>
      <c r="H391" s="223">
        <v>2009</v>
      </c>
      <c r="I391" s="189" t="s">
        <v>253</v>
      </c>
      <c r="J391" s="160" t="s">
        <v>224</v>
      </c>
      <c r="K391" s="379">
        <f>IF(B391="",0,VLOOKUP(B391,Satser!$D$167:$F$194,2,FALSE)*IF(AA391="",0,VLOOKUP(AA391,Satser!$H$2:$J$14,2,FALSE)))</f>
        <v>0</v>
      </c>
      <c r="L391" s="379">
        <f>IF(B391="",0,VLOOKUP(B391,Satser!$I$167:$L$194,3,FALSE)*IF(AA391="",0,VLOOKUP(AA391,Satser!$H$2:$J$14,3,FALSE)))</f>
        <v>0</v>
      </c>
      <c r="M391" s="380">
        <f t="shared" si="5"/>
        <v>0</v>
      </c>
      <c r="N391" s="141" t="s">
        <v>561</v>
      </c>
      <c r="O391" s="73"/>
      <c r="P391" s="73"/>
      <c r="Q391" s="114">
        <v>0</v>
      </c>
      <c r="R391" s="76">
        <v>12</v>
      </c>
      <c r="S391" s="76">
        <v>12</v>
      </c>
      <c r="T391" s="76">
        <v>12</v>
      </c>
      <c r="U391" s="76">
        <v>12</v>
      </c>
      <c r="V391" s="76"/>
      <c r="W391" s="73"/>
      <c r="X391" s="168"/>
      <c r="Y391" s="73"/>
      <c r="Z391" s="76"/>
      <c r="AA391" s="76"/>
      <c r="AB391" s="76"/>
      <c r="AC391" s="76"/>
      <c r="AD391" s="76"/>
      <c r="AE391" s="169"/>
      <c r="AF391" s="76"/>
      <c r="AG391" s="76"/>
      <c r="AH391" s="76"/>
      <c r="AI391" s="97"/>
      <c r="AJ391" s="97"/>
      <c r="AK391" s="97"/>
      <c r="AL391" s="97"/>
      <c r="AM391" s="97"/>
      <c r="AN391" s="97"/>
      <c r="AO391" s="97"/>
      <c r="AP391" s="97"/>
      <c r="AQ391" s="97"/>
      <c r="AR391" s="97"/>
      <c r="AS391" s="97"/>
      <c r="AT391" s="97"/>
      <c r="AU391" s="97"/>
      <c r="AV391" s="97"/>
      <c r="AW391" s="97"/>
      <c r="AX391" s="97"/>
      <c r="AY391" s="97"/>
      <c r="AZ391" s="97"/>
      <c r="BA391" s="97"/>
      <c r="BB391" s="97"/>
    </row>
    <row r="392" spans="1:54" s="98" customFormat="1" ht="14.25" customHeight="1" x14ac:dyDescent="0.25">
      <c r="A392" s="111">
        <v>81703300</v>
      </c>
      <c r="B392" s="112" t="s">
        <v>813</v>
      </c>
      <c r="C392" s="197" t="str">
        <f>VLOOKUP(B392,Satser!$I$133:$J$160,2,FALSE)</f>
        <v>IV</v>
      </c>
      <c r="D392" s="112" t="s">
        <v>378</v>
      </c>
      <c r="E392" s="440"/>
      <c r="F392" s="220" t="s">
        <v>1813</v>
      </c>
      <c r="G392" s="112"/>
      <c r="H392" s="223">
        <v>2009</v>
      </c>
      <c r="I392" s="189" t="s">
        <v>348</v>
      </c>
      <c r="J392" s="160" t="s">
        <v>224</v>
      </c>
      <c r="K392" s="379">
        <f>IF(B392="",0,VLOOKUP(B392,Satser!$D$167:$F$194,2,FALSE)*IF(AA392="",0,VLOOKUP(AA392,Satser!$H$2:$J$14,2,FALSE)))</f>
        <v>0</v>
      </c>
      <c r="L392" s="379">
        <f>IF(B392="",0,VLOOKUP(B392,Satser!$I$167:$L$194,3,FALSE)*IF(AA392="",0,VLOOKUP(AA392,Satser!$H$2:$J$14,3,FALSE)))</f>
        <v>0</v>
      </c>
      <c r="M392" s="380">
        <f t="shared" si="5"/>
        <v>0</v>
      </c>
      <c r="N392" s="141" t="s">
        <v>419</v>
      </c>
      <c r="O392" s="73"/>
      <c r="P392" s="73"/>
      <c r="Q392" s="114">
        <v>0</v>
      </c>
      <c r="R392" s="76">
        <v>5</v>
      </c>
      <c r="S392" s="76">
        <v>12</v>
      </c>
      <c r="T392" s="76">
        <v>12</v>
      </c>
      <c r="U392" s="76">
        <v>12</v>
      </c>
      <c r="V392" s="76">
        <v>7</v>
      </c>
      <c r="W392" s="73"/>
      <c r="X392" s="168"/>
      <c r="Y392" s="73"/>
      <c r="Z392" s="76"/>
      <c r="AA392" s="76"/>
      <c r="AB392" s="76"/>
      <c r="AC392" s="76"/>
      <c r="AD392" s="76"/>
      <c r="AE392" s="169"/>
      <c r="AF392" s="76"/>
      <c r="AG392" s="76"/>
      <c r="AH392" s="76"/>
      <c r="AI392" s="97"/>
      <c r="AJ392" s="97"/>
      <c r="AK392" s="97"/>
      <c r="AL392" s="97"/>
      <c r="AM392" s="97"/>
      <c r="AN392" s="97"/>
      <c r="AO392" s="97"/>
      <c r="AP392" s="97"/>
      <c r="AQ392" s="97"/>
      <c r="AR392" s="97"/>
      <c r="AS392" s="97"/>
      <c r="AT392" s="97"/>
      <c r="AU392" s="97"/>
      <c r="AV392" s="97"/>
      <c r="AW392" s="97"/>
      <c r="AX392" s="97"/>
      <c r="AY392" s="97"/>
      <c r="AZ392" s="97"/>
      <c r="BA392" s="97"/>
      <c r="BB392" s="97"/>
    </row>
    <row r="393" spans="1:54" s="98" customFormat="1" ht="14.25" customHeight="1" x14ac:dyDescent="0.25">
      <c r="A393" s="111">
        <v>81703400</v>
      </c>
      <c r="B393" s="112" t="s">
        <v>813</v>
      </c>
      <c r="C393" s="197" t="str">
        <f>VLOOKUP(B393,Satser!$I$133:$J$160,2,FALSE)</f>
        <v>IV</v>
      </c>
      <c r="D393" s="112" t="s">
        <v>578</v>
      </c>
      <c r="E393" s="440"/>
      <c r="F393" s="220" t="s">
        <v>1813</v>
      </c>
      <c r="G393" s="112" t="s">
        <v>530</v>
      </c>
      <c r="H393" s="223">
        <v>2009</v>
      </c>
      <c r="I393" s="189" t="s">
        <v>540</v>
      </c>
      <c r="J393" s="160" t="s">
        <v>224</v>
      </c>
      <c r="K393" s="379">
        <f>IF(B393="",0,VLOOKUP(B393,Satser!$D$167:$F$194,2,FALSE)*IF(AA393="",0,VLOOKUP(AA393,Satser!$H$2:$J$14,2,FALSE)))</f>
        <v>0</v>
      </c>
      <c r="L393" s="379">
        <f>IF(B393="",0,VLOOKUP(B393,Satser!$I$167:$L$194,3,FALSE)*IF(AA393="",0,VLOOKUP(AA393,Satser!$H$2:$J$14,3,FALSE)))</f>
        <v>0</v>
      </c>
      <c r="M393" s="380">
        <f t="shared" ref="M393:M456" si="6">SUM(K393+L393)</f>
        <v>0</v>
      </c>
      <c r="N393" s="141" t="s">
        <v>626</v>
      </c>
      <c r="O393" s="73"/>
      <c r="P393" s="73"/>
      <c r="Q393" s="114">
        <v>0</v>
      </c>
      <c r="R393" s="76"/>
      <c r="S393" s="76">
        <v>12</v>
      </c>
      <c r="T393" s="76">
        <v>12</v>
      </c>
      <c r="U393" s="76">
        <v>12</v>
      </c>
      <c r="V393" s="76">
        <v>12</v>
      </c>
      <c r="W393" s="73"/>
      <c r="X393" s="168"/>
      <c r="Y393" s="73"/>
      <c r="Z393" s="76"/>
      <c r="AA393" s="76"/>
      <c r="AB393" s="76"/>
      <c r="AC393" s="76"/>
      <c r="AD393" s="76"/>
      <c r="AE393" s="169"/>
      <c r="AF393" s="76"/>
      <c r="AG393" s="76"/>
      <c r="AH393" s="76"/>
      <c r="AI393" s="97"/>
      <c r="AJ393" s="97"/>
      <c r="AK393" s="97"/>
      <c r="AL393" s="97"/>
      <c r="AM393" s="97"/>
      <c r="AN393" s="97"/>
      <c r="AO393" s="97"/>
      <c r="AP393" s="97"/>
      <c r="AQ393" s="97"/>
      <c r="AR393" s="97"/>
      <c r="AS393" s="97"/>
      <c r="AT393" s="97"/>
      <c r="AU393" s="97"/>
      <c r="AV393" s="97"/>
      <c r="AW393" s="97"/>
      <c r="AX393" s="97"/>
      <c r="AY393" s="97"/>
      <c r="AZ393" s="97"/>
      <c r="BA393" s="97"/>
      <c r="BB393" s="97"/>
    </row>
    <row r="394" spans="1:54" s="98" customFormat="1" ht="14.25" customHeight="1" x14ac:dyDescent="0.25">
      <c r="A394" s="111">
        <v>81703500</v>
      </c>
      <c r="B394" s="112" t="s">
        <v>813</v>
      </c>
      <c r="C394" s="197" t="str">
        <f>VLOOKUP(B394,Satser!$I$133:$J$160,2,FALSE)</f>
        <v>IV</v>
      </c>
      <c r="D394" s="112" t="s">
        <v>579</v>
      </c>
      <c r="E394" s="440"/>
      <c r="F394" s="220" t="s">
        <v>1813</v>
      </c>
      <c r="G394" s="112" t="s">
        <v>530</v>
      </c>
      <c r="H394" s="223">
        <v>2009</v>
      </c>
      <c r="I394" s="189" t="s">
        <v>540</v>
      </c>
      <c r="J394" s="160" t="s">
        <v>224</v>
      </c>
      <c r="K394" s="379">
        <f>IF(B394="",0,VLOOKUP(B394,Satser!$D$167:$F$194,2,FALSE)*IF(AA394="",0,VLOOKUP(AA394,Satser!$H$2:$J$14,2,FALSE)))</f>
        <v>0</v>
      </c>
      <c r="L394" s="379">
        <f>IF(B394="",0,VLOOKUP(B394,Satser!$I$167:$L$194,3,FALSE)*IF(AA394="",0,VLOOKUP(AA394,Satser!$H$2:$J$14,3,FALSE)))</f>
        <v>0</v>
      </c>
      <c r="M394" s="380">
        <f t="shared" si="6"/>
        <v>0</v>
      </c>
      <c r="N394" s="141" t="s">
        <v>626</v>
      </c>
      <c r="O394" s="73"/>
      <c r="P394" s="73"/>
      <c r="Q394" s="114">
        <v>0</v>
      </c>
      <c r="R394" s="76"/>
      <c r="S394" s="76">
        <v>12</v>
      </c>
      <c r="T394" s="76">
        <v>12</v>
      </c>
      <c r="U394" s="76">
        <v>12</v>
      </c>
      <c r="V394" s="76">
        <v>12</v>
      </c>
      <c r="W394" s="73"/>
      <c r="X394" s="168"/>
      <c r="Y394" s="73"/>
      <c r="Z394" s="76"/>
      <c r="AA394" s="76"/>
      <c r="AB394" s="76"/>
      <c r="AC394" s="76"/>
      <c r="AD394" s="76"/>
      <c r="AE394" s="169"/>
      <c r="AF394" s="76"/>
      <c r="AG394" s="76"/>
      <c r="AH394" s="76"/>
      <c r="AI394" s="97"/>
      <c r="AJ394" s="97"/>
      <c r="AK394" s="97"/>
      <c r="AL394" s="97"/>
      <c r="AM394" s="97"/>
      <c r="AN394" s="97"/>
      <c r="AO394" s="97"/>
      <c r="AP394" s="97"/>
      <c r="AQ394" s="97"/>
      <c r="AR394" s="97"/>
      <c r="AS394" s="97"/>
      <c r="AT394" s="97"/>
      <c r="AU394" s="97"/>
      <c r="AV394" s="97"/>
      <c r="AW394" s="97"/>
      <c r="AX394" s="97"/>
      <c r="AY394" s="97"/>
      <c r="AZ394" s="97"/>
      <c r="BA394" s="97"/>
      <c r="BB394" s="97"/>
    </row>
    <row r="395" spans="1:54" s="98" customFormat="1" ht="14.25" customHeight="1" x14ac:dyDescent="0.25">
      <c r="A395" s="111">
        <v>81703600</v>
      </c>
      <c r="B395" s="112" t="s">
        <v>813</v>
      </c>
      <c r="C395" s="197" t="str">
        <f>VLOOKUP(B395,Satser!$I$133:$J$160,2,FALSE)</f>
        <v>IV</v>
      </c>
      <c r="D395" s="112" t="s">
        <v>397</v>
      </c>
      <c r="E395" s="440"/>
      <c r="F395" s="220" t="s">
        <v>1813</v>
      </c>
      <c r="G395" s="112"/>
      <c r="H395" s="223">
        <v>2009</v>
      </c>
      <c r="I395" s="189" t="s">
        <v>224</v>
      </c>
      <c r="J395" s="160" t="s">
        <v>224</v>
      </c>
      <c r="K395" s="379">
        <f>IF(B395="",0,VLOOKUP(B395,Satser!$D$167:$F$194,2,FALSE)*IF(AA395="",0,VLOOKUP(AA395,Satser!$H$2:$J$14,2,FALSE)))</f>
        <v>0</v>
      </c>
      <c r="L395" s="379">
        <f>IF(B395="",0,VLOOKUP(B395,Satser!$I$167:$L$194,3,FALSE)*IF(AA395="",0,VLOOKUP(AA395,Satser!$H$2:$J$14,3,FALSE)))</f>
        <v>0</v>
      </c>
      <c r="M395" s="380">
        <f t="shared" si="6"/>
        <v>0</v>
      </c>
      <c r="N395" s="141" t="s">
        <v>422</v>
      </c>
      <c r="O395" s="73"/>
      <c r="P395" s="73"/>
      <c r="Q395" s="114">
        <v>0</v>
      </c>
      <c r="R395" s="76">
        <v>4</v>
      </c>
      <c r="S395" s="76">
        <v>12</v>
      </c>
      <c r="T395" s="76">
        <v>12</v>
      </c>
      <c r="U395" s="76">
        <v>12</v>
      </c>
      <c r="V395" s="76">
        <v>8</v>
      </c>
      <c r="W395" s="73"/>
      <c r="X395" s="168"/>
      <c r="Y395" s="73"/>
      <c r="Z395" s="76"/>
      <c r="AA395" s="76"/>
      <c r="AB395" s="76"/>
      <c r="AC395" s="76"/>
      <c r="AD395" s="76"/>
      <c r="AE395" s="169"/>
      <c r="AF395" s="76"/>
      <c r="AG395" s="76"/>
      <c r="AH395" s="76"/>
      <c r="AI395" s="97"/>
      <c r="AJ395" s="97"/>
      <c r="AK395" s="97"/>
      <c r="AL395" s="97"/>
      <c r="AM395" s="97"/>
      <c r="AN395" s="97"/>
      <c r="AO395" s="97"/>
      <c r="AP395" s="97"/>
      <c r="AQ395" s="97"/>
      <c r="AR395" s="97"/>
      <c r="AS395" s="97"/>
      <c r="AT395" s="97"/>
      <c r="AU395" s="97"/>
      <c r="AV395" s="97"/>
      <c r="AW395" s="97"/>
      <c r="AX395" s="97"/>
      <c r="AY395" s="97"/>
      <c r="AZ395" s="97"/>
      <c r="BA395" s="97"/>
      <c r="BB395" s="97"/>
    </row>
    <row r="396" spans="1:54" s="98" customFormat="1" ht="14.25" customHeight="1" x14ac:dyDescent="0.25">
      <c r="A396" s="111">
        <v>81703700</v>
      </c>
      <c r="B396" s="112" t="s">
        <v>813</v>
      </c>
      <c r="C396" s="197" t="str">
        <f>VLOOKUP(B396,Satser!$I$133:$J$160,2,FALSE)</f>
        <v>IV</v>
      </c>
      <c r="D396" s="112" t="s">
        <v>390</v>
      </c>
      <c r="E396" s="440"/>
      <c r="F396" s="220" t="s">
        <v>1813</v>
      </c>
      <c r="G396" s="112"/>
      <c r="H396" s="223">
        <v>2009</v>
      </c>
      <c r="I396" s="189" t="s">
        <v>348</v>
      </c>
      <c r="J396" s="160" t="s">
        <v>224</v>
      </c>
      <c r="K396" s="379">
        <f>IF(B396="",0,VLOOKUP(B396,Satser!$D$167:$F$194,2,FALSE)*IF(AA396="",0,VLOOKUP(AA396,Satser!$H$2:$J$14,2,FALSE)))</f>
        <v>0</v>
      </c>
      <c r="L396" s="379">
        <f>IF(B396="",0,VLOOKUP(B396,Satser!$I$167:$L$194,3,FALSE)*IF(AA396="",0,VLOOKUP(AA396,Satser!$H$2:$J$14,3,FALSE)))</f>
        <v>0</v>
      </c>
      <c r="M396" s="380">
        <f t="shared" si="6"/>
        <v>0</v>
      </c>
      <c r="N396" s="141" t="s">
        <v>418</v>
      </c>
      <c r="O396" s="73"/>
      <c r="P396" s="73"/>
      <c r="Q396" s="114">
        <v>0</v>
      </c>
      <c r="R396" s="76">
        <v>5</v>
      </c>
      <c r="S396" s="76">
        <v>12</v>
      </c>
      <c r="T396" s="76">
        <v>12</v>
      </c>
      <c r="U396" s="76">
        <v>12</v>
      </c>
      <c r="V396" s="76">
        <v>7</v>
      </c>
      <c r="W396" s="73"/>
      <c r="X396" s="168"/>
      <c r="Y396" s="73"/>
      <c r="Z396" s="76"/>
      <c r="AA396" s="76"/>
      <c r="AB396" s="76"/>
      <c r="AC396" s="76"/>
      <c r="AD396" s="76"/>
      <c r="AE396" s="169"/>
      <c r="AF396" s="76"/>
      <c r="AG396" s="76"/>
      <c r="AH396" s="76"/>
      <c r="AI396" s="97"/>
      <c r="AJ396" s="97"/>
      <c r="AK396" s="97"/>
      <c r="AL396" s="97"/>
      <c r="AM396" s="97"/>
      <c r="AN396" s="97"/>
      <c r="AO396" s="97"/>
      <c r="AP396" s="97"/>
      <c r="AQ396" s="97"/>
      <c r="AR396" s="97"/>
      <c r="AS396" s="97"/>
      <c r="AT396" s="97"/>
      <c r="AU396" s="97"/>
      <c r="AV396" s="97"/>
      <c r="AW396" s="97"/>
      <c r="AX396" s="97"/>
      <c r="AY396" s="97"/>
      <c r="AZ396" s="97"/>
      <c r="BA396" s="97"/>
      <c r="BB396" s="97"/>
    </row>
    <row r="397" spans="1:54" s="98" customFormat="1" ht="14.25" customHeight="1" x14ac:dyDescent="0.25">
      <c r="A397" s="111">
        <v>81703800</v>
      </c>
      <c r="B397" s="112" t="s">
        <v>813</v>
      </c>
      <c r="C397" s="197" t="str">
        <f>VLOOKUP(B397,Satser!$I$133:$J$160,2,FALSE)</f>
        <v>IV</v>
      </c>
      <c r="D397" s="112" t="s">
        <v>581</v>
      </c>
      <c r="E397" s="440"/>
      <c r="F397" s="220" t="s">
        <v>1813</v>
      </c>
      <c r="G397" s="112" t="s">
        <v>530</v>
      </c>
      <c r="H397" s="223">
        <v>2009</v>
      </c>
      <c r="I397" s="189" t="s">
        <v>540</v>
      </c>
      <c r="J397" s="160" t="s">
        <v>224</v>
      </c>
      <c r="K397" s="379">
        <f>IF(B397="",0,VLOOKUP(B397,Satser!$D$167:$F$194,2,FALSE)*IF(AA397="",0,VLOOKUP(AA397,Satser!$H$2:$J$14,2,FALSE)))</f>
        <v>0</v>
      </c>
      <c r="L397" s="379">
        <f>IF(B397="",0,VLOOKUP(B397,Satser!$I$167:$L$194,3,FALSE)*IF(AA397="",0,VLOOKUP(AA397,Satser!$H$2:$J$14,3,FALSE)))</f>
        <v>0</v>
      </c>
      <c r="M397" s="380">
        <f t="shared" si="6"/>
        <v>0</v>
      </c>
      <c r="N397" s="141" t="s">
        <v>627</v>
      </c>
      <c r="O397" s="73"/>
      <c r="P397" s="73"/>
      <c r="Q397" s="114">
        <v>0</v>
      </c>
      <c r="R397" s="76"/>
      <c r="S397" s="76">
        <v>12</v>
      </c>
      <c r="T397" s="76">
        <v>12</v>
      </c>
      <c r="U397" s="76">
        <v>12</v>
      </c>
      <c r="V397" s="76">
        <v>12</v>
      </c>
      <c r="W397" s="73"/>
      <c r="X397" s="168"/>
      <c r="Y397" s="73"/>
      <c r="Z397" s="76"/>
      <c r="AA397" s="76"/>
      <c r="AB397" s="76"/>
      <c r="AC397" s="76"/>
      <c r="AD397" s="76"/>
      <c r="AE397" s="169"/>
      <c r="AF397" s="76"/>
      <c r="AG397" s="76"/>
      <c r="AH397" s="76"/>
      <c r="AI397" s="97"/>
      <c r="AJ397" s="97"/>
      <c r="AK397" s="97"/>
      <c r="AL397" s="97"/>
      <c r="AM397" s="97"/>
      <c r="AN397" s="97"/>
      <c r="AO397" s="97"/>
      <c r="AP397" s="97"/>
      <c r="AQ397" s="97"/>
      <c r="AR397" s="97"/>
      <c r="AS397" s="97"/>
      <c r="AT397" s="97"/>
      <c r="AU397" s="97"/>
      <c r="AV397" s="97"/>
      <c r="AW397" s="97"/>
      <c r="AX397" s="97"/>
      <c r="AY397" s="97"/>
      <c r="AZ397" s="97"/>
      <c r="BA397" s="97"/>
      <c r="BB397" s="97"/>
    </row>
    <row r="398" spans="1:54" s="98" customFormat="1" ht="14.25" customHeight="1" x14ac:dyDescent="0.25">
      <c r="A398" s="111">
        <v>81703900</v>
      </c>
      <c r="B398" s="112" t="s">
        <v>813</v>
      </c>
      <c r="C398" s="197" t="str">
        <f>VLOOKUP(B398,Satser!$I$133:$J$160,2,FALSE)</f>
        <v>IV</v>
      </c>
      <c r="D398" s="112" t="s">
        <v>398</v>
      </c>
      <c r="E398" s="440"/>
      <c r="F398" s="220" t="s">
        <v>1813</v>
      </c>
      <c r="G398" s="112"/>
      <c r="H398" s="223">
        <v>2009</v>
      </c>
      <c r="I398" s="189" t="s">
        <v>348</v>
      </c>
      <c r="J398" s="160" t="s">
        <v>224</v>
      </c>
      <c r="K398" s="379">
        <f>IF(B398="",0,VLOOKUP(B398,Satser!$D$167:$F$194,2,FALSE)*IF(AA398="",0,VLOOKUP(AA398,Satser!$H$2:$J$14,2,FALSE)))</f>
        <v>0</v>
      </c>
      <c r="L398" s="379">
        <f>IF(B398="",0,VLOOKUP(B398,Satser!$I$167:$L$194,3,FALSE)*IF(AA398="",0,VLOOKUP(AA398,Satser!$H$2:$J$14,3,FALSE)))</f>
        <v>0</v>
      </c>
      <c r="M398" s="380">
        <f t="shared" si="6"/>
        <v>0</v>
      </c>
      <c r="N398" s="141" t="s">
        <v>422</v>
      </c>
      <c r="O398" s="73"/>
      <c r="P398" s="73"/>
      <c r="Q398" s="114">
        <v>0</v>
      </c>
      <c r="R398" s="76">
        <v>5</v>
      </c>
      <c r="S398" s="76">
        <v>12</v>
      </c>
      <c r="T398" s="76">
        <v>12</v>
      </c>
      <c r="U398" s="76">
        <v>12</v>
      </c>
      <c r="V398" s="76">
        <v>7</v>
      </c>
      <c r="W398" s="73"/>
      <c r="X398" s="168"/>
      <c r="Y398" s="73"/>
      <c r="Z398" s="76"/>
      <c r="AA398" s="76"/>
      <c r="AB398" s="76"/>
      <c r="AC398" s="76"/>
      <c r="AD398" s="76"/>
      <c r="AE398" s="169"/>
      <c r="AF398" s="76"/>
      <c r="AG398" s="76"/>
      <c r="AH398" s="76"/>
      <c r="AI398" s="97"/>
      <c r="AJ398" s="97"/>
      <c r="AK398" s="97"/>
      <c r="AL398" s="97"/>
      <c r="AM398" s="97"/>
      <c r="AN398" s="97"/>
      <c r="AO398" s="97"/>
      <c r="AP398" s="97"/>
      <c r="AQ398" s="97"/>
      <c r="AR398" s="97"/>
      <c r="AS398" s="97"/>
      <c r="AT398" s="97"/>
      <c r="AU398" s="97"/>
      <c r="AV398" s="97"/>
      <c r="AW398" s="97"/>
      <c r="AX398" s="97"/>
      <c r="AY398" s="97"/>
      <c r="AZ398" s="97"/>
      <c r="BA398" s="97"/>
      <c r="BB398" s="97"/>
    </row>
    <row r="399" spans="1:54" s="98" customFormat="1" ht="14.25" customHeight="1" x14ac:dyDescent="0.25">
      <c r="A399" s="111">
        <v>81704000</v>
      </c>
      <c r="B399" s="112" t="s">
        <v>813</v>
      </c>
      <c r="C399" s="197" t="str">
        <f>VLOOKUP(B399,Satser!$I$133:$J$160,2,FALSE)</f>
        <v>IV</v>
      </c>
      <c r="D399" s="112" t="s">
        <v>499</v>
      </c>
      <c r="E399" s="440"/>
      <c r="F399" s="220" t="s">
        <v>1813</v>
      </c>
      <c r="G399" s="112"/>
      <c r="H399" s="223">
        <v>2009</v>
      </c>
      <c r="I399" s="189" t="s">
        <v>348</v>
      </c>
      <c r="J399" s="160" t="s">
        <v>224</v>
      </c>
      <c r="K399" s="379">
        <f>IF(B399="",0,VLOOKUP(B399,Satser!$D$167:$F$194,2,FALSE)*IF(AA399="",0,VLOOKUP(AA399,Satser!$H$2:$J$14,2,FALSE)))</f>
        <v>0</v>
      </c>
      <c r="L399" s="379">
        <f>IF(B399="",0,VLOOKUP(B399,Satser!$I$167:$L$194,3,FALSE)*IF(AA399="",0,VLOOKUP(AA399,Satser!$H$2:$J$14,3,FALSE)))</f>
        <v>0</v>
      </c>
      <c r="M399" s="380">
        <f t="shared" si="6"/>
        <v>0</v>
      </c>
      <c r="N399" s="141" t="s">
        <v>520</v>
      </c>
      <c r="O399" s="73"/>
      <c r="P399" s="73"/>
      <c r="Q399" s="114">
        <v>0</v>
      </c>
      <c r="R399" s="76">
        <v>5</v>
      </c>
      <c r="S399" s="76">
        <v>12</v>
      </c>
      <c r="T399" s="76">
        <v>12</v>
      </c>
      <c r="U399" s="76">
        <v>12</v>
      </c>
      <c r="V399" s="76">
        <v>7</v>
      </c>
      <c r="W399" s="73"/>
      <c r="X399" s="168"/>
      <c r="Y399" s="73"/>
      <c r="Z399" s="76"/>
      <c r="AA399" s="76"/>
      <c r="AB399" s="76"/>
      <c r="AC399" s="76"/>
      <c r="AD399" s="76"/>
      <c r="AE399" s="169"/>
      <c r="AF399" s="76"/>
      <c r="AG399" s="76"/>
      <c r="AH399" s="76"/>
      <c r="AI399" s="97"/>
      <c r="AJ399" s="97"/>
      <c r="AK399" s="97"/>
      <c r="AL399" s="97"/>
      <c r="AM399" s="97"/>
      <c r="AN399" s="97"/>
      <c r="AO399" s="97"/>
      <c r="AP399" s="97"/>
      <c r="AQ399" s="97"/>
      <c r="AR399" s="97"/>
      <c r="AS399" s="97"/>
      <c r="AT399" s="97"/>
      <c r="AU399" s="97"/>
      <c r="AV399" s="97"/>
      <c r="AW399" s="97"/>
      <c r="AX399" s="97"/>
      <c r="AY399" s="97"/>
      <c r="AZ399" s="97"/>
      <c r="BA399" s="97"/>
      <c r="BB399" s="97"/>
    </row>
    <row r="400" spans="1:54" s="98" customFormat="1" ht="14.25" customHeight="1" x14ac:dyDescent="0.25">
      <c r="A400" s="111">
        <v>81704100</v>
      </c>
      <c r="B400" s="112" t="s">
        <v>813</v>
      </c>
      <c r="C400" s="197" t="str">
        <f>VLOOKUP(B400,Satser!$I$133:$J$160,2,FALSE)</f>
        <v>IV</v>
      </c>
      <c r="D400" s="112" t="s">
        <v>379</v>
      </c>
      <c r="E400" s="440"/>
      <c r="F400" s="220" t="s">
        <v>1813</v>
      </c>
      <c r="G400" s="112"/>
      <c r="H400" s="223">
        <v>2009</v>
      </c>
      <c r="I400" s="189" t="s">
        <v>329</v>
      </c>
      <c r="J400" s="160" t="s">
        <v>224</v>
      </c>
      <c r="K400" s="379">
        <f>IF(B400="",0,VLOOKUP(B400,Satser!$D$167:$F$194,2,FALSE)*IF(AA400="",0,VLOOKUP(AA400,Satser!$H$2:$J$14,2,FALSE)))</f>
        <v>0</v>
      </c>
      <c r="L400" s="379">
        <f>IF(B400="",0,VLOOKUP(B400,Satser!$I$167:$L$194,3,FALSE)*IF(AA400="",0,VLOOKUP(AA400,Satser!$H$2:$J$14,3,FALSE)))</f>
        <v>0</v>
      </c>
      <c r="M400" s="380">
        <f t="shared" si="6"/>
        <v>0</v>
      </c>
      <c r="N400" s="141" t="s">
        <v>419</v>
      </c>
      <c r="O400" s="73"/>
      <c r="P400" s="73"/>
      <c r="Q400" s="114">
        <v>0</v>
      </c>
      <c r="R400" s="76">
        <v>10</v>
      </c>
      <c r="S400" s="76">
        <v>12</v>
      </c>
      <c r="T400" s="76">
        <v>12</v>
      </c>
      <c r="U400" s="76">
        <v>12</v>
      </c>
      <c r="V400" s="76">
        <v>2</v>
      </c>
      <c r="W400" s="73"/>
      <c r="X400" s="168"/>
      <c r="Y400" s="73"/>
      <c r="Z400" s="76"/>
      <c r="AA400" s="76"/>
      <c r="AB400" s="76"/>
      <c r="AC400" s="76"/>
      <c r="AD400" s="76"/>
      <c r="AE400" s="169"/>
      <c r="AF400" s="76"/>
      <c r="AG400" s="76"/>
      <c r="AH400" s="76"/>
      <c r="AI400" s="97"/>
      <c r="AJ400" s="97"/>
      <c r="AK400" s="97"/>
      <c r="AL400" s="97"/>
      <c r="AM400" s="97"/>
      <c r="AN400" s="97"/>
      <c r="AO400" s="97"/>
      <c r="AP400" s="97"/>
      <c r="AQ400" s="97"/>
      <c r="AR400" s="97"/>
      <c r="AS400" s="97"/>
      <c r="AT400" s="97"/>
      <c r="AU400" s="97"/>
      <c r="AV400" s="97"/>
      <c r="AW400" s="97"/>
      <c r="AX400" s="97"/>
      <c r="AY400" s="97"/>
      <c r="AZ400" s="97"/>
      <c r="BA400" s="97"/>
      <c r="BB400" s="97"/>
    </row>
    <row r="401" spans="1:54" s="98" customFormat="1" ht="14.25" customHeight="1" x14ac:dyDescent="0.25">
      <c r="A401" s="111">
        <v>81704200</v>
      </c>
      <c r="B401" s="112" t="s">
        <v>813</v>
      </c>
      <c r="C401" s="197" t="str">
        <f>VLOOKUP(B401,Satser!$I$133:$J$160,2,FALSE)</f>
        <v>IV</v>
      </c>
      <c r="D401" s="112" t="s">
        <v>588</v>
      </c>
      <c r="E401" s="440"/>
      <c r="F401" s="220" t="s">
        <v>1813</v>
      </c>
      <c r="G401" s="112" t="s">
        <v>527</v>
      </c>
      <c r="H401" s="223">
        <v>2009</v>
      </c>
      <c r="I401" s="189" t="s">
        <v>540</v>
      </c>
      <c r="J401" s="160" t="s">
        <v>224</v>
      </c>
      <c r="K401" s="379">
        <f>IF(B401="",0,VLOOKUP(B401,Satser!$D$167:$F$194,2,FALSE)*IF(AA401="",0,VLOOKUP(AA401,Satser!$H$2:$J$14,2,FALSE)))</f>
        <v>0</v>
      </c>
      <c r="L401" s="379">
        <f>IF(B401="",0,VLOOKUP(B401,Satser!$I$167:$L$194,3,FALSE)*IF(AA401="",0,VLOOKUP(AA401,Satser!$H$2:$J$14,3,FALSE)))</f>
        <v>0</v>
      </c>
      <c r="M401" s="380">
        <f t="shared" si="6"/>
        <v>0</v>
      </c>
      <c r="N401" s="141" t="s">
        <v>628</v>
      </c>
      <c r="O401" s="73"/>
      <c r="P401" s="73"/>
      <c r="Q401" s="114">
        <v>0</v>
      </c>
      <c r="R401" s="76"/>
      <c r="S401" s="76">
        <v>12</v>
      </c>
      <c r="T401" s="76">
        <v>12</v>
      </c>
      <c r="U401" s="76">
        <v>12</v>
      </c>
      <c r="V401" s="76">
        <v>12</v>
      </c>
      <c r="W401" s="73"/>
      <c r="X401" s="168"/>
      <c r="Y401" s="73"/>
      <c r="Z401" s="76"/>
      <c r="AA401" s="76"/>
      <c r="AB401" s="76"/>
      <c r="AC401" s="76"/>
      <c r="AD401" s="76"/>
      <c r="AE401" s="169"/>
      <c r="AF401" s="76"/>
      <c r="AG401" s="76"/>
      <c r="AH401" s="76"/>
      <c r="AI401" s="97"/>
      <c r="AJ401" s="97"/>
      <c r="AK401" s="97"/>
      <c r="AL401" s="97"/>
      <c r="AM401" s="97"/>
      <c r="AN401" s="97"/>
      <c r="AO401" s="97"/>
      <c r="AP401" s="97"/>
      <c r="AQ401" s="97"/>
      <c r="AR401" s="97"/>
      <c r="AS401" s="97"/>
      <c r="AT401" s="97"/>
      <c r="AU401" s="97"/>
      <c r="AV401" s="97"/>
      <c r="AW401" s="97"/>
      <c r="AX401" s="97"/>
      <c r="AY401" s="97"/>
      <c r="AZ401" s="97"/>
      <c r="BA401" s="97"/>
      <c r="BB401" s="97"/>
    </row>
    <row r="402" spans="1:54" s="98" customFormat="1" ht="14.25" customHeight="1" x14ac:dyDescent="0.25">
      <c r="A402" s="111">
        <v>81704300</v>
      </c>
      <c r="B402" s="112" t="s">
        <v>813</v>
      </c>
      <c r="C402" s="197" t="str">
        <f>VLOOKUP(B402,Satser!$I$133:$J$160,2,FALSE)</f>
        <v>IV</v>
      </c>
      <c r="D402" s="112" t="s">
        <v>536</v>
      </c>
      <c r="E402" s="440"/>
      <c r="F402" s="220" t="s">
        <v>1813</v>
      </c>
      <c r="G402" s="112" t="s">
        <v>530</v>
      </c>
      <c r="H402" s="223">
        <v>2009</v>
      </c>
      <c r="I402" s="189" t="s">
        <v>364</v>
      </c>
      <c r="J402" s="160" t="s">
        <v>224</v>
      </c>
      <c r="K402" s="379">
        <f>IF(B402="",0,VLOOKUP(B402,Satser!$D$167:$F$194,2,FALSE)*IF(AA402="",0,VLOOKUP(AA402,Satser!$H$2:$J$14,2,FALSE)))</f>
        <v>0</v>
      </c>
      <c r="L402" s="379">
        <f>IF(B402="",0,VLOOKUP(B402,Satser!$I$167:$L$194,3,FALSE)*IF(AA402="",0,VLOOKUP(AA402,Satser!$H$2:$J$14,3,FALSE)))</f>
        <v>0</v>
      </c>
      <c r="M402" s="380">
        <f t="shared" si="6"/>
        <v>0</v>
      </c>
      <c r="N402" s="141" t="s">
        <v>553</v>
      </c>
      <c r="O402" s="73"/>
      <c r="P402" s="73"/>
      <c r="Q402" s="114">
        <v>0</v>
      </c>
      <c r="R402" s="76">
        <v>3</v>
      </c>
      <c r="S402" s="76">
        <v>12</v>
      </c>
      <c r="T402" s="76">
        <v>12</v>
      </c>
      <c r="U402" s="76">
        <v>12</v>
      </c>
      <c r="V402" s="76">
        <v>9</v>
      </c>
      <c r="W402" s="73"/>
      <c r="X402" s="168"/>
      <c r="Y402" s="73"/>
      <c r="Z402" s="76"/>
      <c r="AA402" s="76"/>
      <c r="AB402" s="76"/>
      <c r="AC402" s="76"/>
      <c r="AD402" s="76"/>
      <c r="AE402" s="169"/>
      <c r="AF402" s="76"/>
      <c r="AG402" s="76"/>
      <c r="AH402" s="76"/>
      <c r="AI402" s="97"/>
      <c r="AJ402" s="97"/>
      <c r="AK402" s="97"/>
      <c r="AL402" s="97"/>
      <c r="AM402" s="97"/>
      <c r="AN402" s="97"/>
      <c r="AO402" s="97"/>
      <c r="AP402" s="97"/>
      <c r="AQ402" s="97"/>
      <c r="AR402" s="97"/>
      <c r="AS402" s="97"/>
      <c r="AT402" s="97"/>
      <c r="AU402" s="97"/>
      <c r="AV402" s="97"/>
      <c r="AW402" s="97"/>
      <c r="AX402" s="97"/>
      <c r="AY402" s="97"/>
      <c r="AZ402" s="97"/>
      <c r="BA402" s="97"/>
      <c r="BB402" s="97"/>
    </row>
    <row r="403" spans="1:54" s="98" customFormat="1" ht="14.25" customHeight="1" x14ac:dyDescent="0.25">
      <c r="A403" s="111">
        <v>81708200</v>
      </c>
      <c r="B403" s="113" t="s">
        <v>813</v>
      </c>
      <c r="C403" s="197" t="str">
        <f>VLOOKUP(B403,Satser!$I$133:$J$160,2,FALSE)</f>
        <v>IV</v>
      </c>
      <c r="D403" s="113" t="s">
        <v>662</v>
      </c>
      <c r="E403" s="440"/>
      <c r="F403" s="220" t="s">
        <v>1813</v>
      </c>
      <c r="G403" s="113"/>
      <c r="H403" s="223">
        <v>2009</v>
      </c>
      <c r="I403" s="189" t="s">
        <v>618</v>
      </c>
      <c r="J403" s="160" t="s">
        <v>224</v>
      </c>
      <c r="K403" s="379">
        <f>IF(B403="",0,VLOOKUP(B403,Satser!$D$167:$F$194,2,FALSE)*IF(AA403="",0,VLOOKUP(AA403,Satser!$H$2:$J$14,2,FALSE)))</f>
        <v>0</v>
      </c>
      <c r="L403" s="379">
        <f>IF(B403="",0,VLOOKUP(B403,Satser!$I$167:$L$194,3,FALSE)*IF(AA403="",0,VLOOKUP(AA403,Satser!$H$2:$J$14,3,FALSE)))</f>
        <v>0</v>
      </c>
      <c r="M403" s="380">
        <f t="shared" si="6"/>
        <v>0</v>
      </c>
      <c r="N403" s="141" t="s">
        <v>680</v>
      </c>
      <c r="O403" s="73"/>
      <c r="P403" s="73"/>
      <c r="Q403" s="114">
        <v>0</v>
      </c>
      <c r="R403" s="76"/>
      <c r="S403" s="76">
        <v>9</v>
      </c>
      <c r="T403" s="76">
        <v>12</v>
      </c>
      <c r="U403" s="76">
        <v>12</v>
      </c>
      <c r="V403" s="76">
        <v>12</v>
      </c>
      <c r="W403" s="73">
        <v>3</v>
      </c>
      <c r="X403" s="168"/>
      <c r="Y403" s="73"/>
      <c r="Z403" s="76"/>
      <c r="AA403" s="76"/>
      <c r="AB403" s="76"/>
      <c r="AC403" s="76"/>
      <c r="AD403" s="76"/>
      <c r="AE403" s="169"/>
      <c r="AF403" s="76"/>
      <c r="AG403" s="76"/>
      <c r="AH403" s="76"/>
      <c r="AI403" s="97"/>
      <c r="AJ403" s="97"/>
      <c r="AK403" s="97"/>
      <c r="AL403" s="97"/>
      <c r="AM403" s="97"/>
      <c r="AN403" s="97"/>
      <c r="AO403" s="97"/>
      <c r="AP403" s="97"/>
      <c r="AQ403" s="97"/>
      <c r="AR403" s="97"/>
      <c r="AS403" s="97"/>
      <c r="AT403" s="97"/>
      <c r="AU403" s="97"/>
      <c r="AV403" s="97"/>
      <c r="AW403" s="97"/>
      <c r="AX403" s="97"/>
      <c r="AY403" s="97"/>
      <c r="AZ403" s="97"/>
      <c r="BA403" s="97"/>
      <c r="BB403" s="97"/>
    </row>
    <row r="404" spans="1:54" s="98" customFormat="1" ht="14.25" customHeight="1" x14ac:dyDescent="0.25">
      <c r="A404" s="186">
        <v>81710100</v>
      </c>
      <c r="B404" s="113" t="s">
        <v>813</v>
      </c>
      <c r="C404" s="197" t="str">
        <f>VLOOKUP(B404,Satser!$I$133:$J$160,2,FALSE)</f>
        <v>IV</v>
      </c>
      <c r="D404" s="113" t="s">
        <v>393</v>
      </c>
      <c r="E404" s="440"/>
      <c r="F404" s="220" t="s">
        <v>1813</v>
      </c>
      <c r="G404" s="113"/>
      <c r="H404" s="223">
        <v>2009</v>
      </c>
      <c r="I404" s="189" t="s">
        <v>348</v>
      </c>
      <c r="J404" s="160"/>
      <c r="K404" s="379">
        <f>IF(B404="",0,VLOOKUP(B404,Satser!$D$167:$F$194,2,FALSE)*IF(AA404="",0,VLOOKUP(AA404,Satser!$H$2:$J$14,2,FALSE)))</f>
        <v>0</v>
      </c>
      <c r="L404" s="379">
        <f>IF(B404="",0,VLOOKUP(B404,Satser!$I$167:$L$194,3,FALSE)*IF(AA404="",0,VLOOKUP(AA404,Satser!$H$2:$J$14,3,FALSE)))</f>
        <v>0</v>
      </c>
      <c r="M404" s="380">
        <f t="shared" si="6"/>
        <v>0</v>
      </c>
      <c r="N404" s="141" t="s">
        <v>423</v>
      </c>
      <c r="O404" s="73"/>
      <c r="P404" s="73"/>
      <c r="Q404" s="114">
        <v>0</v>
      </c>
      <c r="R404" s="76">
        <v>5</v>
      </c>
      <c r="S404" s="76">
        <v>12</v>
      </c>
      <c r="T404" s="76">
        <v>12</v>
      </c>
      <c r="U404" s="76">
        <v>12</v>
      </c>
      <c r="V404" s="76">
        <v>7</v>
      </c>
      <c r="W404" s="73"/>
      <c r="X404" s="168"/>
      <c r="Y404" s="73"/>
      <c r="Z404" s="76"/>
      <c r="AA404" s="76"/>
      <c r="AB404" s="76"/>
      <c r="AC404" s="76"/>
      <c r="AD404" s="76"/>
      <c r="AE404" s="169"/>
      <c r="AF404" s="76"/>
      <c r="AG404" s="76"/>
      <c r="AH404" s="76"/>
      <c r="AI404" s="97"/>
      <c r="AJ404" s="97"/>
      <c r="AK404" s="97"/>
      <c r="AL404" s="97"/>
      <c r="AM404" s="97"/>
      <c r="AN404" s="97"/>
      <c r="AO404" s="97"/>
      <c r="AP404" s="97"/>
      <c r="AQ404" s="97"/>
      <c r="AR404" s="97"/>
      <c r="AS404" s="97"/>
      <c r="AT404" s="97"/>
      <c r="AU404" s="97"/>
      <c r="AV404" s="97"/>
      <c r="AW404" s="97"/>
      <c r="AX404" s="97"/>
      <c r="AY404" s="97"/>
      <c r="AZ404" s="97"/>
      <c r="BA404" s="97"/>
      <c r="BB404" s="97"/>
    </row>
    <row r="405" spans="1:54" s="98" customFormat="1" ht="14.25" customHeight="1" x14ac:dyDescent="0.25">
      <c r="A405" s="111">
        <v>81710200</v>
      </c>
      <c r="B405" s="113" t="s">
        <v>813</v>
      </c>
      <c r="C405" s="197" t="str">
        <f>VLOOKUP(B405,Satser!$I$133:$J$160,2,FALSE)</f>
        <v>IV</v>
      </c>
      <c r="D405" s="113" t="s">
        <v>376</v>
      </c>
      <c r="E405" s="440"/>
      <c r="F405" s="220" t="s">
        <v>1813</v>
      </c>
      <c r="G405" s="113"/>
      <c r="H405" s="223">
        <v>2009</v>
      </c>
      <c r="I405" s="189" t="s">
        <v>348</v>
      </c>
      <c r="J405" s="160"/>
      <c r="K405" s="379">
        <f>IF(B405="",0,VLOOKUP(B405,Satser!$D$167:$F$194,2,FALSE)*IF(AA405="",0,VLOOKUP(AA405,Satser!$H$2:$J$14,2,FALSE)))</f>
        <v>0</v>
      </c>
      <c r="L405" s="379">
        <f>IF(B405="",0,VLOOKUP(B405,Satser!$I$167:$L$194,3,FALSE)*IF(AA405="",0,VLOOKUP(AA405,Satser!$H$2:$J$14,3,FALSE)))</f>
        <v>0</v>
      </c>
      <c r="M405" s="380">
        <f t="shared" si="6"/>
        <v>0</v>
      </c>
      <c r="N405" s="141" t="s">
        <v>424</v>
      </c>
      <c r="O405" s="73"/>
      <c r="P405" s="73"/>
      <c r="Q405" s="114">
        <v>0</v>
      </c>
      <c r="R405" s="76">
        <v>5</v>
      </c>
      <c r="S405" s="76">
        <v>12</v>
      </c>
      <c r="T405" s="76">
        <v>12</v>
      </c>
      <c r="U405" s="76">
        <v>12</v>
      </c>
      <c r="V405" s="76">
        <v>7</v>
      </c>
      <c r="W405" s="73"/>
      <c r="X405" s="168"/>
      <c r="Y405" s="73"/>
      <c r="Z405" s="76"/>
      <c r="AA405" s="76"/>
      <c r="AB405" s="76"/>
      <c r="AC405" s="76"/>
      <c r="AD405" s="76"/>
      <c r="AE405" s="169"/>
      <c r="AF405" s="76"/>
      <c r="AG405" s="76"/>
      <c r="AH405" s="76"/>
      <c r="AI405" s="97"/>
      <c r="AJ405" s="97"/>
      <c r="AK405" s="97"/>
      <c r="AL405" s="97"/>
      <c r="AM405" s="97"/>
      <c r="AN405" s="97"/>
      <c r="AO405" s="97"/>
      <c r="AP405" s="97"/>
      <c r="AQ405" s="97"/>
      <c r="AR405" s="97"/>
      <c r="AS405" s="97"/>
      <c r="AT405" s="97"/>
      <c r="AU405" s="97"/>
      <c r="AV405" s="97"/>
      <c r="AW405" s="97"/>
      <c r="AX405" s="97"/>
      <c r="AY405" s="97"/>
      <c r="AZ405" s="97"/>
      <c r="BA405" s="97"/>
      <c r="BB405" s="97"/>
    </row>
    <row r="406" spans="1:54" s="98" customFormat="1" ht="14.25" customHeight="1" x14ac:dyDescent="0.25">
      <c r="A406" s="111">
        <v>81711700</v>
      </c>
      <c r="B406" s="113" t="s">
        <v>813</v>
      </c>
      <c r="C406" s="197" t="str">
        <f>VLOOKUP(B406,Satser!$I$133:$J$160,2,FALSE)</f>
        <v>IV</v>
      </c>
      <c r="D406" s="113" t="s">
        <v>1175</v>
      </c>
      <c r="E406" s="440"/>
      <c r="F406" s="220" t="s">
        <v>1813</v>
      </c>
      <c r="G406" s="112" t="s">
        <v>527</v>
      </c>
      <c r="H406" s="130">
        <v>2010</v>
      </c>
      <c r="I406" s="189" t="s">
        <v>618</v>
      </c>
      <c r="J406" s="160"/>
      <c r="K406" s="379">
        <f>IF(B406="",0,VLOOKUP(B406,Satser!$D$167:$F$194,2,FALSE)*IF(AA406="",0,VLOOKUP(AA406,Satser!$H$2:$J$14,2,FALSE)))</f>
        <v>0</v>
      </c>
      <c r="L406" s="379">
        <f>IF(B406="",0,VLOOKUP(B406,Satser!$I$167:$L$194,3,FALSE)*IF(AA406="",0,VLOOKUP(AA406,Satser!$H$2:$J$14,3,FALSE)))</f>
        <v>0</v>
      </c>
      <c r="M406" s="380">
        <f t="shared" si="6"/>
        <v>0</v>
      </c>
      <c r="N406" s="141" t="s">
        <v>1776</v>
      </c>
      <c r="O406" s="73"/>
      <c r="P406" s="73"/>
      <c r="Q406" s="114">
        <v>0</v>
      </c>
      <c r="R406" s="76">
        <v>0</v>
      </c>
      <c r="S406" s="76">
        <v>9</v>
      </c>
      <c r="T406" s="76">
        <v>12</v>
      </c>
      <c r="U406" s="76">
        <v>12</v>
      </c>
      <c r="V406" s="76">
        <v>12</v>
      </c>
      <c r="W406" s="73">
        <v>3</v>
      </c>
      <c r="X406" s="73"/>
      <c r="Y406" s="73"/>
      <c r="Z406" s="76"/>
      <c r="AA406" s="76"/>
      <c r="AB406" s="76"/>
      <c r="AC406" s="76"/>
      <c r="AD406" s="76"/>
      <c r="AE406" s="169"/>
      <c r="AF406" s="76"/>
      <c r="AG406" s="76"/>
      <c r="AH406" s="76"/>
      <c r="AI406" s="97"/>
      <c r="AJ406" s="97"/>
      <c r="AK406" s="97"/>
      <c r="AL406" s="97"/>
      <c r="AM406" s="97"/>
      <c r="AN406" s="97"/>
      <c r="AO406" s="97"/>
      <c r="AP406" s="97"/>
      <c r="AQ406" s="97"/>
      <c r="AR406" s="97"/>
      <c r="AS406" s="97"/>
      <c r="AT406" s="97"/>
      <c r="AU406" s="97"/>
      <c r="AV406" s="97"/>
      <c r="AW406" s="97"/>
      <c r="AX406" s="97"/>
      <c r="AY406" s="97"/>
      <c r="AZ406" s="97"/>
      <c r="BA406" s="97"/>
      <c r="BB406" s="97"/>
    </row>
    <row r="407" spans="1:54" s="98" customFormat="1" ht="14.25" customHeight="1" x14ac:dyDescent="0.25">
      <c r="A407" s="111">
        <v>81711800</v>
      </c>
      <c r="B407" s="113" t="s">
        <v>813</v>
      </c>
      <c r="C407" s="197" t="str">
        <f>VLOOKUP(B407,Satser!$I$133:$J$160,2,FALSE)</f>
        <v>IV</v>
      </c>
      <c r="D407" s="113" t="s">
        <v>1177</v>
      </c>
      <c r="E407" s="440"/>
      <c r="F407" s="220" t="s">
        <v>1813</v>
      </c>
      <c r="G407" s="113"/>
      <c r="H407" s="130">
        <v>2010</v>
      </c>
      <c r="I407" s="189" t="s">
        <v>278</v>
      </c>
      <c r="J407" s="160"/>
      <c r="K407" s="379">
        <f>IF(B407="",0,VLOOKUP(B407,Satser!$D$167:$F$194,2,FALSE)*IF(AA407="",0,VLOOKUP(AA407,Satser!$H$2:$J$14,2,FALSE)))</f>
        <v>0</v>
      </c>
      <c r="L407" s="379">
        <f>IF(B407="",0,VLOOKUP(B407,Satser!$I$167:$L$194,3,FALSE)*IF(AA407="",0,VLOOKUP(AA407,Satser!$H$2:$J$14,3,FALSE)))</f>
        <v>0</v>
      </c>
      <c r="M407" s="380">
        <f t="shared" si="6"/>
        <v>0</v>
      </c>
      <c r="N407" s="141" t="s">
        <v>1719</v>
      </c>
      <c r="O407" s="73"/>
      <c r="P407" s="73"/>
      <c r="Q407" s="114">
        <v>0</v>
      </c>
      <c r="R407" s="76">
        <v>0</v>
      </c>
      <c r="S407" s="110"/>
      <c r="T407" s="76">
        <v>5</v>
      </c>
      <c r="U407" s="76">
        <v>12</v>
      </c>
      <c r="V407" s="76">
        <v>12</v>
      </c>
      <c r="W407" s="76">
        <v>12</v>
      </c>
      <c r="X407" s="73">
        <v>7</v>
      </c>
      <c r="Y407" s="73"/>
      <c r="Z407" s="76"/>
      <c r="AA407" s="76"/>
      <c r="AB407" s="76"/>
      <c r="AC407" s="76"/>
      <c r="AD407" s="76"/>
      <c r="AE407" s="169"/>
      <c r="AF407" s="76"/>
      <c r="AG407" s="76"/>
      <c r="AH407" s="76"/>
      <c r="AI407" s="97"/>
      <c r="AJ407" s="97"/>
      <c r="AK407" s="97"/>
      <c r="AL407" s="97"/>
      <c r="AM407" s="97"/>
      <c r="AN407" s="97"/>
      <c r="AO407" s="97"/>
      <c r="AP407" s="97"/>
      <c r="AQ407" s="97"/>
      <c r="AR407" s="97"/>
      <c r="AS407" s="97"/>
      <c r="AT407" s="97"/>
      <c r="AU407" s="97"/>
      <c r="AV407" s="97"/>
      <c r="AW407" s="97"/>
      <c r="AX407" s="97"/>
      <c r="AY407" s="97"/>
      <c r="AZ407" s="97"/>
      <c r="BA407" s="97"/>
      <c r="BB407" s="97"/>
    </row>
    <row r="408" spans="1:54" s="98" customFormat="1" ht="14.25" customHeight="1" x14ac:dyDescent="0.25">
      <c r="A408" s="111">
        <v>81711900</v>
      </c>
      <c r="B408" s="113" t="s">
        <v>813</v>
      </c>
      <c r="C408" s="197" t="str">
        <f>VLOOKUP(B408,Satser!$I$133:$J$160,2,FALSE)</f>
        <v>IV</v>
      </c>
      <c r="D408" s="113" t="s">
        <v>1174</v>
      </c>
      <c r="E408" s="440"/>
      <c r="F408" s="220" t="s">
        <v>1813</v>
      </c>
      <c r="G408" s="113" t="s">
        <v>527</v>
      </c>
      <c r="H408" s="130">
        <v>2010</v>
      </c>
      <c r="I408" s="189" t="s">
        <v>766</v>
      </c>
      <c r="J408" s="160"/>
      <c r="K408" s="379">
        <f>IF(B408="",0,VLOOKUP(B408,Satser!$D$167:$F$194,2,FALSE)*IF(AA408="",0,VLOOKUP(AA408,Satser!$H$2:$J$14,2,FALSE)))</f>
        <v>0</v>
      </c>
      <c r="L408" s="379">
        <f>IF(B408="",0,VLOOKUP(B408,Satser!$I$167:$L$194,3,FALSE)*IF(AA408="",0,VLOOKUP(AA408,Satser!$H$2:$J$14,3,FALSE)))</f>
        <v>0</v>
      </c>
      <c r="M408" s="380">
        <f t="shared" si="6"/>
        <v>0</v>
      </c>
      <c r="N408" s="141" t="s">
        <v>1732</v>
      </c>
      <c r="O408" s="73"/>
      <c r="P408" s="73"/>
      <c r="Q408" s="114">
        <v>0</v>
      </c>
      <c r="R408" s="76">
        <v>0</v>
      </c>
      <c r="S408" s="110"/>
      <c r="T408" s="76">
        <v>12</v>
      </c>
      <c r="U408" s="76">
        <v>12</v>
      </c>
      <c r="V408" s="76">
        <v>12</v>
      </c>
      <c r="W408" s="76">
        <v>12</v>
      </c>
      <c r="X408" s="73"/>
      <c r="Y408" s="76"/>
      <c r="Z408" s="76"/>
      <c r="AA408" s="76"/>
      <c r="AB408" s="76"/>
      <c r="AC408" s="76"/>
      <c r="AD408" s="76"/>
      <c r="AE408" s="169"/>
      <c r="AF408" s="76"/>
      <c r="AG408" s="76"/>
      <c r="AH408" s="76"/>
      <c r="AI408" s="97"/>
      <c r="AJ408" s="97"/>
      <c r="AK408" s="97"/>
      <c r="AL408" s="97"/>
      <c r="AM408" s="97"/>
      <c r="AN408" s="97"/>
      <c r="AO408" s="97"/>
      <c r="AP408" s="97"/>
      <c r="AQ408" s="97"/>
      <c r="AR408" s="97"/>
      <c r="AS408" s="97"/>
      <c r="AT408" s="97"/>
      <c r="AU408" s="97"/>
      <c r="AV408" s="97"/>
      <c r="AW408" s="97"/>
      <c r="AX408" s="97"/>
      <c r="AY408" s="97"/>
      <c r="AZ408" s="97"/>
      <c r="BA408" s="97"/>
      <c r="BB408" s="97"/>
    </row>
    <row r="409" spans="1:54" s="98" customFormat="1" ht="14.25" customHeight="1" x14ac:dyDescent="0.25">
      <c r="A409" s="251">
        <v>81712001</v>
      </c>
      <c r="B409" s="113" t="s">
        <v>813</v>
      </c>
      <c r="C409" s="197" t="str">
        <f>VLOOKUP(B409,Satser!$I$133:$J$160,2,FALSE)</f>
        <v>IV</v>
      </c>
      <c r="D409" s="113" t="s">
        <v>1176</v>
      </c>
      <c r="E409" s="440"/>
      <c r="F409" s="220" t="s">
        <v>1813</v>
      </c>
      <c r="G409" s="113"/>
      <c r="H409" s="130">
        <v>2010</v>
      </c>
      <c r="I409" s="130"/>
      <c r="J409" s="160"/>
      <c r="K409" s="379">
        <f>IF(B409="",0,VLOOKUP(B409,Satser!$D$167:$F$194,2,FALSE)*IF(AA409="",0,VLOOKUP(AA409,Satser!$H$2:$J$14,2,FALSE)))</f>
        <v>0</v>
      </c>
      <c r="L409" s="379">
        <f>IF(B409="",0,VLOOKUP(B409,Satser!$I$167:$L$194,3,FALSE)*IF(AA409="",0,VLOOKUP(AA409,Satser!$H$2:$J$14,3,FALSE)))</f>
        <v>0</v>
      </c>
      <c r="M409" s="380">
        <f t="shared" si="6"/>
        <v>0</v>
      </c>
      <c r="N409" s="166"/>
      <c r="O409" s="73"/>
      <c r="P409" s="73"/>
      <c r="Q409" s="114"/>
      <c r="R409" s="76"/>
      <c r="S409" s="110"/>
      <c r="T409" s="76"/>
      <c r="U409" s="76"/>
      <c r="V409" s="76"/>
      <c r="W409" s="76"/>
      <c r="X409" s="169"/>
      <c r="Y409" s="76"/>
      <c r="Z409" s="76"/>
      <c r="AA409" s="76"/>
      <c r="AB409" s="76"/>
      <c r="AC409" s="76"/>
      <c r="AD409" s="76"/>
      <c r="AE409" s="169"/>
      <c r="AF409" s="76"/>
      <c r="AG409" s="76"/>
      <c r="AH409" s="76"/>
      <c r="AI409" s="97"/>
      <c r="AJ409" s="97"/>
      <c r="AK409" s="97"/>
      <c r="AL409" s="97"/>
      <c r="AM409" s="97"/>
      <c r="AN409" s="97"/>
      <c r="AO409" s="97"/>
      <c r="AP409" s="97"/>
      <c r="AQ409" s="97"/>
      <c r="AR409" s="97"/>
      <c r="AS409" s="97"/>
      <c r="AT409" s="97"/>
      <c r="AU409" s="97"/>
      <c r="AV409" s="97"/>
      <c r="AW409" s="97"/>
      <c r="AX409" s="97"/>
      <c r="AY409" s="97"/>
      <c r="AZ409" s="97"/>
      <c r="BA409" s="97"/>
      <c r="BB409" s="97"/>
    </row>
    <row r="410" spans="1:54" s="98" customFormat="1" ht="14.25" customHeight="1" x14ac:dyDescent="0.25">
      <c r="A410" s="96">
        <v>81715300</v>
      </c>
      <c r="B410" s="130" t="s">
        <v>813</v>
      </c>
      <c r="C410" s="197" t="str">
        <f>VLOOKUP(B410,Satser!$I$133:$J$160,2,FALSE)</f>
        <v>IV</v>
      </c>
      <c r="D410" s="130" t="s">
        <v>590</v>
      </c>
      <c r="E410" s="440"/>
      <c r="F410" s="220" t="s">
        <v>1813</v>
      </c>
      <c r="G410" s="130" t="s">
        <v>527</v>
      </c>
      <c r="H410" s="130">
        <v>2010</v>
      </c>
      <c r="I410" s="189" t="s">
        <v>540</v>
      </c>
      <c r="J410" s="160"/>
      <c r="K410" s="379">
        <f>IF(B410="",0,VLOOKUP(B410,Satser!$D$167:$F$194,2,FALSE)*IF(AA410="",0,VLOOKUP(AA410,Satser!$H$2:$J$14,2,FALSE)))</f>
        <v>0</v>
      </c>
      <c r="L410" s="379">
        <f>IF(B410="",0,VLOOKUP(B410,Satser!$I$167:$L$194,3,FALSE)*IF(AA410="",0,VLOOKUP(AA410,Satser!$H$2:$J$14,3,FALSE)))</f>
        <v>0</v>
      </c>
      <c r="M410" s="380">
        <f t="shared" si="6"/>
        <v>0</v>
      </c>
      <c r="N410" s="141" t="s">
        <v>629</v>
      </c>
      <c r="O410" s="73"/>
      <c r="P410" s="73"/>
      <c r="Q410" s="79"/>
      <c r="R410" s="73"/>
      <c r="S410" s="73">
        <v>12</v>
      </c>
      <c r="T410" s="73">
        <v>12</v>
      </c>
      <c r="U410" s="73">
        <v>12</v>
      </c>
      <c r="V410" s="73">
        <v>12</v>
      </c>
      <c r="W410" s="73"/>
      <c r="X410" s="110"/>
      <c r="Y410" s="73"/>
      <c r="Z410" s="76"/>
      <c r="AA410" s="76"/>
      <c r="AB410" s="76"/>
      <c r="AC410" s="76"/>
      <c r="AD410" s="76"/>
      <c r="AE410" s="169"/>
      <c r="AF410" s="76"/>
      <c r="AG410" s="76"/>
      <c r="AH410" s="76"/>
      <c r="AI410" s="97"/>
      <c r="AJ410" s="97"/>
      <c r="AK410" s="97"/>
      <c r="AL410" s="97"/>
      <c r="AM410" s="97"/>
      <c r="AN410" s="97"/>
      <c r="AO410" s="97"/>
      <c r="AP410" s="97"/>
      <c r="AQ410" s="97"/>
      <c r="AR410" s="97"/>
      <c r="AS410" s="97"/>
      <c r="AT410" s="97"/>
      <c r="AU410" s="97"/>
      <c r="AV410" s="97"/>
      <c r="AW410" s="97"/>
      <c r="AX410" s="97"/>
      <c r="AY410" s="97"/>
      <c r="AZ410" s="97"/>
      <c r="BA410" s="97"/>
      <c r="BB410" s="97"/>
    </row>
    <row r="411" spans="1:54" s="98" customFormat="1" ht="14.25" customHeight="1" x14ac:dyDescent="0.25">
      <c r="A411" s="96">
        <v>81715400</v>
      </c>
      <c r="B411" s="130" t="s">
        <v>813</v>
      </c>
      <c r="C411" s="197" t="str">
        <f>VLOOKUP(B411,Satser!$I$133:$J$160,2,FALSE)</f>
        <v>IV</v>
      </c>
      <c r="D411" s="130" t="s">
        <v>599</v>
      </c>
      <c r="E411" s="440"/>
      <c r="F411" s="220" t="s">
        <v>1813</v>
      </c>
      <c r="G411" s="130" t="s">
        <v>527</v>
      </c>
      <c r="H411" s="177">
        <v>2010</v>
      </c>
      <c r="I411" s="189" t="s">
        <v>463</v>
      </c>
      <c r="J411" s="160"/>
      <c r="K411" s="379">
        <f>IF(B411="",0,VLOOKUP(B411,Satser!$D$167:$F$194,2,FALSE)*IF(AA411="",0,VLOOKUP(AA411,Satser!$H$2:$J$14,2,FALSE)))</f>
        <v>0</v>
      </c>
      <c r="L411" s="379">
        <f>IF(B411="",0,VLOOKUP(B411,Satser!$I$167:$L$194,3,FALSE)*IF(AA411="",0,VLOOKUP(AA411,Satser!$H$2:$J$14,3,FALSE)))</f>
        <v>0</v>
      </c>
      <c r="M411" s="380">
        <f t="shared" si="6"/>
        <v>0</v>
      </c>
      <c r="N411" s="141" t="s">
        <v>634</v>
      </c>
      <c r="O411" s="73"/>
      <c r="P411" s="73"/>
      <c r="Q411" s="79"/>
      <c r="R411" s="73"/>
      <c r="S411" s="73">
        <v>11</v>
      </c>
      <c r="T411" s="183">
        <v>12</v>
      </c>
      <c r="U411" s="183">
        <v>12</v>
      </c>
      <c r="V411" s="183">
        <v>12</v>
      </c>
      <c r="W411" s="183">
        <v>1</v>
      </c>
      <c r="X411" s="245"/>
      <c r="Y411" s="73"/>
      <c r="Z411" s="76"/>
      <c r="AA411" s="76"/>
      <c r="AB411" s="76"/>
      <c r="AC411" s="76"/>
      <c r="AD411" s="76"/>
      <c r="AE411" s="169"/>
      <c r="AF411" s="76"/>
      <c r="AG411" s="76"/>
      <c r="AH411" s="76"/>
      <c r="AI411" s="97"/>
      <c r="AJ411" s="97"/>
      <c r="AK411" s="97"/>
      <c r="AL411" s="97"/>
      <c r="AM411" s="97"/>
      <c r="AN411" s="97"/>
      <c r="AO411" s="97"/>
      <c r="AP411" s="97"/>
      <c r="AQ411" s="97"/>
      <c r="AR411" s="97"/>
      <c r="AS411" s="97"/>
      <c r="AT411" s="97"/>
      <c r="AU411" s="97"/>
      <c r="AV411" s="97"/>
      <c r="AW411" s="97"/>
      <c r="AX411" s="97"/>
      <c r="AY411" s="97"/>
      <c r="AZ411" s="97"/>
      <c r="BA411" s="97"/>
      <c r="BB411" s="97"/>
    </row>
    <row r="412" spans="1:54" s="98" customFormat="1" ht="14.25" customHeight="1" x14ac:dyDescent="0.25">
      <c r="A412" s="96">
        <v>81715500</v>
      </c>
      <c r="B412" s="130" t="s">
        <v>813</v>
      </c>
      <c r="C412" s="197" t="str">
        <f>VLOOKUP(B412,Satser!$I$133:$J$160,2,FALSE)</f>
        <v>IV</v>
      </c>
      <c r="D412" s="130" t="s">
        <v>604</v>
      </c>
      <c r="E412" s="440"/>
      <c r="F412" s="220" t="s">
        <v>1813</v>
      </c>
      <c r="G412" s="130" t="s">
        <v>530</v>
      </c>
      <c r="H412" s="192">
        <v>2010</v>
      </c>
      <c r="I412" s="189" t="s">
        <v>540</v>
      </c>
      <c r="J412" s="160"/>
      <c r="K412" s="379">
        <f>IF(B412="",0,VLOOKUP(B412,Satser!$D$167:$F$194,2,FALSE)*IF(AA412="",0,VLOOKUP(AA412,Satser!$H$2:$J$14,2,FALSE)))</f>
        <v>0</v>
      </c>
      <c r="L412" s="379">
        <f>IF(B412="",0,VLOOKUP(B412,Satser!$I$167:$L$194,3,FALSE)*IF(AA412="",0,VLOOKUP(AA412,Satser!$H$2:$J$14,3,FALSE)))</f>
        <v>0</v>
      </c>
      <c r="M412" s="380">
        <f t="shared" si="6"/>
        <v>0</v>
      </c>
      <c r="N412" s="141" t="s">
        <v>635</v>
      </c>
      <c r="O412" s="73"/>
      <c r="P412" s="73"/>
      <c r="Q412" s="79"/>
      <c r="R412" s="73"/>
      <c r="S412" s="73">
        <v>12</v>
      </c>
      <c r="T412" s="183">
        <v>12</v>
      </c>
      <c r="U412" s="183">
        <v>12</v>
      </c>
      <c r="V412" s="183">
        <v>12</v>
      </c>
      <c r="W412" s="183"/>
      <c r="X412" s="245"/>
      <c r="Y412" s="73"/>
      <c r="Z412" s="76"/>
      <c r="AA412" s="76"/>
      <c r="AB412" s="76"/>
      <c r="AC412" s="76"/>
      <c r="AD412" s="76"/>
      <c r="AE412" s="169"/>
      <c r="AF412" s="76"/>
      <c r="AG412" s="76"/>
      <c r="AH412" s="76"/>
      <c r="AI412" s="97"/>
      <c r="AJ412" s="97"/>
      <c r="AK412" s="97"/>
      <c r="AL412" s="97"/>
      <c r="AM412" s="97"/>
      <c r="AN412" s="97"/>
      <c r="AO412" s="97"/>
      <c r="AP412" s="97"/>
      <c r="AQ412" s="97"/>
      <c r="AR412" s="97"/>
      <c r="AS412" s="97"/>
      <c r="AT412" s="97"/>
      <c r="AU412" s="97"/>
      <c r="AV412" s="97"/>
      <c r="AW412" s="97"/>
      <c r="AX412" s="97"/>
      <c r="AY412" s="97"/>
      <c r="AZ412" s="97"/>
      <c r="BA412" s="97"/>
      <c r="BB412" s="97"/>
    </row>
    <row r="413" spans="1:54" s="98" customFormat="1" ht="14.25" customHeight="1" x14ac:dyDescent="0.25">
      <c r="A413" s="96">
        <v>81715600</v>
      </c>
      <c r="B413" s="130" t="s">
        <v>813</v>
      </c>
      <c r="C413" s="197" t="str">
        <f>VLOOKUP(B413,Satser!$I$133:$J$160,2,FALSE)</f>
        <v>IV</v>
      </c>
      <c r="D413" s="130" t="s">
        <v>616</v>
      </c>
      <c r="E413" s="440"/>
      <c r="F413" s="220" t="s">
        <v>1813</v>
      </c>
      <c r="G413" s="130" t="s">
        <v>527</v>
      </c>
      <c r="H413" s="192">
        <v>2010</v>
      </c>
      <c r="I413" s="189" t="s">
        <v>603</v>
      </c>
      <c r="J413" s="160"/>
      <c r="K413" s="379">
        <f>IF(B413="",0,VLOOKUP(B413,Satser!$D$167:$F$194,2,FALSE)*IF(AA413="",0,VLOOKUP(AA413,Satser!$H$2:$J$14,2,FALSE)))</f>
        <v>0</v>
      </c>
      <c r="L413" s="379">
        <f>IF(B413="",0,VLOOKUP(B413,Satser!$I$167:$L$194,3,FALSE)*IF(AA413="",0,VLOOKUP(AA413,Satser!$H$2:$J$14,3,FALSE)))</f>
        <v>0</v>
      </c>
      <c r="M413" s="380">
        <f t="shared" si="6"/>
        <v>0</v>
      </c>
      <c r="N413" s="141" t="s">
        <v>649</v>
      </c>
      <c r="O413" s="73"/>
      <c r="P413" s="73"/>
      <c r="Q413" s="79"/>
      <c r="R413" s="73"/>
      <c r="S413" s="73">
        <v>10</v>
      </c>
      <c r="T413" s="183">
        <v>12</v>
      </c>
      <c r="U413" s="73">
        <v>12</v>
      </c>
      <c r="V413" s="73">
        <v>12</v>
      </c>
      <c r="W413" s="73">
        <v>2</v>
      </c>
      <c r="X413" s="110"/>
      <c r="Y413" s="73"/>
      <c r="Z413" s="76"/>
      <c r="AA413" s="76"/>
      <c r="AB413" s="76"/>
      <c r="AC413" s="76"/>
      <c r="AD413" s="76"/>
      <c r="AE413" s="169"/>
      <c r="AF413" s="76"/>
      <c r="AG413" s="76"/>
      <c r="AH413" s="76"/>
      <c r="AI413" s="97"/>
      <c r="AJ413" s="97"/>
      <c r="AK413" s="97"/>
      <c r="AL413" s="97"/>
      <c r="AM413" s="97"/>
      <c r="AN413" s="97"/>
      <c r="AO413" s="97"/>
      <c r="AP413" s="97"/>
      <c r="AQ413" s="97"/>
      <c r="AR413" s="97"/>
      <c r="AS413" s="97"/>
      <c r="AT413" s="97"/>
      <c r="AU413" s="97"/>
      <c r="AV413" s="97"/>
      <c r="AW413" s="97"/>
      <c r="AX413" s="97"/>
      <c r="AY413" s="97"/>
      <c r="AZ413" s="97"/>
      <c r="BA413" s="97"/>
      <c r="BB413" s="97"/>
    </row>
    <row r="414" spans="1:54" s="98" customFormat="1" ht="14.25" customHeight="1" x14ac:dyDescent="0.25">
      <c r="A414" s="96">
        <v>81715700</v>
      </c>
      <c r="B414" s="130" t="s">
        <v>813</v>
      </c>
      <c r="C414" s="197" t="str">
        <f>VLOOKUP(B414,Satser!$I$133:$J$160,2,FALSE)</f>
        <v>IV</v>
      </c>
      <c r="D414" s="130" t="s">
        <v>607</v>
      </c>
      <c r="E414" s="440"/>
      <c r="F414" s="220" t="s">
        <v>1813</v>
      </c>
      <c r="G414" s="130" t="s">
        <v>527</v>
      </c>
      <c r="H414" s="177">
        <v>2010</v>
      </c>
      <c r="I414" s="189" t="s">
        <v>603</v>
      </c>
      <c r="J414" s="160"/>
      <c r="K414" s="379">
        <f>IF(B414="",0,VLOOKUP(B414,Satser!$D$167:$F$194,2,FALSE)*IF(AA414="",0,VLOOKUP(AA414,Satser!$H$2:$J$14,2,FALSE)))</f>
        <v>0</v>
      </c>
      <c r="L414" s="379">
        <f>IF(B414="",0,VLOOKUP(B414,Satser!$I$167:$L$194,3,FALSE)*IF(AA414="",0,VLOOKUP(AA414,Satser!$H$2:$J$14,3,FALSE)))</f>
        <v>0</v>
      </c>
      <c r="M414" s="380">
        <f t="shared" si="6"/>
        <v>0</v>
      </c>
      <c r="N414" s="141" t="s">
        <v>648</v>
      </c>
      <c r="O414" s="73"/>
      <c r="P414" s="73"/>
      <c r="Q414" s="79"/>
      <c r="R414" s="73"/>
      <c r="S414" s="73">
        <v>10</v>
      </c>
      <c r="T414" s="183">
        <v>12</v>
      </c>
      <c r="U414" s="183">
        <v>12</v>
      </c>
      <c r="V414" s="183">
        <v>12</v>
      </c>
      <c r="W414" s="183">
        <v>2</v>
      </c>
      <c r="X414" s="245"/>
      <c r="Y414" s="73"/>
      <c r="Z414" s="76"/>
      <c r="AA414" s="76"/>
      <c r="AB414" s="76"/>
      <c r="AC414" s="76"/>
      <c r="AD414" s="76"/>
      <c r="AE414" s="169"/>
      <c r="AF414" s="76"/>
      <c r="AG414" s="76"/>
      <c r="AH414" s="76"/>
      <c r="AI414" s="97"/>
      <c r="AJ414" s="97"/>
      <c r="AK414" s="97"/>
      <c r="AL414" s="97"/>
      <c r="AM414" s="97"/>
      <c r="AN414" s="97"/>
      <c r="AO414" s="97"/>
      <c r="AP414" s="97"/>
      <c r="AQ414" s="97"/>
      <c r="AR414" s="97"/>
      <c r="AS414" s="97"/>
      <c r="AT414" s="97"/>
      <c r="AU414" s="97"/>
      <c r="AV414" s="97"/>
      <c r="AW414" s="97"/>
      <c r="AX414" s="97"/>
      <c r="AY414" s="97"/>
      <c r="AZ414" s="97"/>
      <c r="BA414" s="97"/>
      <c r="BB414" s="97"/>
    </row>
    <row r="415" spans="1:54" s="98" customFormat="1" ht="14.25" customHeight="1" x14ac:dyDescent="0.25">
      <c r="A415" s="96">
        <v>81715800</v>
      </c>
      <c r="B415" s="130" t="s">
        <v>813</v>
      </c>
      <c r="C415" s="197" t="str">
        <f>VLOOKUP(B415,Satser!$I$133:$J$160,2,FALSE)</f>
        <v>IV</v>
      </c>
      <c r="D415" s="130" t="s">
        <v>617</v>
      </c>
      <c r="E415" s="440"/>
      <c r="F415" s="220" t="s">
        <v>1813</v>
      </c>
      <c r="G415" s="130" t="s">
        <v>527</v>
      </c>
      <c r="H415" s="192">
        <v>2010</v>
      </c>
      <c r="I415" s="189" t="s">
        <v>618</v>
      </c>
      <c r="J415" s="160"/>
      <c r="K415" s="379">
        <f>IF(B415="",0,VLOOKUP(B415,Satser!$D$167:$F$194,2,FALSE)*IF(AA415="",0,VLOOKUP(AA415,Satser!$H$2:$J$14,2,FALSE)))</f>
        <v>0</v>
      </c>
      <c r="L415" s="379">
        <f>IF(B415="",0,VLOOKUP(B415,Satser!$I$167:$L$194,3,FALSE)*IF(AA415="",0,VLOOKUP(AA415,Satser!$H$2:$J$14,3,FALSE)))</f>
        <v>0</v>
      </c>
      <c r="M415" s="380">
        <f t="shared" si="6"/>
        <v>0</v>
      </c>
      <c r="N415" s="141" t="s">
        <v>650</v>
      </c>
      <c r="O415" s="73"/>
      <c r="P415" s="73"/>
      <c r="Q415" s="79"/>
      <c r="R415" s="73"/>
      <c r="S415" s="73">
        <v>9</v>
      </c>
      <c r="T415" s="183">
        <v>12</v>
      </c>
      <c r="U415" s="183">
        <v>12</v>
      </c>
      <c r="V415" s="183">
        <v>12</v>
      </c>
      <c r="W415" s="183">
        <v>3</v>
      </c>
      <c r="X415" s="245"/>
      <c r="Y415" s="73"/>
      <c r="Z415" s="76"/>
      <c r="AA415" s="76"/>
      <c r="AB415" s="76"/>
      <c r="AC415" s="76"/>
      <c r="AD415" s="76"/>
      <c r="AE415" s="169"/>
      <c r="AF415" s="76"/>
      <c r="AG415" s="76"/>
      <c r="AH415" s="76"/>
      <c r="AI415" s="97"/>
      <c r="AJ415" s="97"/>
      <c r="AK415" s="97"/>
      <c r="AL415" s="97"/>
      <c r="AM415" s="97"/>
      <c r="AN415" s="97"/>
      <c r="AO415" s="97"/>
      <c r="AP415" s="97"/>
      <c r="AQ415" s="97"/>
      <c r="AR415" s="97"/>
      <c r="AS415" s="97"/>
      <c r="AT415" s="97"/>
      <c r="AU415" s="97"/>
      <c r="AV415" s="97"/>
      <c r="AW415" s="97"/>
      <c r="AX415" s="97"/>
      <c r="AY415" s="97"/>
      <c r="AZ415" s="97"/>
      <c r="BA415" s="97"/>
      <c r="BB415" s="97"/>
    </row>
    <row r="416" spans="1:54" s="98" customFormat="1" ht="14.25" customHeight="1" x14ac:dyDescent="0.25">
      <c r="A416" s="96">
        <v>81715900</v>
      </c>
      <c r="B416" s="130" t="s">
        <v>813</v>
      </c>
      <c r="C416" s="197" t="str">
        <f>VLOOKUP(B416,Satser!$I$133:$J$160,2,FALSE)</f>
        <v>IV</v>
      </c>
      <c r="D416" s="130" t="s">
        <v>672</v>
      </c>
      <c r="E416" s="440"/>
      <c r="F416" s="220" t="s">
        <v>1813</v>
      </c>
      <c r="G416" s="130" t="s">
        <v>530</v>
      </c>
      <c r="H416" s="192">
        <v>2010</v>
      </c>
      <c r="I416" s="189" t="s">
        <v>618</v>
      </c>
      <c r="J416" s="160"/>
      <c r="K416" s="379">
        <f>IF(B416="",0,VLOOKUP(B416,Satser!$D$167:$F$194,2,FALSE)*IF(AA416="",0,VLOOKUP(AA416,Satser!$H$2:$J$14,2,FALSE)))</f>
        <v>0</v>
      </c>
      <c r="L416" s="379">
        <f>IF(B416="",0,VLOOKUP(B416,Satser!$I$167:$L$194,3,FALSE)*IF(AA416="",0,VLOOKUP(AA416,Satser!$H$2:$J$14,3,FALSE)))</f>
        <v>0</v>
      </c>
      <c r="M416" s="380">
        <f t="shared" si="6"/>
        <v>0</v>
      </c>
      <c r="N416" s="141" t="s">
        <v>683</v>
      </c>
      <c r="O416" s="73"/>
      <c r="P416" s="73"/>
      <c r="Q416" s="79"/>
      <c r="R416" s="73"/>
      <c r="S416" s="73">
        <v>9</v>
      </c>
      <c r="T416" s="183">
        <v>12</v>
      </c>
      <c r="U416" s="183">
        <v>12</v>
      </c>
      <c r="V416" s="183">
        <v>12</v>
      </c>
      <c r="W416" s="183">
        <v>3</v>
      </c>
      <c r="X416" s="245"/>
      <c r="Y416" s="73"/>
      <c r="Z416" s="76"/>
      <c r="AA416" s="76"/>
      <c r="AB416" s="76"/>
      <c r="AC416" s="76"/>
      <c r="AD416" s="76"/>
      <c r="AE416" s="169"/>
      <c r="AF416" s="76"/>
      <c r="AG416" s="76"/>
      <c r="AH416" s="76"/>
      <c r="AI416" s="97"/>
      <c r="AJ416" s="97"/>
      <c r="AK416" s="97"/>
      <c r="AL416" s="97"/>
      <c r="AM416" s="97"/>
      <c r="AN416" s="97"/>
      <c r="AO416" s="97"/>
      <c r="AP416" s="97"/>
      <c r="AQ416" s="97"/>
      <c r="AR416" s="97"/>
      <c r="AS416" s="97"/>
      <c r="AT416" s="97"/>
      <c r="AU416" s="97"/>
      <c r="AV416" s="97"/>
      <c r="AW416" s="97"/>
      <c r="AX416" s="97"/>
      <c r="AY416" s="97"/>
      <c r="AZ416" s="97"/>
      <c r="BA416" s="97"/>
      <c r="BB416" s="97"/>
    </row>
    <row r="417" spans="1:54" s="98" customFormat="1" ht="14.25" customHeight="1" x14ac:dyDescent="0.25">
      <c r="A417" s="96">
        <v>81716000</v>
      </c>
      <c r="B417" s="130" t="s">
        <v>813</v>
      </c>
      <c r="C417" s="197" t="str">
        <f>VLOOKUP(B417,Satser!$I$133:$J$160,2,FALSE)</f>
        <v>IV</v>
      </c>
      <c r="D417" s="130" t="s">
        <v>621</v>
      </c>
      <c r="E417" s="440"/>
      <c r="F417" s="220" t="s">
        <v>1813</v>
      </c>
      <c r="G417" s="130" t="s">
        <v>527</v>
      </c>
      <c r="H417" s="177">
        <v>2010</v>
      </c>
      <c r="I417" s="189" t="s">
        <v>618</v>
      </c>
      <c r="J417" s="160"/>
      <c r="K417" s="379">
        <f>IF(B417="",0,VLOOKUP(B417,Satser!$D$167:$F$194,2,FALSE)*IF(AA417="",0,VLOOKUP(AA417,Satser!$H$2:$J$14,2,FALSE)))</f>
        <v>0</v>
      </c>
      <c r="L417" s="379">
        <f>IF(B417="",0,VLOOKUP(B417,Satser!$I$167:$L$194,3,FALSE)*IF(AA417="",0,VLOOKUP(AA417,Satser!$H$2:$J$14,3,FALSE)))</f>
        <v>0</v>
      </c>
      <c r="M417" s="380">
        <f t="shared" si="6"/>
        <v>0</v>
      </c>
      <c r="N417" s="141" t="s">
        <v>652</v>
      </c>
      <c r="O417" s="73"/>
      <c r="P417" s="73"/>
      <c r="Q417" s="79"/>
      <c r="R417" s="73"/>
      <c r="S417" s="73">
        <v>9</v>
      </c>
      <c r="T417" s="183">
        <v>12</v>
      </c>
      <c r="U417" s="183">
        <v>12</v>
      </c>
      <c r="V417" s="183">
        <v>12</v>
      </c>
      <c r="W417" s="183">
        <v>3</v>
      </c>
      <c r="X417" s="170"/>
      <c r="Y417" s="73"/>
      <c r="Z417" s="76"/>
      <c r="AA417" s="76"/>
      <c r="AB417" s="76"/>
      <c r="AC417" s="76"/>
      <c r="AD417" s="76"/>
      <c r="AE417" s="169"/>
      <c r="AF417" s="76"/>
      <c r="AG417" s="76"/>
      <c r="AH417" s="76"/>
      <c r="AI417" s="97"/>
      <c r="AJ417" s="97"/>
      <c r="AK417" s="97"/>
      <c r="AL417" s="97"/>
      <c r="AM417" s="97"/>
      <c r="AN417" s="97"/>
      <c r="AO417" s="97"/>
      <c r="AP417" s="97"/>
      <c r="AQ417" s="97"/>
      <c r="AR417" s="97"/>
      <c r="AS417" s="97"/>
      <c r="AT417" s="97"/>
      <c r="AU417" s="97"/>
      <c r="AV417" s="97"/>
      <c r="AW417" s="97"/>
      <c r="AX417" s="97"/>
      <c r="AY417" s="97"/>
      <c r="AZ417" s="97"/>
      <c r="BA417" s="97"/>
      <c r="BB417" s="97"/>
    </row>
    <row r="418" spans="1:54" ht="14.25" customHeight="1" x14ac:dyDescent="0.25">
      <c r="A418" s="96">
        <v>81716100</v>
      </c>
      <c r="B418" s="192" t="s">
        <v>813</v>
      </c>
      <c r="C418" s="197" t="str">
        <f>VLOOKUP(B418,Satser!$I$133:$J$160,2,FALSE)</f>
        <v>IV</v>
      </c>
      <c r="D418" s="130" t="s">
        <v>622</v>
      </c>
      <c r="E418" s="440"/>
      <c r="F418" s="220" t="s">
        <v>1813</v>
      </c>
      <c r="G418" s="192" t="s">
        <v>530</v>
      </c>
      <c r="H418" s="192">
        <v>2010</v>
      </c>
      <c r="I418" s="266" t="s">
        <v>540</v>
      </c>
      <c r="J418" s="193"/>
      <c r="K418" s="379">
        <f>IF(B418="",0,VLOOKUP(B418,Satser!$D$167:$F$194,2,FALSE)*IF(AA418="",0,VLOOKUP(AA418,Satser!$H$2:$J$14,2,FALSE)))</f>
        <v>0</v>
      </c>
      <c r="L418" s="379">
        <f>IF(B418="",0,VLOOKUP(B418,Satser!$I$167:$L$194,3,FALSE)*IF(AA418="",0,VLOOKUP(AA418,Satser!$H$2:$J$14,3,FALSE)))</f>
        <v>0</v>
      </c>
      <c r="M418" s="380">
        <f t="shared" si="6"/>
        <v>0</v>
      </c>
      <c r="N418" s="211" t="s">
        <v>652</v>
      </c>
      <c r="O418" s="183"/>
      <c r="P418" s="183"/>
      <c r="Q418" s="79"/>
      <c r="R418" s="183"/>
      <c r="S418" s="183">
        <v>12</v>
      </c>
      <c r="T418" s="183">
        <v>12</v>
      </c>
      <c r="U418" s="183">
        <v>12</v>
      </c>
      <c r="V418" s="183">
        <v>12</v>
      </c>
      <c r="W418" s="183"/>
      <c r="X418" s="316"/>
      <c r="Y418" s="183"/>
      <c r="Z418" s="194"/>
      <c r="AA418" s="194"/>
      <c r="AB418" s="194"/>
      <c r="AC418" s="194"/>
      <c r="AD418" s="194"/>
      <c r="AE418" s="230"/>
      <c r="AF418" s="73"/>
      <c r="AG418" s="73"/>
      <c r="AH418" s="73"/>
      <c r="AI418" s="7"/>
      <c r="AJ418" s="7"/>
      <c r="AK418" s="7"/>
      <c r="AL418" s="7"/>
      <c r="AM418" s="7"/>
      <c r="AN418" s="7"/>
      <c r="AO418" s="7"/>
      <c r="AP418" s="7"/>
      <c r="AQ418" s="7"/>
      <c r="AR418" s="7"/>
      <c r="AS418" s="7"/>
      <c r="AT418" s="7"/>
      <c r="AU418" s="7"/>
      <c r="AV418" s="7"/>
      <c r="AW418" s="7"/>
      <c r="AX418" s="7"/>
      <c r="AY418" s="7"/>
      <c r="AZ418" s="7"/>
      <c r="BA418" s="7"/>
      <c r="BB418" s="7"/>
    </row>
    <row r="419" spans="1:54" s="98" customFormat="1" ht="14.25" customHeight="1" x14ac:dyDescent="0.25">
      <c r="A419" s="96">
        <v>81716200</v>
      </c>
      <c r="B419" s="130" t="s">
        <v>813</v>
      </c>
      <c r="C419" s="197" t="str">
        <f>VLOOKUP(B419,Satser!$I$133:$J$160,2,FALSE)</f>
        <v>IV</v>
      </c>
      <c r="D419" s="130" t="s">
        <v>623</v>
      </c>
      <c r="E419" s="440"/>
      <c r="F419" s="220" t="s">
        <v>1813</v>
      </c>
      <c r="G419" s="130" t="s">
        <v>527</v>
      </c>
      <c r="H419" s="192">
        <v>2010</v>
      </c>
      <c r="I419" s="189" t="s">
        <v>618</v>
      </c>
      <c r="J419" s="160"/>
      <c r="K419" s="379">
        <f>IF(B419="",0,VLOOKUP(B419,Satser!$D$167:$F$194,2,FALSE)*IF(AA419="",0,VLOOKUP(AA419,Satser!$H$2:$J$14,2,FALSE)))</f>
        <v>0</v>
      </c>
      <c r="L419" s="379">
        <f>IF(B419="",0,VLOOKUP(B419,Satser!$I$167:$L$194,3,FALSE)*IF(AA419="",0,VLOOKUP(AA419,Satser!$H$2:$J$14,3,FALSE)))</f>
        <v>0</v>
      </c>
      <c r="M419" s="380">
        <f t="shared" si="6"/>
        <v>0</v>
      </c>
      <c r="N419" s="141" t="s">
        <v>681</v>
      </c>
      <c r="O419" s="73"/>
      <c r="P419" s="73"/>
      <c r="Q419" s="79"/>
      <c r="R419" s="73"/>
      <c r="S419" s="73">
        <v>9</v>
      </c>
      <c r="T419" s="183">
        <v>12</v>
      </c>
      <c r="U419" s="183">
        <v>12</v>
      </c>
      <c r="V419" s="183">
        <v>12</v>
      </c>
      <c r="W419" s="183">
        <v>3</v>
      </c>
      <c r="X419" s="245"/>
      <c r="Y419" s="73"/>
      <c r="Z419" s="76"/>
      <c r="AA419" s="76"/>
      <c r="AB419" s="76"/>
      <c r="AC419" s="76"/>
      <c r="AD419" s="76"/>
      <c r="AE419" s="169"/>
      <c r="AF419" s="76"/>
      <c r="AG419" s="76"/>
      <c r="AH419" s="76"/>
      <c r="AI419" s="97"/>
      <c r="AJ419" s="97"/>
      <c r="AK419" s="97"/>
      <c r="AL419" s="97"/>
      <c r="AM419" s="97"/>
      <c r="AN419" s="97"/>
      <c r="AO419" s="97"/>
      <c r="AP419" s="97"/>
      <c r="AQ419" s="97"/>
      <c r="AR419" s="97"/>
      <c r="AS419" s="97"/>
      <c r="AT419" s="97"/>
      <c r="AU419" s="97"/>
      <c r="AV419" s="97"/>
      <c r="AW419" s="97"/>
      <c r="AX419" s="97"/>
      <c r="AY419" s="97"/>
      <c r="AZ419" s="97"/>
      <c r="BA419" s="97"/>
      <c r="BB419" s="97"/>
    </row>
    <row r="420" spans="1:54" s="98" customFormat="1" ht="14.25" customHeight="1" x14ac:dyDescent="0.25">
      <c r="A420" s="96">
        <v>81716300</v>
      </c>
      <c r="B420" s="130" t="s">
        <v>813</v>
      </c>
      <c r="C420" s="197" t="str">
        <f>VLOOKUP(B420,Satser!$I$133:$J$160,2,FALSE)</f>
        <v>IV</v>
      </c>
      <c r="D420" s="192" t="s">
        <v>673</v>
      </c>
      <c r="E420" s="440"/>
      <c r="F420" s="220" t="s">
        <v>1813</v>
      </c>
      <c r="G420" s="130" t="s">
        <v>530</v>
      </c>
      <c r="H420" s="177">
        <v>2010</v>
      </c>
      <c r="I420" s="189" t="s">
        <v>664</v>
      </c>
      <c r="J420" s="160"/>
      <c r="K420" s="379">
        <f>IF(B420="",0,VLOOKUP(B420,Satser!$D$167:$F$194,2,FALSE)*IF(AA420="",0,VLOOKUP(AA420,Satser!$H$2:$J$14,2,FALSE)))</f>
        <v>0</v>
      </c>
      <c r="L420" s="379">
        <f>IF(B420="",0,VLOOKUP(B420,Satser!$I$167:$L$194,3,FALSE)*IF(AA420="",0,VLOOKUP(AA420,Satser!$H$2:$J$14,3,FALSE)))</f>
        <v>0</v>
      </c>
      <c r="M420" s="380">
        <f t="shared" si="6"/>
        <v>0</v>
      </c>
      <c r="N420" s="141" t="s">
        <v>683</v>
      </c>
      <c r="O420" s="73"/>
      <c r="P420" s="73"/>
      <c r="Q420" s="79"/>
      <c r="R420" s="73"/>
      <c r="S420" s="73">
        <v>8</v>
      </c>
      <c r="T420" s="183">
        <v>12</v>
      </c>
      <c r="U420" s="183">
        <v>12</v>
      </c>
      <c r="V420" s="183">
        <v>12</v>
      </c>
      <c r="W420" s="183">
        <v>4</v>
      </c>
      <c r="X420" s="245"/>
      <c r="Y420" s="73"/>
      <c r="Z420" s="76"/>
      <c r="AA420" s="76"/>
      <c r="AB420" s="76"/>
      <c r="AC420" s="76"/>
      <c r="AD420" s="76"/>
      <c r="AE420" s="169"/>
      <c r="AF420" s="76"/>
      <c r="AG420" s="76"/>
      <c r="AH420" s="76"/>
      <c r="AI420" s="97"/>
      <c r="AJ420" s="97"/>
      <c r="AK420" s="97"/>
      <c r="AL420" s="97"/>
      <c r="AM420" s="97"/>
      <c r="AN420" s="97"/>
      <c r="AO420" s="97"/>
      <c r="AP420" s="97"/>
      <c r="AQ420" s="97"/>
      <c r="AR420" s="97"/>
      <c r="AS420" s="97"/>
      <c r="AT420" s="97"/>
      <c r="AU420" s="97"/>
      <c r="AV420" s="97"/>
      <c r="AW420" s="97"/>
      <c r="AX420" s="97"/>
      <c r="AY420" s="97"/>
      <c r="AZ420" s="97"/>
      <c r="BA420" s="97"/>
      <c r="BB420" s="97"/>
    </row>
    <row r="421" spans="1:54" s="98" customFormat="1" ht="14.25" customHeight="1" x14ac:dyDescent="0.25">
      <c r="A421" s="96">
        <v>81716400</v>
      </c>
      <c r="B421" s="130" t="s">
        <v>813</v>
      </c>
      <c r="C421" s="197" t="str">
        <f>VLOOKUP(B421,Satser!$I$133:$J$160,2,FALSE)</f>
        <v>IV</v>
      </c>
      <c r="D421" s="130" t="s">
        <v>670</v>
      </c>
      <c r="E421" s="440"/>
      <c r="F421" s="220" t="s">
        <v>1813</v>
      </c>
      <c r="G421" s="130" t="s">
        <v>527</v>
      </c>
      <c r="H421" s="130">
        <v>2010</v>
      </c>
      <c r="I421" s="189" t="s">
        <v>620</v>
      </c>
      <c r="J421" s="160"/>
      <c r="K421" s="379">
        <f>IF(B421="",0,VLOOKUP(B421,Satser!$D$167:$F$194,2,FALSE)*IF(AA421="",0,VLOOKUP(AA421,Satser!$H$2:$J$14,2,FALSE)))</f>
        <v>0</v>
      </c>
      <c r="L421" s="379">
        <f>IF(B421="",0,VLOOKUP(B421,Satser!$I$167:$L$194,3,FALSE)*IF(AA421="",0,VLOOKUP(AA421,Satser!$H$2:$J$14,3,FALSE)))</f>
        <v>0</v>
      </c>
      <c r="M421" s="380">
        <f t="shared" si="6"/>
        <v>0</v>
      </c>
      <c r="N421" s="141" t="s">
        <v>712</v>
      </c>
      <c r="O421" s="73"/>
      <c r="P421" s="73"/>
      <c r="Q421" s="79"/>
      <c r="R421" s="73"/>
      <c r="S421" s="73">
        <v>5</v>
      </c>
      <c r="T421" s="73">
        <v>12</v>
      </c>
      <c r="U421" s="183">
        <v>12</v>
      </c>
      <c r="V421" s="183">
        <v>12</v>
      </c>
      <c r="W421" s="183">
        <v>7</v>
      </c>
      <c r="X421" s="245"/>
      <c r="Y421" s="73"/>
      <c r="Z421" s="76"/>
      <c r="AA421" s="73"/>
      <c r="AB421" s="73"/>
      <c r="AC421" s="73"/>
      <c r="AD421" s="73"/>
      <c r="AE421" s="168"/>
      <c r="AF421" s="76"/>
      <c r="AG421" s="76"/>
      <c r="AH421" s="76"/>
      <c r="AI421" s="97"/>
      <c r="AJ421" s="97"/>
      <c r="AK421" s="97"/>
      <c r="AL421" s="97"/>
      <c r="AM421" s="97"/>
      <c r="AN421" s="97"/>
      <c r="AO421" s="97"/>
      <c r="AP421" s="97"/>
      <c r="AQ421" s="97"/>
      <c r="AR421" s="97"/>
      <c r="AS421" s="97"/>
      <c r="AT421" s="97"/>
      <c r="AU421" s="97"/>
      <c r="AV421" s="97"/>
      <c r="AW421" s="97"/>
      <c r="AX421" s="97"/>
      <c r="AY421" s="97"/>
      <c r="AZ421" s="97"/>
      <c r="BA421" s="97"/>
      <c r="BB421" s="97"/>
    </row>
    <row r="422" spans="1:54" s="98" customFormat="1" ht="14.25" customHeight="1" x14ac:dyDescent="0.25">
      <c r="A422" s="330">
        <v>81716500</v>
      </c>
      <c r="B422" s="192" t="s">
        <v>813</v>
      </c>
      <c r="C422" s="197" t="str">
        <f>VLOOKUP(B422,Satser!$I$133:$J$160,2,FALSE)</f>
        <v>IV</v>
      </c>
      <c r="D422" s="192" t="s">
        <v>667</v>
      </c>
      <c r="E422" s="440"/>
      <c r="F422" s="220" t="s">
        <v>1813</v>
      </c>
      <c r="G422" s="130" t="s">
        <v>527</v>
      </c>
      <c r="H422" s="192">
        <v>2010</v>
      </c>
      <c r="I422" s="189" t="s">
        <v>668</v>
      </c>
      <c r="J422" s="160"/>
      <c r="K422" s="379">
        <f>IF(B422="",0,VLOOKUP(B422,Satser!$D$167:$F$194,2,FALSE)*IF(AA422="",0,VLOOKUP(AA422,Satser!$H$2:$J$14,2,FALSE)))</f>
        <v>0</v>
      </c>
      <c r="L422" s="379">
        <f>IF(B422="",0,VLOOKUP(B422,Satser!$I$167:$L$194,3,FALSE)*IF(AA422="",0,VLOOKUP(AA422,Satser!$H$2:$J$14,3,FALSE)))</f>
        <v>0</v>
      </c>
      <c r="M422" s="380">
        <f t="shared" si="6"/>
        <v>0</v>
      </c>
      <c r="N422" s="141" t="s">
        <v>682</v>
      </c>
      <c r="O422" s="73"/>
      <c r="P422" s="73"/>
      <c r="Q422" s="79"/>
      <c r="R422" s="73"/>
      <c r="S422" s="73">
        <v>7</v>
      </c>
      <c r="T422" s="73">
        <v>12</v>
      </c>
      <c r="U422" s="73">
        <v>12</v>
      </c>
      <c r="V422" s="73">
        <v>12</v>
      </c>
      <c r="W422" s="73">
        <v>5</v>
      </c>
      <c r="X422" s="245"/>
      <c r="Y422" s="73"/>
      <c r="Z422" s="76"/>
      <c r="AA422" s="73"/>
      <c r="AB422" s="73"/>
      <c r="AC422" s="73"/>
      <c r="AD422" s="73"/>
      <c r="AE422" s="168"/>
      <c r="AF422" s="76"/>
      <c r="AG422" s="76"/>
      <c r="AH422" s="76"/>
      <c r="AI422" s="97"/>
      <c r="AJ422" s="97"/>
      <c r="AK422" s="97"/>
      <c r="AL422" s="97"/>
      <c r="AM422" s="97"/>
      <c r="AN422" s="97"/>
      <c r="AO422" s="97"/>
      <c r="AP422" s="97"/>
      <c r="AQ422" s="97"/>
      <c r="AR422" s="97"/>
      <c r="AS422" s="97"/>
      <c r="AT422" s="97"/>
      <c r="AU422" s="97"/>
      <c r="AV422" s="97"/>
      <c r="AW422" s="97"/>
      <c r="AX422" s="97"/>
      <c r="AY422" s="97"/>
      <c r="AZ422" s="97"/>
      <c r="BA422" s="97"/>
      <c r="BB422" s="97"/>
    </row>
    <row r="423" spans="1:54" s="98" customFormat="1" ht="14.25" customHeight="1" x14ac:dyDescent="0.25">
      <c r="A423" s="96">
        <v>81720000</v>
      </c>
      <c r="B423" s="130" t="s">
        <v>813</v>
      </c>
      <c r="C423" s="197" t="str">
        <f>VLOOKUP(B423,Satser!$I$133:$J$160,2,FALSE)</f>
        <v>IV</v>
      </c>
      <c r="D423" s="145" t="s">
        <v>286</v>
      </c>
      <c r="E423" s="440"/>
      <c r="F423" s="220" t="s">
        <v>1813</v>
      </c>
      <c r="G423" s="130" t="s">
        <v>527</v>
      </c>
      <c r="H423" s="130">
        <v>2010</v>
      </c>
      <c r="I423" s="189" t="s">
        <v>685</v>
      </c>
      <c r="J423" s="160"/>
      <c r="K423" s="379">
        <f>IF(B423="",0,VLOOKUP(B423,Satser!$D$167:$F$194,2,FALSE)*IF(AA423="",0,VLOOKUP(AA423,Satser!$H$2:$J$14,2,FALSE)))</f>
        <v>0</v>
      </c>
      <c r="L423" s="379">
        <f>IF(B423="",0,VLOOKUP(B423,Satser!$I$167:$L$194,3,FALSE)*IF(AA423="",0,VLOOKUP(AA423,Satser!$H$2:$J$14,3,FALSE)))</f>
        <v>0</v>
      </c>
      <c r="M423" s="380">
        <f t="shared" si="6"/>
        <v>0</v>
      </c>
      <c r="N423" s="141" t="s">
        <v>868</v>
      </c>
      <c r="O423" s="73"/>
      <c r="P423" s="73"/>
      <c r="Q423" s="79"/>
      <c r="R423" s="73"/>
      <c r="S423" s="75"/>
      <c r="T423" s="73">
        <v>12</v>
      </c>
      <c r="U423" s="73">
        <v>12</v>
      </c>
      <c r="V423" s="73">
        <v>12</v>
      </c>
      <c r="W423" s="73">
        <v>12</v>
      </c>
      <c r="X423" s="168"/>
      <c r="Y423" s="73"/>
      <c r="Z423" s="76"/>
      <c r="AA423" s="73"/>
      <c r="AB423" s="73"/>
      <c r="AC423" s="73"/>
      <c r="AD423" s="73"/>
      <c r="AE423" s="168"/>
      <c r="AF423" s="76"/>
      <c r="AG423" s="76"/>
      <c r="AH423" s="76"/>
      <c r="AI423" s="97"/>
      <c r="AJ423" s="97"/>
      <c r="AK423" s="97"/>
      <c r="AL423" s="97"/>
      <c r="AM423" s="97"/>
      <c r="AN423" s="97"/>
      <c r="AO423" s="97"/>
      <c r="AP423" s="97"/>
      <c r="AQ423" s="97"/>
      <c r="AR423" s="97"/>
      <c r="AS423" s="97"/>
      <c r="AT423" s="97"/>
      <c r="AU423" s="97"/>
      <c r="AV423" s="97"/>
      <c r="AW423" s="97"/>
      <c r="AX423" s="97"/>
      <c r="AY423" s="97"/>
      <c r="AZ423" s="97"/>
      <c r="BA423" s="97"/>
      <c r="BB423" s="97"/>
    </row>
    <row r="424" spans="1:54" s="98" customFormat="1" ht="14.25" customHeight="1" x14ac:dyDescent="0.25">
      <c r="A424" s="96">
        <v>81720400</v>
      </c>
      <c r="B424" s="130" t="s">
        <v>813</v>
      </c>
      <c r="C424" s="197" t="str">
        <f>VLOOKUP(B424,Satser!$I$133:$J$160,2,FALSE)</f>
        <v>IV</v>
      </c>
      <c r="D424" s="130" t="s">
        <v>714</v>
      </c>
      <c r="E424" s="440"/>
      <c r="F424" s="220" t="s">
        <v>1813</v>
      </c>
      <c r="G424" s="130" t="s">
        <v>527</v>
      </c>
      <c r="H424" s="192">
        <v>2011</v>
      </c>
      <c r="I424" s="189" t="s">
        <v>685</v>
      </c>
      <c r="J424" s="160"/>
      <c r="K424" s="379">
        <f>IF(B424="",0,VLOOKUP(B424,Satser!$D$167:$F$194,2,FALSE)*IF(AA424="",0,VLOOKUP(AA424,Satser!$H$2:$J$14,2,FALSE)))</f>
        <v>0</v>
      </c>
      <c r="L424" s="379">
        <f>IF(B424="",0,VLOOKUP(B424,Satser!$I$167:$L$194,3,FALSE)*IF(AA424="",0,VLOOKUP(AA424,Satser!$H$2:$J$14,3,FALSE)))</f>
        <v>0</v>
      </c>
      <c r="M424" s="380">
        <f t="shared" si="6"/>
        <v>0</v>
      </c>
      <c r="N424" s="141" t="s">
        <v>869</v>
      </c>
      <c r="O424" s="73"/>
      <c r="P424" s="73"/>
      <c r="Q424" s="79"/>
      <c r="R424" s="73"/>
      <c r="S424" s="73"/>
      <c r="T424" s="73">
        <v>12</v>
      </c>
      <c r="U424" s="73">
        <v>12</v>
      </c>
      <c r="V424" s="73">
        <v>12</v>
      </c>
      <c r="W424" s="73">
        <v>12</v>
      </c>
      <c r="X424" s="168"/>
      <c r="Y424" s="76"/>
      <c r="Z424" s="76"/>
      <c r="AA424" s="73"/>
      <c r="AB424" s="73"/>
      <c r="AC424" s="73"/>
      <c r="AD424" s="73"/>
      <c r="AE424" s="168"/>
      <c r="AF424" s="76"/>
      <c r="AG424" s="76"/>
      <c r="AH424" s="76"/>
      <c r="AI424" s="97"/>
      <c r="AJ424" s="97"/>
      <c r="AK424" s="97"/>
      <c r="AL424" s="97"/>
      <c r="AM424" s="97"/>
      <c r="AN424" s="97"/>
      <c r="AO424" s="97"/>
      <c r="AP424" s="97"/>
      <c r="AQ424" s="97"/>
      <c r="AR424" s="97"/>
      <c r="AS424" s="97"/>
      <c r="AT424" s="97"/>
      <c r="AU424" s="97"/>
      <c r="AV424" s="97"/>
      <c r="AW424" s="97"/>
      <c r="AX424" s="97"/>
      <c r="AY424" s="97"/>
      <c r="AZ424" s="97"/>
      <c r="BA424" s="97"/>
      <c r="BB424" s="97"/>
    </row>
    <row r="425" spans="1:54" s="98" customFormat="1" ht="14.25" customHeight="1" x14ac:dyDescent="0.25">
      <c r="A425" s="96">
        <v>81720900</v>
      </c>
      <c r="B425" s="130" t="s">
        <v>813</v>
      </c>
      <c r="C425" s="197" t="str">
        <f>VLOOKUP(B425,Satser!$I$133:$J$160,2,FALSE)</f>
        <v>IV</v>
      </c>
      <c r="D425" s="130" t="s">
        <v>686</v>
      </c>
      <c r="E425" s="440"/>
      <c r="F425" s="220" t="s">
        <v>1813</v>
      </c>
      <c r="G425" s="130" t="s">
        <v>527</v>
      </c>
      <c r="H425" s="130">
        <v>2011</v>
      </c>
      <c r="I425" s="189" t="s">
        <v>685</v>
      </c>
      <c r="J425" s="160"/>
      <c r="K425" s="379">
        <f>IF(B425="",0,VLOOKUP(B425,Satser!$D$167:$F$194,2,FALSE)*IF(AA425="",0,VLOOKUP(AA425,Satser!$H$2:$J$14,2,FALSE)))</f>
        <v>0</v>
      </c>
      <c r="L425" s="379">
        <f>IF(B425="",0,VLOOKUP(B425,Satser!$I$167:$L$194,3,FALSE)*IF(AA425="",0,VLOOKUP(AA425,Satser!$H$2:$J$14,3,FALSE)))</f>
        <v>0</v>
      </c>
      <c r="M425" s="380">
        <f t="shared" si="6"/>
        <v>0</v>
      </c>
      <c r="N425" s="141" t="s">
        <v>870</v>
      </c>
      <c r="O425" s="73"/>
      <c r="P425" s="73"/>
      <c r="Q425" s="79"/>
      <c r="R425" s="73"/>
      <c r="S425" s="73"/>
      <c r="T425" s="73">
        <v>12</v>
      </c>
      <c r="U425" s="73">
        <v>12</v>
      </c>
      <c r="V425" s="73">
        <v>12</v>
      </c>
      <c r="W425" s="73">
        <v>12</v>
      </c>
      <c r="X425" s="168"/>
      <c r="Y425" s="76"/>
      <c r="Z425" s="76"/>
      <c r="AA425" s="73"/>
      <c r="AB425" s="73"/>
      <c r="AC425" s="73"/>
      <c r="AD425" s="73"/>
      <c r="AE425" s="168"/>
      <c r="AF425" s="76"/>
      <c r="AG425" s="76"/>
      <c r="AH425" s="76"/>
      <c r="AI425" s="97"/>
      <c r="AJ425" s="97"/>
      <c r="AK425" s="97"/>
      <c r="AL425" s="97"/>
      <c r="AM425" s="97"/>
      <c r="AN425" s="97"/>
      <c r="AO425" s="97"/>
      <c r="AP425" s="97"/>
      <c r="AQ425" s="97"/>
      <c r="AR425" s="97"/>
      <c r="AS425" s="97"/>
      <c r="AT425" s="97"/>
      <c r="AU425" s="97"/>
      <c r="AV425" s="97"/>
      <c r="AW425" s="97"/>
      <c r="AX425" s="97"/>
      <c r="AY425" s="97"/>
      <c r="AZ425" s="97"/>
      <c r="BA425" s="97"/>
      <c r="BB425" s="97"/>
    </row>
    <row r="426" spans="1:54" s="98" customFormat="1" ht="14.25" customHeight="1" x14ac:dyDescent="0.25">
      <c r="A426" s="96">
        <v>81721000</v>
      </c>
      <c r="B426" s="130" t="s">
        <v>813</v>
      </c>
      <c r="C426" s="197" t="str">
        <f>VLOOKUP(B426,Satser!$I$133:$J$160,2,FALSE)</f>
        <v>IV</v>
      </c>
      <c r="D426" s="130" t="s">
        <v>689</v>
      </c>
      <c r="E426" s="440"/>
      <c r="F426" s="220" t="s">
        <v>1813</v>
      </c>
      <c r="G426" s="130" t="s">
        <v>527</v>
      </c>
      <c r="H426" s="192">
        <v>2011</v>
      </c>
      <c r="I426" s="189" t="s">
        <v>685</v>
      </c>
      <c r="J426" s="160"/>
      <c r="K426" s="379">
        <f>IF(B426="",0,VLOOKUP(B426,Satser!$D$167:$F$194,2,FALSE)*IF(AA426="",0,VLOOKUP(AA426,Satser!$H$2:$J$14,2,FALSE)))</f>
        <v>0</v>
      </c>
      <c r="L426" s="379">
        <f>IF(B426="",0,VLOOKUP(B426,Satser!$I$167:$L$194,3,FALSE)*IF(AA426="",0,VLOOKUP(AA426,Satser!$H$2:$J$14,3,FALSE)))</f>
        <v>0</v>
      </c>
      <c r="M426" s="380">
        <f t="shared" si="6"/>
        <v>0</v>
      </c>
      <c r="N426" s="141" t="s">
        <v>871</v>
      </c>
      <c r="O426" s="73"/>
      <c r="P426" s="73"/>
      <c r="Q426" s="79"/>
      <c r="R426" s="73"/>
      <c r="S426" s="73"/>
      <c r="T426" s="73">
        <v>12</v>
      </c>
      <c r="U426" s="73">
        <v>12</v>
      </c>
      <c r="V426" s="73">
        <v>12</v>
      </c>
      <c r="W426" s="73">
        <v>12</v>
      </c>
      <c r="X426" s="168"/>
      <c r="Y426" s="76"/>
      <c r="Z426" s="76"/>
      <c r="AA426" s="73"/>
      <c r="AB426" s="73"/>
      <c r="AC426" s="73"/>
      <c r="AD426" s="73"/>
      <c r="AE426" s="168"/>
      <c r="AF426" s="76"/>
      <c r="AG426" s="76"/>
      <c r="AH426" s="76"/>
      <c r="AI426" s="97"/>
      <c r="AJ426" s="97"/>
      <c r="AK426" s="97"/>
      <c r="AL426" s="97"/>
      <c r="AM426" s="97"/>
      <c r="AN426" s="97"/>
      <c r="AO426" s="97"/>
      <c r="AP426" s="97"/>
      <c r="AQ426" s="97"/>
      <c r="AR426" s="97"/>
      <c r="AS426" s="97"/>
      <c r="AT426" s="97"/>
      <c r="AU426" s="97"/>
      <c r="AV426" s="97"/>
      <c r="AW426" s="97"/>
      <c r="AX426" s="97"/>
      <c r="AY426" s="97"/>
      <c r="AZ426" s="97"/>
      <c r="BA426" s="97"/>
      <c r="BB426" s="97"/>
    </row>
    <row r="427" spans="1:54" s="98" customFormat="1" ht="14.25" customHeight="1" x14ac:dyDescent="0.25">
      <c r="A427" s="96">
        <v>81721100</v>
      </c>
      <c r="B427" s="130" t="s">
        <v>813</v>
      </c>
      <c r="C427" s="197" t="str">
        <f>VLOOKUP(B427,Satser!$I$133:$J$160,2,FALSE)</f>
        <v>IV</v>
      </c>
      <c r="D427" s="130" t="s">
        <v>690</v>
      </c>
      <c r="E427" s="440"/>
      <c r="F427" s="220" t="s">
        <v>1813</v>
      </c>
      <c r="G427" s="130" t="s">
        <v>527</v>
      </c>
      <c r="H427" s="130">
        <v>2011</v>
      </c>
      <c r="I427" s="189" t="s">
        <v>685</v>
      </c>
      <c r="J427" s="160"/>
      <c r="K427" s="379">
        <f>IF(B427="",0,VLOOKUP(B427,Satser!$D$167:$F$194,2,FALSE)*IF(AA427="",0,VLOOKUP(AA427,Satser!$H$2:$J$14,2,FALSE)))</f>
        <v>0</v>
      </c>
      <c r="L427" s="379">
        <f>IF(B427="",0,VLOOKUP(B427,Satser!$I$167:$L$194,3,FALSE)*IF(AA427="",0,VLOOKUP(AA427,Satser!$H$2:$J$14,3,FALSE)))</f>
        <v>0</v>
      </c>
      <c r="M427" s="380">
        <f t="shared" si="6"/>
        <v>0</v>
      </c>
      <c r="N427" s="141" t="s">
        <v>872</v>
      </c>
      <c r="O427" s="73"/>
      <c r="P427" s="73"/>
      <c r="Q427" s="79"/>
      <c r="R427" s="73"/>
      <c r="S427" s="73"/>
      <c r="T427" s="73">
        <v>12</v>
      </c>
      <c r="U427" s="73">
        <v>12</v>
      </c>
      <c r="V427" s="73">
        <v>12</v>
      </c>
      <c r="W427" s="73">
        <v>12</v>
      </c>
      <c r="X427" s="168"/>
      <c r="Y427" s="76"/>
      <c r="Z427" s="76"/>
      <c r="AA427" s="73"/>
      <c r="AB427" s="73"/>
      <c r="AC427" s="73"/>
      <c r="AD427" s="73"/>
      <c r="AE427" s="168"/>
      <c r="AF427" s="76"/>
      <c r="AG427" s="76"/>
      <c r="AH427" s="76"/>
      <c r="AI427" s="97"/>
      <c r="AJ427" s="97"/>
      <c r="AK427" s="97"/>
      <c r="AL427" s="97"/>
      <c r="AM427" s="97"/>
      <c r="AN427" s="97"/>
      <c r="AO427" s="97"/>
      <c r="AP427" s="97"/>
      <c r="AQ427" s="97"/>
      <c r="AR427" s="97"/>
      <c r="AS427" s="97"/>
      <c r="AT427" s="97"/>
      <c r="AU427" s="97"/>
      <c r="AV427" s="97"/>
      <c r="AW427" s="97"/>
      <c r="AX427" s="97"/>
      <c r="AY427" s="97"/>
      <c r="AZ427" s="97"/>
      <c r="BA427" s="97"/>
      <c r="BB427" s="97"/>
    </row>
    <row r="428" spans="1:54" s="98" customFormat="1" ht="14.25" customHeight="1" x14ac:dyDescent="0.25">
      <c r="A428" s="96">
        <v>81721200</v>
      </c>
      <c r="B428" s="130" t="s">
        <v>813</v>
      </c>
      <c r="C428" s="197" t="str">
        <f>VLOOKUP(B428,Satser!$I$133:$J$160,2,FALSE)</f>
        <v>IV</v>
      </c>
      <c r="D428" s="130" t="s">
        <v>705</v>
      </c>
      <c r="E428" s="440"/>
      <c r="F428" s="220" t="s">
        <v>1813</v>
      </c>
      <c r="G428" s="130" t="s">
        <v>527</v>
      </c>
      <c r="H428" s="177">
        <v>2011</v>
      </c>
      <c r="I428" s="189" t="s">
        <v>685</v>
      </c>
      <c r="J428" s="160"/>
      <c r="K428" s="379">
        <f>IF(B428="",0,VLOOKUP(B428,Satser!$D$167:$F$194,2,FALSE)*IF(AA428="",0,VLOOKUP(AA428,Satser!$H$2:$J$14,2,FALSE)))</f>
        <v>0</v>
      </c>
      <c r="L428" s="379">
        <f>IF(B428="",0,VLOOKUP(B428,Satser!$I$167:$L$194,3,FALSE)*IF(AA428="",0,VLOOKUP(AA428,Satser!$H$2:$J$14,3,FALSE)))</f>
        <v>0</v>
      </c>
      <c r="M428" s="380">
        <f t="shared" si="6"/>
        <v>0</v>
      </c>
      <c r="N428" s="141" t="s">
        <v>873</v>
      </c>
      <c r="O428" s="73"/>
      <c r="P428" s="73"/>
      <c r="Q428" s="79"/>
      <c r="R428" s="73"/>
      <c r="S428" s="73"/>
      <c r="T428" s="73">
        <v>12</v>
      </c>
      <c r="U428" s="73">
        <v>12</v>
      </c>
      <c r="V428" s="73">
        <v>12</v>
      </c>
      <c r="W428" s="73">
        <v>12</v>
      </c>
      <c r="X428" s="168"/>
      <c r="Y428" s="76"/>
      <c r="Z428" s="76"/>
      <c r="AA428" s="73"/>
      <c r="AB428" s="73"/>
      <c r="AC428" s="73"/>
      <c r="AD428" s="73"/>
      <c r="AE428" s="168"/>
      <c r="AF428" s="76"/>
      <c r="AG428" s="76"/>
      <c r="AH428" s="76"/>
      <c r="AI428" s="97"/>
      <c r="AJ428" s="97"/>
      <c r="AK428" s="97"/>
      <c r="AL428" s="97"/>
      <c r="AM428" s="97"/>
      <c r="AN428" s="97"/>
      <c r="AO428" s="97"/>
      <c r="AP428" s="97"/>
      <c r="AQ428" s="97"/>
      <c r="AR428" s="97"/>
      <c r="AS428" s="97"/>
      <c r="AT428" s="97"/>
      <c r="AU428" s="97"/>
      <c r="AV428" s="97"/>
      <c r="AW428" s="97"/>
      <c r="AX428" s="97"/>
      <c r="AY428" s="97"/>
      <c r="AZ428" s="97"/>
      <c r="BA428" s="97"/>
      <c r="BB428" s="97"/>
    </row>
    <row r="429" spans="1:54" s="98" customFormat="1" ht="14.25" customHeight="1" x14ac:dyDescent="0.25">
      <c r="A429" s="96">
        <v>81721300</v>
      </c>
      <c r="B429" s="130" t="s">
        <v>813</v>
      </c>
      <c r="C429" s="197" t="str">
        <f>VLOOKUP(B429,Satser!$I$133:$J$160,2,FALSE)</f>
        <v>IV</v>
      </c>
      <c r="D429" s="130" t="s">
        <v>707</v>
      </c>
      <c r="E429" s="440"/>
      <c r="F429" s="220" t="s">
        <v>1813</v>
      </c>
      <c r="G429" s="130" t="s">
        <v>527</v>
      </c>
      <c r="H429" s="130">
        <v>2011</v>
      </c>
      <c r="I429" s="189" t="s">
        <v>685</v>
      </c>
      <c r="J429" s="160"/>
      <c r="K429" s="379">
        <f>IF(B429="",0,VLOOKUP(B429,Satser!$D$167:$F$194,2,FALSE)*IF(AA429="",0,VLOOKUP(AA429,Satser!$H$2:$J$14,2,FALSE)))</f>
        <v>0</v>
      </c>
      <c r="L429" s="379">
        <f>IF(B429="",0,VLOOKUP(B429,Satser!$I$167:$L$194,3,FALSE)*IF(AA429="",0,VLOOKUP(AA429,Satser!$H$2:$J$14,3,FALSE)))</f>
        <v>0</v>
      </c>
      <c r="M429" s="380">
        <f t="shared" si="6"/>
        <v>0</v>
      </c>
      <c r="N429" s="141" t="s">
        <v>874</v>
      </c>
      <c r="O429" s="73"/>
      <c r="P429" s="73"/>
      <c r="Q429" s="79"/>
      <c r="R429" s="73"/>
      <c r="S429" s="73"/>
      <c r="T429" s="73">
        <v>12</v>
      </c>
      <c r="U429" s="73">
        <v>12</v>
      </c>
      <c r="V429" s="73">
        <v>12</v>
      </c>
      <c r="W429" s="73">
        <v>12</v>
      </c>
      <c r="X429" s="168"/>
      <c r="Y429" s="76"/>
      <c r="Z429" s="76"/>
      <c r="AA429" s="73"/>
      <c r="AB429" s="73"/>
      <c r="AC429" s="73"/>
      <c r="AD429" s="73"/>
      <c r="AE429" s="168"/>
      <c r="AF429" s="76"/>
      <c r="AG429" s="76"/>
      <c r="AH429" s="76"/>
      <c r="AI429" s="97"/>
      <c r="AJ429" s="97"/>
      <c r="AK429" s="97"/>
      <c r="AL429" s="97"/>
      <c r="AM429" s="97"/>
      <c r="AN429" s="97"/>
      <c r="AO429" s="97"/>
      <c r="AP429" s="97"/>
      <c r="AQ429" s="97"/>
      <c r="AR429" s="97"/>
      <c r="AS429" s="97"/>
      <c r="AT429" s="97"/>
      <c r="AU429" s="97"/>
      <c r="AV429" s="97"/>
      <c r="AW429" s="97"/>
      <c r="AX429" s="97"/>
      <c r="AY429" s="97"/>
      <c r="AZ429" s="97"/>
      <c r="BA429" s="97"/>
      <c r="BB429" s="97"/>
    </row>
    <row r="430" spans="1:54" ht="14.25" customHeight="1" x14ac:dyDescent="0.25">
      <c r="A430" s="96">
        <v>81721400</v>
      </c>
      <c r="B430" s="130" t="s">
        <v>813</v>
      </c>
      <c r="C430" s="197" t="str">
        <f>VLOOKUP(B430,Satser!$I$133:$J$160,2,FALSE)</f>
        <v>IV</v>
      </c>
      <c r="D430" s="130" t="s">
        <v>708</v>
      </c>
      <c r="E430" s="440"/>
      <c r="F430" s="220" t="s">
        <v>1813</v>
      </c>
      <c r="G430" s="130" t="s">
        <v>527</v>
      </c>
      <c r="H430" s="192">
        <v>2011</v>
      </c>
      <c r="I430" s="266" t="s">
        <v>685</v>
      </c>
      <c r="J430" s="193"/>
      <c r="K430" s="379">
        <f>IF(B430="",0,VLOOKUP(B430,Satser!$D$167:$F$194,2,FALSE)*IF(AA430="",0,VLOOKUP(AA430,Satser!$H$2:$J$14,2,FALSE)))</f>
        <v>0</v>
      </c>
      <c r="L430" s="379">
        <f>IF(B430="",0,VLOOKUP(B430,Satser!$I$167:$L$194,3,FALSE)*IF(AA430="",0,VLOOKUP(AA430,Satser!$H$2:$J$14,3,FALSE)))</f>
        <v>0</v>
      </c>
      <c r="M430" s="380">
        <f t="shared" si="6"/>
        <v>0</v>
      </c>
      <c r="N430" s="141" t="s">
        <v>875</v>
      </c>
      <c r="O430" s="73"/>
      <c r="P430" s="73"/>
      <c r="Q430" s="79"/>
      <c r="R430" s="73"/>
      <c r="S430" s="73"/>
      <c r="T430" s="73">
        <v>12</v>
      </c>
      <c r="U430" s="183">
        <v>12</v>
      </c>
      <c r="V430" s="183">
        <v>12</v>
      </c>
      <c r="W430" s="183">
        <v>12</v>
      </c>
      <c r="X430" s="168"/>
      <c r="Y430" s="76"/>
      <c r="Z430" s="110"/>
      <c r="AA430" s="75"/>
      <c r="AB430" s="75"/>
      <c r="AC430" s="75"/>
      <c r="AD430" s="75"/>
      <c r="AE430" s="170"/>
      <c r="AF430" s="75"/>
      <c r="AG430" s="75"/>
      <c r="AH430" s="75"/>
    </row>
    <row r="431" spans="1:54" s="98" customFormat="1" ht="14.25" customHeight="1" x14ac:dyDescent="0.25">
      <c r="A431" s="96">
        <v>81721500</v>
      </c>
      <c r="B431" s="130" t="s">
        <v>813</v>
      </c>
      <c r="C431" s="197" t="str">
        <f>VLOOKUP(B431,Satser!$I$133:$J$160,2,FALSE)</f>
        <v>IV</v>
      </c>
      <c r="D431" s="130" t="s">
        <v>713</v>
      </c>
      <c r="E431" s="440"/>
      <c r="F431" s="220" t="s">
        <v>1813</v>
      </c>
      <c r="G431" s="130" t="s">
        <v>527</v>
      </c>
      <c r="H431" s="130">
        <v>2011</v>
      </c>
      <c r="I431" s="189" t="s">
        <v>685</v>
      </c>
      <c r="J431" s="160"/>
      <c r="K431" s="379">
        <f>IF(B431="",0,VLOOKUP(B431,Satser!$D$167:$F$194,2,FALSE)*IF(AA431="",0,VLOOKUP(AA431,Satser!$H$2:$J$14,2,FALSE)))</f>
        <v>0</v>
      </c>
      <c r="L431" s="379">
        <f>IF(B431="",0,VLOOKUP(B431,Satser!$I$167:$L$194,3,FALSE)*IF(AA431="",0,VLOOKUP(AA431,Satser!$H$2:$J$14,3,FALSE)))</f>
        <v>0</v>
      </c>
      <c r="M431" s="380">
        <f t="shared" si="6"/>
        <v>0</v>
      </c>
      <c r="N431" s="141" t="s">
        <v>876</v>
      </c>
      <c r="O431" s="73"/>
      <c r="P431" s="73"/>
      <c r="Q431" s="79"/>
      <c r="R431" s="73"/>
      <c r="S431" s="73"/>
      <c r="T431" s="73">
        <v>12</v>
      </c>
      <c r="U431" s="73">
        <v>12</v>
      </c>
      <c r="V431" s="73">
        <v>12</v>
      </c>
      <c r="W431" s="73">
        <v>12</v>
      </c>
      <c r="X431" s="168"/>
      <c r="Y431" s="76"/>
      <c r="Z431" s="76"/>
      <c r="AA431" s="73"/>
      <c r="AB431" s="73"/>
      <c r="AC431" s="73"/>
      <c r="AD431" s="73"/>
      <c r="AE431" s="168"/>
      <c r="AF431" s="76"/>
      <c r="AG431" s="76"/>
      <c r="AH431" s="76"/>
      <c r="AI431" s="97"/>
      <c r="AJ431" s="97"/>
      <c r="AK431" s="97"/>
      <c r="AL431" s="97"/>
      <c r="AM431" s="97"/>
      <c r="AN431" s="97"/>
      <c r="AO431" s="97"/>
      <c r="AP431" s="97"/>
      <c r="AQ431" s="97"/>
      <c r="AR431" s="97"/>
      <c r="AS431" s="97"/>
      <c r="AT431" s="97"/>
      <c r="AU431" s="97"/>
      <c r="AV431" s="97"/>
      <c r="AW431" s="97"/>
      <c r="AX431" s="97"/>
      <c r="AY431" s="97"/>
      <c r="AZ431" s="97"/>
      <c r="BA431" s="97"/>
      <c r="BB431" s="97"/>
    </row>
    <row r="432" spans="1:54" s="98" customFormat="1" ht="14.25" customHeight="1" x14ac:dyDescent="0.25">
      <c r="A432" s="96">
        <v>81722600</v>
      </c>
      <c r="B432" s="130" t="s">
        <v>813</v>
      </c>
      <c r="C432" s="197" t="str">
        <f>VLOOKUP(B432,Satser!$I$133:$J$160,2,FALSE)</f>
        <v>IV</v>
      </c>
      <c r="D432" s="130" t="s">
        <v>715</v>
      </c>
      <c r="E432" s="440"/>
      <c r="F432" s="220" t="s">
        <v>1813</v>
      </c>
      <c r="G432" s="130" t="s">
        <v>530</v>
      </c>
      <c r="H432" s="130">
        <v>2011</v>
      </c>
      <c r="I432" s="189" t="s">
        <v>685</v>
      </c>
      <c r="J432" s="160"/>
      <c r="K432" s="379">
        <f>IF(B432="",0,VLOOKUP(B432,Satser!$D$167:$F$194,2,FALSE)*IF(AA432="",0,VLOOKUP(AA432,Satser!$H$2:$J$14,2,FALSE)))</f>
        <v>0</v>
      </c>
      <c r="L432" s="379">
        <f>IF(B432="",0,VLOOKUP(B432,Satser!$I$167:$L$194,3,FALSE)*IF(AA432="",0,VLOOKUP(AA432,Satser!$H$2:$J$14,3,FALSE)))</f>
        <v>0</v>
      </c>
      <c r="M432" s="380">
        <f t="shared" si="6"/>
        <v>0</v>
      </c>
      <c r="N432" s="141" t="s">
        <v>877</v>
      </c>
      <c r="O432" s="73"/>
      <c r="P432" s="73"/>
      <c r="Q432" s="79"/>
      <c r="R432" s="73"/>
      <c r="S432" s="73"/>
      <c r="T432" s="73">
        <v>12</v>
      </c>
      <c r="U432" s="73">
        <v>12</v>
      </c>
      <c r="V432" s="73">
        <v>12</v>
      </c>
      <c r="W432" s="73">
        <v>12</v>
      </c>
      <c r="X432" s="168"/>
      <c r="Y432" s="76"/>
      <c r="Z432" s="76"/>
      <c r="AA432" s="73"/>
      <c r="AB432" s="73"/>
      <c r="AC432" s="73"/>
      <c r="AD432" s="73"/>
      <c r="AE432" s="168"/>
      <c r="AF432" s="76"/>
      <c r="AG432" s="76"/>
      <c r="AH432" s="76"/>
      <c r="AI432" s="97"/>
      <c r="AJ432" s="97"/>
      <c r="AK432" s="97"/>
      <c r="AL432" s="97"/>
      <c r="AM432" s="97"/>
      <c r="AN432" s="97"/>
      <c r="AO432" s="97"/>
      <c r="AP432" s="97"/>
      <c r="AQ432" s="97"/>
      <c r="AR432" s="97"/>
      <c r="AS432" s="97"/>
      <c r="AT432" s="97"/>
      <c r="AU432" s="97"/>
      <c r="AV432" s="97"/>
      <c r="AW432" s="97"/>
      <c r="AX432" s="97"/>
      <c r="AY432" s="97"/>
      <c r="AZ432" s="97"/>
      <c r="BA432" s="97"/>
      <c r="BB432" s="97"/>
    </row>
    <row r="433" spans="1:55" s="98" customFormat="1" ht="14.25" customHeight="1" x14ac:dyDescent="0.25">
      <c r="A433" s="96">
        <v>81722700</v>
      </c>
      <c r="B433" s="130" t="s">
        <v>813</v>
      </c>
      <c r="C433" s="197" t="str">
        <f>VLOOKUP(B433,Satser!$I$133:$J$160,2,FALSE)</f>
        <v>IV</v>
      </c>
      <c r="D433" s="130" t="s">
        <v>716</v>
      </c>
      <c r="E433" s="440"/>
      <c r="F433" s="220" t="s">
        <v>1813</v>
      </c>
      <c r="G433" s="130" t="s">
        <v>530</v>
      </c>
      <c r="H433" s="130">
        <v>2011</v>
      </c>
      <c r="I433" s="189" t="s">
        <v>685</v>
      </c>
      <c r="J433" s="160"/>
      <c r="K433" s="379">
        <f>IF(B433="",0,VLOOKUP(B433,Satser!$D$167:$F$194,2,FALSE)*IF(AA433="",0,VLOOKUP(AA433,Satser!$H$2:$J$14,2,FALSE)))</f>
        <v>0</v>
      </c>
      <c r="L433" s="379">
        <f>IF(B433="",0,VLOOKUP(B433,Satser!$I$167:$L$194,3,FALSE)*IF(AA433="",0,VLOOKUP(AA433,Satser!$H$2:$J$14,3,FALSE)))</f>
        <v>0</v>
      </c>
      <c r="M433" s="380">
        <f t="shared" si="6"/>
        <v>0</v>
      </c>
      <c r="N433" s="141" t="s">
        <v>877</v>
      </c>
      <c r="O433" s="73"/>
      <c r="P433" s="73"/>
      <c r="Q433" s="79"/>
      <c r="R433" s="73"/>
      <c r="S433" s="73"/>
      <c r="T433" s="73">
        <v>12</v>
      </c>
      <c r="U433" s="73">
        <v>12</v>
      </c>
      <c r="V433" s="73">
        <v>12</v>
      </c>
      <c r="W433" s="73">
        <v>12</v>
      </c>
      <c r="X433" s="168"/>
      <c r="Y433" s="76"/>
      <c r="Z433" s="76"/>
      <c r="AA433" s="73"/>
      <c r="AB433" s="73"/>
      <c r="AC433" s="73"/>
      <c r="AD433" s="73"/>
      <c r="AE433" s="168"/>
      <c r="AF433" s="76"/>
      <c r="AG433" s="76"/>
      <c r="AH433" s="76"/>
      <c r="AI433" s="97"/>
      <c r="AJ433" s="97"/>
      <c r="AK433" s="97"/>
      <c r="AL433" s="97"/>
      <c r="AM433" s="97"/>
      <c r="AN433" s="97"/>
      <c r="AO433" s="97"/>
      <c r="AP433" s="97"/>
      <c r="AQ433" s="97"/>
      <c r="AR433" s="97"/>
      <c r="AS433" s="97"/>
      <c r="AT433" s="97"/>
      <c r="AU433" s="97"/>
      <c r="AV433" s="97"/>
      <c r="AW433" s="97"/>
      <c r="AX433" s="97"/>
      <c r="AY433" s="97"/>
      <c r="AZ433" s="97"/>
      <c r="BA433" s="97"/>
      <c r="BB433" s="97"/>
    </row>
    <row r="434" spans="1:55" s="98" customFormat="1" ht="14.25" customHeight="1" x14ac:dyDescent="0.25">
      <c r="A434" s="96">
        <v>81722800</v>
      </c>
      <c r="B434" s="130" t="s">
        <v>813</v>
      </c>
      <c r="C434" s="197" t="str">
        <f>VLOOKUP(B434,Satser!$I$133:$J$160,2,FALSE)</f>
        <v>IV</v>
      </c>
      <c r="D434" s="130" t="s">
        <v>717</v>
      </c>
      <c r="E434" s="440"/>
      <c r="F434" s="220" t="s">
        <v>1813</v>
      </c>
      <c r="G434" s="130" t="s">
        <v>527</v>
      </c>
      <c r="H434" s="130">
        <v>2011</v>
      </c>
      <c r="I434" s="189" t="s">
        <v>685</v>
      </c>
      <c r="J434" s="160"/>
      <c r="K434" s="379">
        <f>IF(B434="",0,VLOOKUP(B434,Satser!$D$167:$F$194,2,FALSE)*IF(AA434="",0,VLOOKUP(AA434,Satser!$H$2:$J$14,2,FALSE)))</f>
        <v>0</v>
      </c>
      <c r="L434" s="379">
        <f>IF(B434="",0,VLOOKUP(B434,Satser!$I$167:$L$194,3,FALSE)*IF(AA434="",0,VLOOKUP(AA434,Satser!$H$2:$J$14,3,FALSE)))</f>
        <v>0</v>
      </c>
      <c r="M434" s="380">
        <f t="shared" si="6"/>
        <v>0</v>
      </c>
      <c r="N434" s="141" t="s">
        <v>877</v>
      </c>
      <c r="O434" s="73"/>
      <c r="P434" s="73"/>
      <c r="Q434" s="79"/>
      <c r="R434" s="73"/>
      <c r="S434" s="73"/>
      <c r="T434" s="73">
        <v>12</v>
      </c>
      <c r="U434" s="73">
        <v>12</v>
      </c>
      <c r="V434" s="73">
        <v>12</v>
      </c>
      <c r="W434" s="73">
        <v>12</v>
      </c>
      <c r="X434" s="168"/>
      <c r="Y434" s="76"/>
      <c r="Z434" s="76"/>
      <c r="AA434" s="73"/>
      <c r="AB434" s="73"/>
      <c r="AC434" s="73"/>
      <c r="AD434" s="73"/>
      <c r="AE434" s="168"/>
      <c r="AF434" s="76"/>
      <c r="AG434" s="76"/>
      <c r="AH434" s="76"/>
      <c r="AI434" s="97"/>
      <c r="AJ434" s="97"/>
      <c r="AK434" s="97"/>
      <c r="AL434" s="97"/>
      <c r="AM434" s="97"/>
      <c r="AN434" s="97"/>
      <c r="AO434" s="97"/>
      <c r="AP434" s="97"/>
      <c r="AQ434" s="97"/>
      <c r="AR434" s="97"/>
      <c r="AS434" s="97"/>
      <c r="AT434" s="97"/>
      <c r="AU434" s="97"/>
      <c r="AV434" s="97"/>
      <c r="AW434" s="97"/>
      <c r="AX434" s="97"/>
      <c r="AY434" s="97"/>
      <c r="AZ434" s="97"/>
      <c r="BA434" s="97"/>
      <c r="BB434" s="97"/>
    </row>
    <row r="435" spans="1:55" s="98" customFormat="1" ht="14.25" customHeight="1" x14ac:dyDescent="0.25">
      <c r="A435" s="96">
        <v>81722900</v>
      </c>
      <c r="B435" s="130" t="s">
        <v>813</v>
      </c>
      <c r="C435" s="197" t="str">
        <f>VLOOKUP(B435,Satser!$I$133:$J$160,2,FALSE)</f>
        <v>IV</v>
      </c>
      <c r="D435" s="130" t="s">
        <v>1365</v>
      </c>
      <c r="E435" s="440"/>
      <c r="F435" s="220" t="s">
        <v>1813</v>
      </c>
      <c r="G435" s="130" t="s">
        <v>527</v>
      </c>
      <c r="H435" s="130">
        <v>2011</v>
      </c>
      <c r="I435" s="189" t="s">
        <v>685</v>
      </c>
      <c r="J435" s="160"/>
      <c r="K435" s="379">
        <f>IF(B435="",0,VLOOKUP(B435,Satser!$D$167:$F$194,2,FALSE)*IF(AA435="",0,VLOOKUP(AA435,Satser!$H$2:$J$14,2,FALSE)))</f>
        <v>0</v>
      </c>
      <c r="L435" s="379">
        <f>IF(B435="",0,VLOOKUP(B435,Satser!$I$167:$L$194,3,FALSE)*IF(AA435="",0,VLOOKUP(AA435,Satser!$H$2:$J$14,3,FALSE)))</f>
        <v>0</v>
      </c>
      <c r="M435" s="380">
        <f t="shared" si="6"/>
        <v>0</v>
      </c>
      <c r="N435" s="141" t="s">
        <v>878</v>
      </c>
      <c r="O435" s="73"/>
      <c r="P435" s="73"/>
      <c r="Q435" s="79"/>
      <c r="R435" s="73"/>
      <c r="S435" s="73"/>
      <c r="T435" s="73">
        <v>12</v>
      </c>
      <c r="U435" s="73">
        <v>12</v>
      </c>
      <c r="V435" s="73">
        <v>12</v>
      </c>
      <c r="W435" s="73">
        <v>12</v>
      </c>
      <c r="X435" s="168"/>
      <c r="Y435" s="76"/>
      <c r="Z435" s="76"/>
      <c r="AA435" s="73"/>
      <c r="AB435" s="73"/>
      <c r="AC435" s="73"/>
      <c r="AD435" s="73"/>
      <c r="AE435" s="168"/>
      <c r="AF435" s="76"/>
      <c r="AG435" s="76"/>
      <c r="AH435" s="76"/>
      <c r="AI435" s="97"/>
      <c r="AJ435" s="97"/>
      <c r="AK435" s="97"/>
      <c r="AL435" s="97"/>
      <c r="AM435" s="97"/>
      <c r="AN435" s="97"/>
      <c r="AO435" s="97"/>
      <c r="AP435" s="97"/>
      <c r="AQ435" s="97"/>
      <c r="AR435" s="97"/>
      <c r="AS435" s="97"/>
      <c r="AT435" s="97"/>
      <c r="AU435" s="97"/>
      <c r="AV435" s="97"/>
      <c r="AW435" s="97"/>
      <c r="AX435" s="97"/>
      <c r="AY435" s="97"/>
      <c r="AZ435" s="97"/>
      <c r="BA435" s="97"/>
      <c r="BB435" s="97"/>
    </row>
    <row r="436" spans="1:55" s="98" customFormat="1" ht="14.25" customHeight="1" x14ac:dyDescent="0.25">
      <c r="A436" s="96">
        <v>81723000</v>
      </c>
      <c r="B436" s="130" t="s">
        <v>813</v>
      </c>
      <c r="C436" s="197" t="str">
        <f>VLOOKUP(B436,Satser!$I$133:$J$160,2,FALSE)</f>
        <v>IV</v>
      </c>
      <c r="D436" s="130" t="s">
        <v>731</v>
      </c>
      <c r="E436" s="440"/>
      <c r="F436" s="220" t="s">
        <v>1813</v>
      </c>
      <c r="G436" s="130" t="s">
        <v>527</v>
      </c>
      <c r="H436" s="130">
        <v>2011</v>
      </c>
      <c r="I436" s="189" t="s">
        <v>685</v>
      </c>
      <c r="J436" s="160"/>
      <c r="K436" s="379">
        <f>IF(B436="",0,VLOOKUP(B436,Satser!$D$167:$F$194,2,FALSE)*IF(AA436="",0,VLOOKUP(AA436,Satser!$H$2:$J$14,2,FALSE)))</f>
        <v>0</v>
      </c>
      <c r="L436" s="379">
        <f>IF(B436="",0,VLOOKUP(B436,Satser!$I$167:$L$194,3,FALSE)*IF(AA436="",0,VLOOKUP(AA436,Satser!$H$2:$J$14,3,FALSE)))</f>
        <v>0</v>
      </c>
      <c r="M436" s="380">
        <f t="shared" si="6"/>
        <v>0</v>
      </c>
      <c r="N436" s="141" t="s">
        <v>879</v>
      </c>
      <c r="O436" s="73"/>
      <c r="P436" s="73"/>
      <c r="Q436" s="79"/>
      <c r="R436" s="73"/>
      <c r="S436" s="73"/>
      <c r="T436" s="73">
        <v>12</v>
      </c>
      <c r="U436" s="73">
        <v>12</v>
      </c>
      <c r="V436" s="73">
        <v>12</v>
      </c>
      <c r="W436" s="73">
        <v>12</v>
      </c>
      <c r="X436" s="168"/>
      <c r="Y436" s="76"/>
      <c r="Z436" s="76"/>
      <c r="AA436" s="73"/>
      <c r="AB436" s="73"/>
      <c r="AC436" s="73"/>
      <c r="AD436" s="73"/>
      <c r="AE436" s="168"/>
      <c r="AF436" s="76"/>
      <c r="AG436" s="76"/>
      <c r="AH436" s="76"/>
      <c r="AI436" s="97"/>
      <c r="AJ436" s="97"/>
      <c r="AK436" s="97"/>
      <c r="AL436" s="97"/>
      <c r="AM436" s="97"/>
      <c r="AN436" s="97"/>
      <c r="AO436" s="97"/>
      <c r="AP436" s="97"/>
      <c r="AQ436" s="97"/>
      <c r="AR436" s="97"/>
      <c r="AS436" s="97"/>
      <c r="AT436" s="97"/>
      <c r="AU436" s="97"/>
      <c r="AV436" s="97"/>
      <c r="AW436" s="97"/>
      <c r="AX436" s="97"/>
      <c r="AY436" s="97"/>
      <c r="AZ436" s="97"/>
      <c r="BA436" s="97"/>
      <c r="BB436" s="97"/>
    </row>
    <row r="437" spans="1:55" s="98" customFormat="1" ht="14.25" customHeight="1" x14ac:dyDescent="0.25">
      <c r="A437" s="96">
        <v>81723100</v>
      </c>
      <c r="B437" s="130" t="s">
        <v>813</v>
      </c>
      <c r="C437" s="197" t="str">
        <f>VLOOKUP(B437,Satser!$I$133:$J$160,2,FALSE)</f>
        <v>IV</v>
      </c>
      <c r="D437" s="130" t="s">
        <v>756</v>
      </c>
      <c r="E437" s="440"/>
      <c r="F437" s="220" t="s">
        <v>1813</v>
      </c>
      <c r="G437" s="130" t="s">
        <v>527</v>
      </c>
      <c r="H437" s="215">
        <v>2012</v>
      </c>
      <c r="I437" s="189" t="s">
        <v>758</v>
      </c>
      <c r="J437" s="160"/>
      <c r="K437" s="379">
        <f>IF(B437="",0,VLOOKUP(B437,Satser!$D$167:$F$194,2,FALSE)*IF(AA437="",0,VLOOKUP(AA437,Satser!$H$2:$J$14,2,FALSE)))</f>
        <v>0</v>
      </c>
      <c r="L437" s="379">
        <f>IF(B437="",0,VLOOKUP(B437,Satser!$I$167:$L$194,3,FALSE)*IF(AA437="",0,VLOOKUP(AA437,Satser!$H$2:$J$14,3,FALSE)))</f>
        <v>0</v>
      </c>
      <c r="M437" s="380">
        <f t="shared" si="6"/>
        <v>0</v>
      </c>
      <c r="N437" s="141" t="s">
        <v>1227</v>
      </c>
      <c r="O437" s="73"/>
      <c r="P437" s="73"/>
      <c r="Q437" s="79"/>
      <c r="R437" s="73"/>
      <c r="S437" s="73"/>
      <c r="T437" s="129"/>
      <c r="U437" s="73">
        <v>12</v>
      </c>
      <c r="V437" s="73">
        <v>12</v>
      </c>
      <c r="W437" s="73">
        <v>12</v>
      </c>
      <c r="X437" s="168">
        <v>12</v>
      </c>
      <c r="Y437" s="76"/>
      <c r="Z437" s="76"/>
      <c r="AA437" s="73"/>
      <c r="AB437" s="73"/>
      <c r="AC437" s="73"/>
      <c r="AD437" s="73"/>
      <c r="AE437" s="168"/>
      <c r="AF437" s="76"/>
      <c r="AG437" s="76"/>
      <c r="AH437" s="76"/>
      <c r="AI437" s="97"/>
      <c r="AJ437" s="97"/>
      <c r="AK437" s="97"/>
      <c r="AL437" s="97"/>
      <c r="AM437" s="97"/>
      <c r="AN437" s="97"/>
      <c r="AO437" s="97"/>
      <c r="AP437" s="97"/>
      <c r="AQ437" s="97"/>
      <c r="AR437" s="97"/>
      <c r="AS437" s="97"/>
      <c r="AT437" s="97"/>
      <c r="AU437" s="97"/>
      <c r="AV437" s="97"/>
      <c r="AW437" s="97"/>
      <c r="AX437" s="97"/>
      <c r="AY437" s="97"/>
      <c r="AZ437" s="97"/>
      <c r="BA437" s="97"/>
      <c r="BB437" s="97"/>
    </row>
    <row r="438" spans="1:55" s="98" customFormat="1" ht="14.25" customHeight="1" x14ac:dyDescent="0.25">
      <c r="A438" s="96">
        <v>81723200</v>
      </c>
      <c r="B438" s="130" t="s">
        <v>813</v>
      </c>
      <c r="C438" s="197" t="str">
        <f>VLOOKUP(B438,Satser!$I$133:$J$160,2,FALSE)</f>
        <v>IV</v>
      </c>
      <c r="D438" s="130" t="s">
        <v>755</v>
      </c>
      <c r="E438" s="440"/>
      <c r="F438" s="220" t="s">
        <v>1813</v>
      </c>
      <c r="G438" s="130" t="s">
        <v>527</v>
      </c>
      <c r="H438" s="215">
        <v>2012</v>
      </c>
      <c r="I438" s="189" t="s">
        <v>758</v>
      </c>
      <c r="J438" s="160"/>
      <c r="K438" s="379">
        <f>IF(B438="",0,VLOOKUP(B438,Satser!$D$167:$F$194,2,FALSE)*IF(AA438="",0,VLOOKUP(AA438,Satser!$H$2:$J$14,2,FALSE)))</f>
        <v>0</v>
      </c>
      <c r="L438" s="379">
        <f>IF(B438="",0,VLOOKUP(B438,Satser!$I$167:$L$194,3,FALSE)*IF(AA438="",0,VLOOKUP(AA438,Satser!$H$2:$J$14,3,FALSE)))</f>
        <v>0</v>
      </c>
      <c r="M438" s="380">
        <f t="shared" si="6"/>
        <v>0</v>
      </c>
      <c r="N438" s="141" t="s">
        <v>1227</v>
      </c>
      <c r="O438" s="73"/>
      <c r="P438" s="73"/>
      <c r="Q438" s="79"/>
      <c r="R438" s="73"/>
      <c r="S438" s="73"/>
      <c r="T438" s="129"/>
      <c r="U438" s="73">
        <v>12</v>
      </c>
      <c r="V438" s="73">
        <v>12</v>
      </c>
      <c r="W438" s="73">
        <v>12</v>
      </c>
      <c r="X438" s="168">
        <v>12</v>
      </c>
      <c r="Y438" s="76"/>
      <c r="Z438" s="76"/>
      <c r="AA438" s="73"/>
      <c r="AB438" s="73"/>
      <c r="AC438" s="73"/>
      <c r="AD438" s="73"/>
      <c r="AE438" s="168"/>
      <c r="AF438" s="76"/>
      <c r="AG438" s="76"/>
      <c r="AH438" s="76"/>
      <c r="AI438" s="97"/>
      <c r="AJ438" s="97"/>
      <c r="AK438" s="97"/>
      <c r="AL438" s="97"/>
      <c r="AM438" s="97"/>
      <c r="AN438" s="97"/>
      <c r="AO438" s="97"/>
      <c r="AP438" s="97"/>
      <c r="AQ438" s="97"/>
      <c r="AR438" s="97"/>
      <c r="AS438" s="97"/>
      <c r="AT438" s="97"/>
      <c r="AU438" s="97"/>
      <c r="AV438" s="97"/>
      <c r="AW438" s="97"/>
      <c r="AX438" s="97"/>
      <c r="AY438" s="97"/>
      <c r="AZ438" s="97"/>
      <c r="BA438" s="97"/>
      <c r="BB438" s="97"/>
    </row>
    <row r="439" spans="1:55" s="98" customFormat="1" ht="14.25" customHeight="1" x14ac:dyDescent="0.25">
      <c r="A439" s="96">
        <v>81723300</v>
      </c>
      <c r="B439" s="130" t="s">
        <v>813</v>
      </c>
      <c r="C439" s="197" t="str">
        <f>VLOOKUP(B439,Satser!$I$133:$J$160,2,FALSE)</f>
        <v>IV</v>
      </c>
      <c r="D439" s="130" t="s">
        <v>754</v>
      </c>
      <c r="E439" s="440"/>
      <c r="F439" s="220" t="s">
        <v>1813</v>
      </c>
      <c r="G439" s="130" t="s">
        <v>527</v>
      </c>
      <c r="H439" s="215">
        <v>2012</v>
      </c>
      <c r="I439" s="189" t="s">
        <v>758</v>
      </c>
      <c r="J439" s="160"/>
      <c r="K439" s="379">
        <f>IF(B439="",0,VLOOKUP(B439,Satser!$D$167:$F$194,2,FALSE)*IF(AA439="",0,VLOOKUP(AA439,Satser!$H$2:$J$14,2,FALSE)))</f>
        <v>0</v>
      </c>
      <c r="L439" s="379">
        <f>IF(B439="",0,VLOOKUP(B439,Satser!$I$167:$L$194,3,FALSE)*IF(AA439="",0,VLOOKUP(AA439,Satser!$H$2:$J$14,3,FALSE)))</f>
        <v>0</v>
      </c>
      <c r="M439" s="380">
        <f t="shared" si="6"/>
        <v>0</v>
      </c>
      <c r="N439" s="141" t="s">
        <v>1227</v>
      </c>
      <c r="O439" s="73"/>
      <c r="P439" s="73"/>
      <c r="Q439" s="79"/>
      <c r="R439" s="73"/>
      <c r="S439" s="73"/>
      <c r="T439" s="129"/>
      <c r="U439" s="73">
        <v>12</v>
      </c>
      <c r="V439" s="73">
        <v>12</v>
      </c>
      <c r="W439" s="73">
        <v>12</v>
      </c>
      <c r="X439" s="168">
        <v>12</v>
      </c>
      <c r="Y439" s="76"/>
      <c r="Z439" s="76"/>
      <c r="AA439" s="76"/>
      <c r="AB439" s="76"/>
      <c r="AC439" s="76"/>
      <c r="AD439" s="76"/>
      <c r="AE439" s="169"/>
      <c r="AF439" s="76"/>
      <c r="AG439" s="76"/>
      <c r="AH439" s="76"/>
      <c r="AI439" s="97"/>
      <c r="AJ439" s="97"/>
      <c r="AK439" s="97"/>
      <c r="AL439" s="97"/>
      <c r="AM439" s="97"/>
      <c r="AN439" s="97"/>
      <c r="AO439" s="97"/>
      <c r="AP439" s="97"/>
      <c r="AQ439" s="97"/>
      <c r="AR439" s="97"/>
      <c r="AS439" s="97"/>
      <c r="AT439" s="97"/>
      <c r="AU439" s="97"/>
      <c r="AV439" s="97"/>
      <c r="AW439" s="97"/>
      <c r="AX439" s="97"/>
      <c r="AY439" s="97"/>
      <c r="AZ439" s="97"/>
      <c r="BA439" s="97"/>
      <c r="BB439" s="97"/>
    </row>
    <row r="440" spans="1:55" s="98" customFormat="1" ht="14.25" customHeight="1" x14ac:dyDescent="0.25">
      <c r="A440" s="96">
        <v>81723400</v>
      </c>
      <c r="B440" s="130" t="s">
        <v>813</v>
      </c>
      <c r="C440" s="197" t="str">
        <f>VLOOKUP(B440,Satser!$I$133:$J$160,2,FALSE)</f>
        <v>IV</v>
      </c>
      <c r="D440" s="130" t="s">
        <v>757</v>
      </c>
      <c r="E440" s="440"/>
      <c r="F440" s="220" t="s">
        <v>1813</v>
      </c>
      <c r="G440" s="130" t="s">
        <v>530</v>
      </c>
      <c r="H440" s="215">
        <v>2012</v>
      </c>
      <c r="I440" s="189" t="s">
        <v>758</v>
      </c>
      <c r="J440" s="160"/>
      <c r="K440" s="379">
        <f>IF(B440="",0,VLOOKUP(B440,Satser!$D$167:$F$194,2,FALSE)*IF(AA440="",0,VLOOKUP(AA440,Satser!$H$2:$J$14,2,FALSE)))</f>
        <v>0</v>
      </c>
      <c r="L440" s="379">
        <f>IF(B440="",0,VLOOKUP(B440,Satser!$I$167:$L$194,3,FALSE)*IF(AA440="",0,VLOOKUP(AA440,Satser!$H$2:$J$14,3,FALSE)))</f>
        <v>0</v>
      </c>
      <c r="M440" s="380">
        <f t="shared" si="6"/>
        <v>0</v>
      </c>
      <c r="N440" s="141" t="s">
        <v>1227</v>
      </c>
      <c r="O440" s="73"/>
      <c r="P440" s="73"/>
      <c r="Q440" s="79"/>
      <c r="R440" s="73"/>
      <c r="S440" s="73"/>
      <c r="T440" s="129"/>
      <c r="U440" s="73">
        <v>12</v>
      </c>
      <c r="V440" s="73">
        <v>12</v>
      </c>
      <c r="W440" s="73">
        <v>12</v>
      </c>
      <c r="X440" s="168">
        <v>12</v>
      </c>
      <c r="Y440" s="76"/>
      <c r="Z440" s="76"/>
      <c r="AA440" s="76"/>
      <c r="AB440" s="76"/>
      <c r="AC440" s="76"/>
      <c r="AD440" s="76"/>
      <c r="AE440" s="169"/>
      <c r="AF440" s="76"/>
      <c r="AG440" s="76"/>
      <c r="AH440" s="76"/>
      <c r="AI440" s="97"/>
      <c r="AJ440" s="97"/>
      <c r="AK440" s="97"/>
      <c r="AL440" s="97"/>
      <c r="AM440" s="97"/>
      <c r="AN440" s="97"/>
      <c r="AO440" s="97"/>
      <c r="AP440" s="97"/>
      <c r="AQ440" s="97"/>
      <c r="AR440" s="97"/>
      <c r="AS440" s="97"/>
      <c r="AT440" s="97"/>
      <c r="AU440" s="97"/>
      <c r="AV440" s="97"/>
      <c r="AW440" s="97"/>
      <c r="AX440" s="97"/>
      <c r="AY440" s="97"/>
      <c r="AZ440" s="97"/>
      <c r="BA440" s="97"/>
      <c r="BB440" s="97"/>
    </row>
    <row r="441" spans="1:55" s="98" customFormat="1" ht="14.25" customHeight="1" x14ac:dyDescent="0.25">
      <c r="A441" s="96">
        <v>81723500</v>
      </c>
      <c r="B441" s="130" t="s">
        <v>813</v>
      </c>
      <c r="C441" s="197" t="str">
        <f>VLOOKUP(B441,Satser!$I$133:$J$160,2,FALSE)</f>
        <v>IV</v>
      </c>
      <c r="D441" s="130" t="s">
        <v>759</v>
      </c>
      <c r="E441" s="440"/>
      <c r="F441" s="220" t="s">
        <v>1813</v>
      </c>
      <c r="G441" s="130" t="s">
        <v>527</v>
      </c>
      <c r="H441" s="215">
        <v>2012</v>
      </c>
      <c r="I441" s="189" t="s">
        <v>758</v>
      </c>
      <c r="J441" s="160"/>
      <c r="K441" s="379">
        <f>IF(B441="",0,VLOOKUP(B441,Satser!$D$167:$F$194,2,FALSE)*IF(AA441="",0,VLOOKUP(AA441,Satser!$H$2:$J$14,2,FALSE)))</f>
        <v>0</v>
      </c>
      <c r="L441" s="379">
        <f>IF(B441="",0,VLOOKUP(B441,Satser!$I$167:$L$194,3,FALSE)*IF(AA441="",0,VLOOKUP(AA441,Satser!$H$2:$J$14,3,FALSE)))</f>
        <v>0</v>
      </c>
      <c r="M441" s="380">
        <f t="shared" si="6"/>
        <v>0</v>
      </c>
      <c r="N441" s="141" t="s">
        <v>1227</v>
      </c>
      <c r="O441" s="73"/>
      <c r="P441" s="73"/>
      <c r="Q441" s="79"/>
      <c r="R441" s="73"/>
      <c r="S441" s="73"/>
      <c r="T441" s="129"/>
      <c r="U441" s="73">
        <v>12</v>
      </c>
      <c r="V441" s="73">
        <v>12</v>
      </c>
      <c r="W441" s="73">
        <v>12</v>
      </c>
      <c r="X441" s="168">
        <v>12</v>
      </c>
      <c r="Y441" s="76"/>
      <c r="Z441" s="76"/>
      <c r="AA441" s="76"/>
      <c r="AB441" s="76"/>
      <c r="AC441" s="76"/>
      <c r="AD441" s="76"/>
      <c r="AE441" s="169"/>
      <c r="AF441" s="76"/>
      <c r="AG441" s="76"/>
      <c r="AH441" s="76"/>
      <c r="AI441" s="97"/>
      <c r="AJ441" s="97"/>
      <c r="AK441" s="97"/>
      <c r="AL441" s="97"/>
      <c r="AM441" s="97"/>
      <c r="AN441" s="97"/>
      <c r="AO441" s="97"/>
      <c r="AP441" s="97"/>
      <c r="AQ441" s="97"/>
      <c r="AR441" s="97"/>
      <c r="AS441" s="97"/>
      <c r="AT441" s="97"/>
      <c r="AU441" s="97"/>
      <c r="AV441" s="97"/>
      <c r="AW441" s="97"/>
      <c r="AX441" s="97"/>
      <c r="AY441" s="97"/>
      <c r="AZ441" s="97"/>
      <c r="BA441" s="97"/>
      <c r="BB441" s="97"/>
    </row>
    <row r="442" spans="1:55" s="98" customFormat="1" ht="14.25" customHeight="1" x14ac:dyDescent="0.25">
      <c r="A442" s="96">
        <v>81729400</v>
      </c>
      <c r="B442" s="130" t="s">
        <v>813</v>
      </c>
      <c r="C442" s="197" t="str">
        <f>VLOOKUP(B442,Satser!$I$133:$J$160,2,FALSE)</f>
        <v>IV</v>
      </c>
      <c r="D442" s="215" t="s">
        <v>1549</v>
      </c>
      <c r="E442" s="440" t="s">
        <v>2178</v>
      </c>
      <c r="F442" s="220" t="s">
        <v>1812</v>
      </c>
      <c r="G442" s="130" t="s">
        <v>527</v>
      </c>
      <c r="H442" s="130">
        <v>2011</v>
      </c>
      <c r="I442" s="233">
        <v>1303</v>
      </c>
      <c r="J442" s="160"/>
      <c r="K442" s="379">
        <f>IF(B442="",0,VLOOKUP(B442,Satser!$D$167:$F$194,2,FALSE)*IF(AA442="",0,VLOOKUP(AA442,Satser!$H$2:$J$14,2,FALSE)))</f>
        <v>0</v>
      </c>
      <c r="L442" s="379">
        <f>IF(B442="",0,VLOOKUP(B442,Satser!$I$167:$L$194,3,FALSE)*IF(AA442="",0,VLOOKUP(AA442,Satser!$H$2:$J$14,3,FALSE)))</f>
        <v>0</v>
      </c>
      <c r="M442" s="380">
        <f t="shared" si="6"/>
        <v>0</v>
      </c>
      <c r="N442" s="345" t="s">
        <v>1557</v>
      </c>
      <c r="O442" s="73"/>
      <c r="P442" s="73"/>
      <c r="Q442" s="79"/>
      <c r="R442" s="73"/>
      <c r="S442" s="73"/>
      <c r="T442" s="73"/>
      <c r="U442" s="73"/>
      <c r="V442" s="73">
        <v>10</v>
      </c>
      <c r="W442" s="73">
        <v>12</v>
      </c>
      <c r="X442" s="73">
        <v>12</v>
      </c>
      <c r="Y442" s="168">
        <v>12</v>
      </c>
      <c r="Z442" s="76">
        <v>2</v>
      </c>
      <c r="AA442" s="76"/>
      <c r="AB442" s="76"/>
      <c r="AC442" s="76"/>
      <c r="AD442" s="76"/>
      <c r="AE442" s="169"/>
      <c r="AF442" s="76"/>
      <c r="AG442" s="76"/>
      <c r="AH442" s="76"/>
      <c r="AI442" s="97"/>
      <c r="AJ442" s="97"/>
      <c r="AK442" s="97"/>
      <c r="AL442" s="97"/>
      <c r="AM442" s="97"/>
      <c r="AN442" s="97"/>
      <c r="AO442" s="97"/>
      <c r="AP442" s="97"/>
      <c r="AQ442" s="97"/>
      <c r="AR442" s="97"/>
      <c r="AS442" s="97"/>
      <c r="AT442" s="97"/>
      <c r="AU442" s="97"/>
      <c r="AV442" s="97"/>
      <c r="AW442" s="97"/>
      <c r="AX442" s="97"/>
      <c r="AY442" s="97"/>
      <c r="AZ442" s="97"/>
      <c r="BA442" s="97"/>
      <c r="BB442" s="97"/>
    </row>
    <row r="443" spans="1:55" ht="14.25" customHeight="1" x14ac:dyDescent="0.25">
      <c r="A443" s="96">
        <v>81729500</v>
      </c>
      <c r="B443" s="130" t="s">
        <v>804</v>
      </c>
      <c r="C443" s="197" t="str">
        <f>VLOOKUP(B443,Satser!$I$133:$J$160,2,FALSE)</f>
        <v>AD</v>
      </c>
      <c r="D443" s="215" t="s">
        <v>1355</v>
      </c>
      <c r="E443" s="440" t="s">
        <v>2169</v>
      </c>
      <c r="F443" s="220" t="s">
        <v>1813</v>
      </c>
      <c r="G443" s="130"/>
      <c r="H443" s="130">
        <v>2011</v>
      </c>
      <c r="I443" s="189">
        <v>1210</v>
      </c>
      <c r="J443" s="160"/>
      <c r="K443" s="379">
        <f>IF(B443="",0,VLOOKUP(B443,Satser!$D$167:$F$194,2,FALSE)*IF(AA443="",0,VLOOKUP(AA443,Satser!$H$2:$J$14,2,FALSE)))</f>
        <v>0</v>
      </c>
      <c r="L443" s="379">
        <f>IF(B443="",0,VLOOKUP(B443,Satser!$I$167:$L$194,3,FALSE)*IF(AA443="",0,VLOOKUP(AA443,Satser!$H$2:$J$14,3,FALSE)))</f>
        <v>0</v>
      </c>
      <c r="M443" s="380">
        <f t="shared" si="6"/>
        <v>0</v>
      </c>
      <c r="N443" s="345" t="s">
        <v>1398</v>
      </c>
      <c r="O443" s="73"/>
      <c r="P443" s="73"/>
      <c r="Q443" s="79"/>
      <c r="R443" s="73"/>
      <c r="S443" s="9"/>
      <c r="T443" s="206"/>
      <c r="U443" s="206">
        <v>3</v>
      </c>
      <c r="V443" s="206">
        <v>12</v>
      </c>
      <c r="W443" s="73">
        <v>12</v>
      </c>
      <c r="X443" s="73">
        <v>12</v>
      </c>
      <c r="Y443" s="76">
        <f>9+2</f>
        <v>11</v>
      </c>
      <c r="Z443" s="76"/>
      <c r="AA443" s="76"/>
      <c r="AB443" s="76"/>
      <c r="AC443" s="76"/>
      <c r="AD443" s="76"/>
      <c r="AE443" s="169"/>
      <c r="AF443" s="73"/>
      <c r="AG443" s="73"/>
      <c r="AH443" s="73"/>
      <c r="AI443" s="7"/>
      <c r="AJ443" s="7"/>
      <c r="AK443" s="7"/>
      <c r="AL443" s="7"/>
      <c r="AM443" s="7"/>
      <c r="AN443" s="7"/>
      <c r="AO443" s="7"/>
      <c r="AP443" s="7"/>
      <c r="AQ443" s="7"/>
      <c r="AR443" s="7"/>
      <c r="AS443" s="7"/>
      <c r="AT443" s="7"/>
      <c r="AU443" s="7"/>
      <c r="AV443" s="7"/>
      <c r="AW443" s="7"/>
      <c r="AX443" s="7"/>
      <c r="AY443" s="7"/>
      <c r="AZ443" s="7"/>
      <c r="BA443" s="7"/>
      <c r="BB443" s="7"/>
    </row>
    <row r="444" spans="1:55" ht="14.25" customHeight="1" x14ac:dyDescent="0.25">
      <c r="A444" s="96">
        <v>81729700</v>
      </c>
      <c r="B444" s="145" t="s">
        <v>813</v>
      </c>
      <c r="C444" s="197" t="str">
        <f>VLOOKUP(B444,Satser!$I$133:$J$160,2,FALSE)</f>
        <v>IV</v>
      </c>
      <c r="D444" s="145" t="s">
        <v>1103</v>
      </c>
      <c r="E444" s="440"/>
      <c r="F444" s="220" t="s">
        <v>1813</v>
      </c>
      <c r="G444" s="130" t="s">
        <v>527</v>
      </c>
      <c r="H444" s="130">
        <v>2011</v>
      </c>
      <c r="I444" s="189" t="s">
        <v>278</v>
      </c>
      <c r="J444" s="160"/>
      <c r="K444" s="379">
        <f>IF(B444="",0,VLOOKUP(B444,Satser!$D$167:$F$194,2,FALSE)*IF(AA444="",0,VLOOKUP(AA444,Satser!$H$2:$J$14,2,FALSE)))</f>
        <v>0</v>
      </c>
      <c r="L444" s="379">
        <f>IF(B444="",0,VLOOKUP(B444,Satser!$I$167:$L$194,3,FALSE)*IF(AA444="",0,VLOOKUP(AA444,Satser!$H$2:$J$14,3,FALSE)))</f>
        <v>0</v>
      </c>
      <c r="M444" s="380">
        <f t="shared" si="6"/>
        <v>0</v>
      </c>
      <c r="N444" s="141" t="s">
        <v>1146</v>
      </c>
      <c r="O444" s="73"/>
      <c r="P444" s="73"/>
      <c r="Q444" s="79"/>
      <c r="R444" s="73"/>
      <c r="S444" s="206"/>
      <c r="T444" s="206">
        <v>5</v>
      </c>
      <c r="U444" s="206">
        <v>12</v>
      </c>
      <c r="V444" s="73">
        <v>12</v>
      </c>
      <c r="W444" s="73">
        <v>12</v>
      </c>
      <c r="X444" s="73">
        <v>7</v>
      </c>
      <c r="Y444" s="76"/>
      <c r="Z444" s="76"/>
      <c r="AA444" s="76"/>
      <c r="AB444" s="76"/>
      <c r="AC444" s="76"/>
      <c r="AD444" s="76"/>
      <c r="AE444" s="169"/>
      <c r="AF444" s="76"/>
      <c r="AG444" s="76"/>
      <c r="AH444" s="76"/>
      <c r="AI444" s="97"/>
      <c r="AJ444" s="97"/>
      <c r="AK444" s="97"/>
      <c r="AL444" s="97"/>
      <c r="AM444" s="97"/>
      <c r="AN444" s="97"/>
      <c r="AO444" s="97"/>
      <c r="AP444" s="97"/>
      <c r="AQ444" s="97"/>
      <c r="AR444" s="97"/>
      <c r="AS444" s="97"/>
      <c r="AT444" s="97"/>
      <c r="AU444" s="97"/>
      <c r="AV444" s="97"/>
      <c r="AW444" s="97"/>
      <c r="AX444" s="97"/>
      <c r="AY444" s="97"/>
      <c r="AZ444" s="97"/>
      <c r="BA444" s="97"/>
      <c r="BB444" s="97"/>
      <c r="BC444" s="97"/>
    </row>
    <row r="445" spans="1:55" s="98" customFormat="1" ht="14.25" customHeight="1" x14ac:dyDescent="0.25">
      <c r="A445" s="96">
        <v>81730400</v>
      </c>
      <c r="B445" s="130" t="s">
        <v>813</v>
      </c>
      <c r="C445" s="197" t="str">
        <f>VLOOKUP(B445,Satser!$I$133:$J$160,2,FALSE)</f>
        <v>IV</v>
      </c>
      <c r="D445" s="130" t="s">
        <v>1463</v>
      </c>
      <c r="E445" s="440" t="s">
        <v>2179</v>
      </c>
      <c r="F445" s="220" t="s">
        <v>1813</v>
      </c>
      <c r="G445" s="130"/>
      <c r="H445" s="130">
        <v>2011</v>
      </c>
      <c r="I445" s="233"/>
      <c r="J445" s="160"/>
      <c r="K445" s="379">
        <f>IF(B445="",0,VLOOKUP(B445,Satser!$D$167:$F$194,2,FALSE)*IF(AA445="",0,VLOOKUP(AA445,Satser!$H$2:$J$14,2,FALSE)))</f>
        <v>0</v>
      </c>
      <c r="L445" s="379">
        <f>IF(B445="",0,VLOOKUP(B445,Satser!$I$167:$L$194,3,FALSE)*IF(AA445="",0,VLOOKUP(AA445,Satser!$H$2:$J$14,3,FALSE)))</f>
        <v>0</v>
      </c>
      <c r="M445" s="380">
        <f t="shared" si="6"/>
        <v>0</v>
      </c>
      <c r="N445" s="345" t="s">
        <v>1484</v>
      </c>
      <c r="O445" s="73"/>
      <c r="P445" s="73"/>
      <c r="Q445" s="79"/>
      <c r="R445" s="73"/>
      <c r="S445" s="73"/>
      <c r="T445" s="73"/>
      <c r="U445" s="73"/>
      <c r="V445" s="73">
        <v>10</v>
      </c>
      <c r="W445" s="73">
        <v>12</v>
      </c>
      <c r="X445" s="73">
        <v>12</v>
      </c>
      <c r="Y445" s="73">
        <v>12</v>
      </c>
      <c r="Z445" s="76">
        <v>2</v>
      </c>
      <c r="AA445" s="76"/>
      <c r="AB445" s="76"/>
      <c r="AC445" s="76"/>
      <c r="AD445" s="76"/>
      <c r="AE445" s="169"/>
      <c r="AF445" s="76"/>
      <c r="AG445" s="76"/>
      <c r="AH445" s="76"/>
      <c r="AI445" s="97"/>
      <c r="AJ445" s="97"/>
      <c r="AK445" s="97"/>
      <c r="AL445" s="97"/>
      <c r="AM445" s="97"/>
      <c r="AN445" s="97"/>
      <c r="AO445" s="97"/>
      <c r="AP445" s="97"/>
      <c r="AQ445" s="97"/>
      <c r="AR445" s="97"/>
      <c r="AS445" s="97"/>
      <c r="AT445" s="97"/>
      <c r="AU445" s="97"/>
      <c r="AV445" s="97"/>
      <c r="AW445" s="97"/>
      <c r="AX445" s="97"/>
      <c r="AY445" s="97"/>
      <c r="AZ445" s="97"/>
      <c r="BA445" s="97"/>
      <c r="BB445" s="97"/>
    </row>
    <row r="446" spans="1:55" s="98" customFormat="1" ht="14.25" customHeight="1" x14ac:dyDescent="0.25">
      <c r="A446" s="96">
        <v>81730800</v>
      </c>
      <c r="B446" s="145" t="s">
        <v>813</v>
      </c>
      <c r="C446" s="197" t="str">
        <f>VLOOKUP(B446,Satser!$I$133:$J$160,2,FALSE)</f>
        <v>IV</v>
      </c>
      <c r="D446" s="145" t="s">
        <v>1063</v>
      </c>
      <c r="E446" s="440"/>
      <c r="F446" s="220" t="s">
        <v>1813</v>
      </c>
      <c r="G446" s="130" t="s">
        <v>530</v>
      </c>
      <c r="H446" s="130">
        <v>2011</v>
      </c>
      <c r="I446" s="189" t="s">
        <v>278</v>
      </c>
      <c r="J446" s="160"/>
      <c r="K446" s="379">
        <f>IF(B446="",0,VLOOKUP(B446,Satser!$D$167:$F$194,2,FALSE)*IF(AA446="",0,VLOOKUP(AA446,Satser!$H$2:$J$14,2,FALSE)))</f>
        <v>0</v>
      </c>
      <c r="L446" s="379">
        <f>IF(B446="",0,VLOOKUP(B446,Satser!$I$167:$L$194,3,FALSE)*IF(AA446="",0,VLOOKUP(AA446,Satser!$H$2:$J$14,3,FALSE)))</f>
        <v>0</v>
      </c>
      <c r="M446" s="380">
        <f t="shared" si="6"/>
        <v>0</v>
      </c>
      <c r="N446" s="141" t="s">
        <v>1117</v>
      </c>
      <c r="O446" s="73"/>
      <c r="P446" s="73"/>
      <c r="Q446" s="79"/>
      <c r="R446" s="73"/>
      <c r="S446" s="9"/>
      <c r="T446" s="73">
        <v>5</v>
      </c>
      <c r="U446" s="73">
        <v>12</v>
      </c>
      <c r="V446" s="73">
        <v>12</v>
      </c>
      <c r="W446" s="73">
        <v>12</v>
      </c>
      <c r="X446" s="73">
        <v>7</v>
      </c>
      <c r="Y446" s="76"/>
      <c r="Z446" s="76"/>
      <c r="AA446" s="76"/>
      <c r="AB446" s="76"/>
      <c r="AC446" s="76"/>
      <c r="AD446" s="76"/>
      <c r="AE446" s="169"/>
      <c r="AF446" s="76"/>
      <c r="AG446" s="76"/>
      <c r="AH446" s="76"/>
      <c r="AI446" s="97"/>
      <c r="AJ446" s="97"/>
      <c r="AK446" s="97"/>
      <c r="AL446" s="97"/>
      <c r="AM446" s="97"/>
      <c r="AN446" s="97"/>
      <c r="AO446" s="97"/>
      <c r="AP446" s="97"/>
      <c r="AQ446" s="97"/>
      <c r="AR446" s="97"/>
      <c r="AS446" s="97"/>
      <c r="AT446" s="97"/>
      <c r="AU446" s="97"/>
      <c r="AV446" s="97"/>
      <c r="AW446" s="97"/>
      <c r="AX446" s="97"/>
      <c r="AY446" s="97"/>
      <c r="AZ446" s="97"/>
      <c r="BA446" s="97"/>
      <c r="BB446" s="97"/>
    </row>
    <row r="447" spans="1:55" s="98" customFormat="1" ht="14.25" customHeight="1" x14ac:dyDescent="0.25">
      <c r="A447" s="96">
        <v>81731700</v>
      </c>
      <c r="B447" s="130" t="s">
        <v>813</v>
      </c>
      <c r="C447" s="197" t="str">
        <f>VLOOKUP(B447,Satser!$I$133:$J$160,2,FALSE)</f>
        <v>IV</v>
      </c>
      <c r="D447" s="130" t="s">
        <v>321</v>
      </c>
      <c r="E447" s="440"/>
      <c r="F447" s="220" t="s">
        <v>1813</v>
      </c>
      <c r="G447" s="130" t="s">
        <v>530</v>
      </c>
      <c r="H447" s="130">
        <v>2011</v>
      </c>
      <c r="I447" s="189" t="s">
        <v>685</v>
      </c>
      <c r="J447" s="160"/>
      <c r="K447" s="379">
        <f>IF(B447="",0,VLOOKUP(B447,Satser!$D$167:$F$194,2,FALSE)*IF(AA447="",0,VLOOKUP(AA447,Satser!$H$2:$J$14,2,FALSE)))</f>
        <v>0</v>
      </c>
      <c r="L447" s="379">
        <f>IF(B447="",0,VLOOKUP(B447,Satser!$I$167:$L$194,3,FALSE)*IF(AA447="",0,VLOOKUP(AA447,Satser!$H$2:$J$14,3,FALSE)))</f>
        <v>0</v>
      </c>
      <c r="M447" s="380">
        <f t="shared" si="6"/>
        <v>0</v>
      </c>
      <c r="N447" s="141" t="s">
        <v>880</v>
      </c>
      <c r="O447" s="73"/>
      <c r="P447" s="73"/>
      <c r="Q447" s="79"/>
      <c r="R447" s="73"/>
      <c r="S447" s="9"/>
      <c r="T447" s="73">
        <v>12</v>
      </c>
      <c r="U447" s="73">
        <v>12</v>
      </c>
      <c r="V447" s="73">
        <v>12</v>
      </c>
      <c r="W447" s="73">
        <v>12</v>
      </c>
      <c r="X447" s="168"/>
      <c r="Y447" s="76"/>
      <c r="Z447" s="76"/>
      <c r="AA447" s="76"/>
      <c r="AB447" s="76"/>
      <c r="AC447" s="76"/>
      <c r="AD447" s="76"/>
      <c r="AE447" s="169"/>
      <c r="AF447" s="76"/>
      <c r="AG447" s="76"/>
      <c r="AH447" s="76"/>
      <c r="AI447" s="97"/>
      <c r="AJ447" s="97"/>
      <c r="AK447" s="97"/>
      <c r="AL447" s="97"/>
      <c r="AM447" s="97"/>
      <c r="AN447" s="97"/>
      <c r="AO447" s="97"/>
      <c r="AP447" s="97"/>
      <c r="AQ447" s="97"/>
      <c r="AR447" s="97"/>
      <c r="AS447" s="97"/>
      <c r="AT447" s="97"/>
      <c r="AU447" s="97"/>
      <c r="AV447" s="97"/>
      <c r="AW447" s="97"/>
      <c r="AX447" s="97"/>
      <c r="AY447" s="97"/>
      <c r="AZ447" s="97"/>
      <c r="BA447" s="97"/>
      <c r="BB447" s="97"/>
    </row>
    <row r="448" spans="1:55" s="98" customFormat="1" ht="14.25" customHeight="1" x14ac:dyDescent="0.25">
      <c r="A448" s="96">
        <v>81732400</v>
      </c>
      <c r="B448" s="215" t="s">
        <v>813</v>
      </c>
      <c r="C448" s="197" t="str">
        <f>VLOOKUP(B448,Satser!$I$133:$J$160,2,FALSE)</f>
        <v>IV</v>
      </c>
      <c r="D448" s="110" t="s">
        <v>100</v>
      </c>
      <c r="E448" s="440"/>
      <c r="F448" s="220" t="s">
        <v>1813</v>
      </c>
      <c r="G448" s="215" t="s">
        <v>527</v>
      </c>
      <c r="H448" s="215">
        <v>2012</v>
      </c>
      <c r="I448" s="343" t="s">
        <v>758</v>
      </c>
      <c r="J448" s="263"/>
      <c r="K448" s="379">
        <f>IF(B448="",0,VLOOKUP(B448,Satser!$D$167:$F$194,2,FALSE)*IF(AA448="",0,VLOOKUP(AA448,Satser!$H$2:$J$14,2,FALSE)))</f>
        <v>0</v>
      </c>
      <c r="L448" s="379">
        <f>IF(B448="",0,VLOOKUP(B448,Satser!$I$167:$L$194,3,FALSE)*IF(AA448="",0,VLOOKUP(AA448,Satser!$H$2:$J$14,3,FALSE)))</f>
        <v>0</v>
      </c>
      <c r="M448" s="380">
        <f t="shared" si="6"/>
        <v>0</v>
      </c>
      <c r="N448" s="141" t="s">
        <v>1228</v>
      </c>
      <c r="O448" s="76"/>
      <c r="P448" s="76"/>
      <c r="Q448" s="114"/>
      <c r="R448" s="76"/>
      <c r="S448" s="76"/>
      <c r="T448" s="146"/>
      <c r="U448" s="76">
        <v>12</v>
      </c>
      <c r="V448" s="76">
        <v>12</v>
      </c>
      <c r="W448" s="76">
        <v>12</v>
      </c>
      <c r="X448" s="76">
        <v>12</v>
      </c>
      <c r="Y448" s="76"/>
      <c r="Z448" s="76"/>
      <c r="AA448" s="76"/>
      <c r="AB448" s="76"/>
      <c r="AC448" s="76"/>
      <c r="AD448" s="76"/>
      <c r="AE448" s="169"/>
      <c r="AF448" s="76"/>
      <c r="AG448" s="76"/>
      <c r="AH448" s="76"/>
      <c r="AI448" s="97"/>
      <c r="AJ448" s="97"/>
      <c r="AK448" s="97"/>
      <c r="AL448" s="97"/>
      <c r="AM448" s="97"/>
      <c r="AN448" s="97"/>
      <c r="AO448" s="97"/>
      <c r="AP448" s="97"/>
      <c r="AQ448" s="97"/>
      <c r="AR448" s="97"/>
      <c r="AS448" s="97"/>
      <c r="AT448" s="97"/>
      <c r="AU448" s="97"/>
      <c r="AV448" s="97"/>
      <c r="AW448" s="97"/>
      <c r="AX448" s="97"/>
      <c r="AY448" s="97"/>
      <c r="AZ448" s="97"/>
      <c r="BA448" s="97"/>
      <c r="BB448" s="97"/>
    </row>
    <row r="449" spans="1:111" s="98" customFormat="1" ht="14.25" customHeight="1" x14ac:dyDescent="0.25">
      <c r="A449" s="96">
        <v>81732500</v>
      </c>
      <c r="B449" s="130" t="s">
        <v>813</v>
      </c>
      <c r="C449" s="197" t="str">
        <f>VLOOKUP(B449,Satser!$I$133:$J$160,2,FALSE)</f>
        <v>IV</v>
      </c>
      <c r="D449" s="110" t="s">
        <v>17</v>
      </c>
      <c r="E449" s="440"/>
      <c r="F449" s="220" t="s">
        <v>1813</v>
      </c>
      <c r="G449" s="192" t="s">
        <v>527</v>
      </c>
      <c r="H449" s="283">
        <v>2012</v>
      </c>
      <c r="I449" s="266" t="s">
        <v>758</v>
      </c>
      <c r="J449" s="193"/>
      <c r="K449" s="379">
        <f>IF(B449="",0,VLOOKUP(B449,Satser!$D$167:$F$194,2,FALSE)*IF(AA449="",0,VLOOKUP(AA449,Satser!$H$2:$J$14,2,FALSE)))</f>
        <v>0</v>
      </c>
      <c r="L449" s="379">
        <f>IF(B449="",0,VLOOKUP(B449,Satser!$I$167:$L$194,3,FALSE)*IF(AA449="",0,VLOOKUP(AA449,Satser!$H$2:$J$14,3,FALSE)))</f>
        <v>0</v>
      </c>
      <c r="M449" s="380">
        <f t="shared" si="6"/>
        <v>0</v>
      </c>
      <c r="N449" s="141" t="s">
        <v>1229</v>
      </c>
      <c r="O449" s="183"/>
      <c r="P449" s="183"/>
      <c r="Q449" s="307"/>
      <c r="R449" s="183"/>
      <c r="S449" s="183"/>
      <c r="T449" s="261"/>
      <c r="U449" s="73">
        <v>12</v>
      </c>
      <c r="V449" s="73">
        <v>12</v>
      </c>
      <c r="W449" s="73">
        <v>12</v>
      </c>
      <c r="X449" s="168">
        <v>12</v>
      </c>
      <c r="Y449" s="76"/>
      <c r="Z449" s="194"/>
      <c r="AA449" s="194"/>
      <c r="AB449" s="194"/>
      <c r="AC449" s="194"/>
      <c r="AD449" s="194"/>
      <c r="AE449" s="230"/>
      <c r="AF449" s="76"/>
      <c r="AG449" s="76"/>
      <c r="AH449" s="76"/>
      <c r="AI449" s="97"/>
      <c r="AJ449" s="97"/>
      <c r="AK449" s="97"/>
      <c r="AL449" s="97"/>
      <c r="AM449" s="97"/>
      <c r="AN449" s="97"/>
      <c r="AO449" s="97"/>
      <c r="AP449" s="97"/>
      <c r="AQ449" s="97"/>
      <c r="AR449" s="97"/>
      <c r="AS449" s="97"/>
      <c r="AT449" s="97"/>
      <c r="AU449" s="97"/>
      <c r="AV449" s="97"/>
      <c r="AW449" s="97"/>
      <c r="AX449" s="97"/>
      <c r="AY449" s="97"/>
      <c r="AZ449" s="97"/>
      <c r="BA449" s="97"/>
      <c r="BB449" s="97"/>
    </row>
    <row r="450" spans="1:111" s="98" customFormat="1" ht="14.25" customHeight="1" x14ac:dyDescent="0.25">
      <c r="A450" s="331">
        <v>81732600</v>
      </c>
      <c r="B450" s="192" t="s">
        <v>813</v>
      </c>
      <c r="C450" s="197" t="str">
        <f>VLOOKUP(B450,Satser!$I$133:$J$160,2,FALSE)</f>
        <v>IV</v>
      </c>
      <c r="D450" s="316" t="s">
        <v>1012</v>
      </c>
      <c r="E450" s="440"/>
      <c r="F450" s="220" t="s">
        <v>1813</v>
      </c>
      <c r="G450" s="192" t="s">
        <v>530</v>
      </c>
      <c r="H450" s="283">
        <v>2012</v>
      </c>
      <c r="I450" s="266" t="s">
        <v>758</v>
      </c>
      <c r="J450" s="193"/>
      <c r="K450" s="379">
        <f>IF(B450="",0,VLOOKUP(B450,Satser!$D$167:$F$194,2,FALSE)*IF(AA450="",0,VLOOKUP(AA450,Satser!$H$2:$J$14,2,FALSE)))</f>
        <v>0</v>
      </c>
      <c r="L450" s="379">
        <f>IF(B450="",0,VLOOKUP(B450,Satser!$I$167:$L$194,3,FALSE)*IF(AA450="",0,VLOOKUP(AA450,Satser!$H$2:$J$14,3,FALSE)))</f>
        <v>0</v>
      </c>
      <c r="M450" s="380">
        <f t="shared" si="6"/>
        <v>0</v>
      </c>
      <c r="N450" s="141" t="s">
        <v>1230</v>
      </c>
      <c r="O450" s="183"/>
      <c r="P450" s="183"/>
      <c r="Q450" s="307"/>
      <c r="R450" s="183"/>
      <c r="S450" s="183"/>
      <c r="T450" s="261"/>
      <c r="U450" s="183">
        <v>12</v>
      </c>
      <c r="V450" s="183">
        <v>12</v>
      </c>
      <c r="W450" s="183">
        <v>12</v>
      </c>
      <c r="X450" s="73">
        <v>12</v>
      </c>
      <c r="Y450" s="194"/>
      <c r="Z450" s="194"/>
      <c r="AA450" s="194"/>
      <c r="AB450" s="194"/>
      <c r="AC450" s="194"/>
      <c r="AD450" s="194"/>
      <c r="AE450" s="230"/>
      <c r="AF450" s="76"/>
      <c r="AG450" s="76"/>
      <c r="AH450" s="76"/>
      <c r="AI450" s="97"/>
      <c r="AJ450" s="97"/>
      <c r="AK450" s="97"/>
      <c r="AL450" s="97"/>
      <c r="AM450" s="97"/>
      <c r="AN450" s="97"/>
      <c r="AO450" s="97"/>
      <c r="AP450" s="97"/>
      <c r="AQ450" s="97"/>
      <c r="AR450" s="97"/>
      <c r="AS450" s="97"/>
      <c r="AT450" s="97"/>
      <c r="AU450" s="97"/>
      <c r="AV450" s="97"/>
      <c r="AW450" s="97"/>
      <c r="AX450" s="97"/>
      <c r="AY450" s="97"/>
      <c r="AZ450" s="97"/>
      <c r="BA450" s="97"/>
      <c r="BB450" s="97"/>
    </row>
    <row r="451" spans="1:111" s="98" customFormat="1" ht="14.25" customHeight="1" x14ac:dyDescent="0.25">
      <c r="A451" s="96">
        <v>81732700</v>
      </c>
      <c r="B451" s="130" t="s">
        <v>813</v>
      </c>
      <c r="C451" s="197" t="str">
        <f>VLOOKUP(B451,Satser!$I$133:$J$160,2,FALSE)</f>
        <v>IV</v>
      </c>
      <c r="D451" s="110" t="s">
        <v>1034</v>
      </c>
      <c r="E451" s="440"/>
      <c r="F451" s="220" t="s">
        <v>1813</v>
      </c>
      <c r="G451" s="130" t="s">
        <v>527</v>
      </c>
      <c r="H451" s="215">
        <v>2012</v>
      </c>
      <c r="I451" s="189" t="s">
        <v>758</v>
      </c>
      <c r="J451" s="160"/>
      <c r="K451" s="379">
        <f>IF(B451="",0,VLOOKUP(B451,Satser!$D$167:$F$194,2,FALSE)*IF(AA451="",0,VLOOKUP(AA451,Satser!$H$2:$J$14,2,FALSE)))</f>
        <v>0</v>
      </c>
      <c r="L451" s="379">
        <f>IF(B451="",0,VLOOKUP(B451,Satser!$I$167:$L$194,3,FALSE)*IF(AA451="",0,VLOOKUP(AA451,Satser!$H$2:$J$14,3,FALSE)))</f>
        <v>0</v>
      </c>
      <c r="M451" s="380">
        <f t="shared" si="6"/>
        <v>0</v>
      </c>
      <c r="N451" s="141" t="s">
        <v>1231</v>
      </c>
      <c r="O451" s="73"/>
      <c r="P451" s="73"/>
      <c r="Q451" s="79"/>
      <c r="R451" s="73"/>
      <c r="S451" s="73"/>
      <c r="T451" s="129"/>
      <c r="U451" s="76">
        <v>12</v>
      </c>
      <c r="V451" s="76">
        <v>12</v>
      </c>
      <c r="W451" s="76">
        <v>12</v>
      </c>
      <c r="X451" s="76">
        <v>12</v>
      </c>
      <c r="Y451" s="76"/>
      <c r="Z451" s="76"/>
      <c r="AA451" s="73"/>
      <c r="AB451" s="73"/>
      <c r="AC451" s="73"/>
      <c r="AD451" s="73"/>
      <c r="AE451" s="168"/>
      <c r="AF451" s="76"/>
      <c r="AG451" s="76"/>
      <c r="AH451" s="76"/>
      <c r="AI451" s="97"/>
      <c r="AJ451" s="97"/>
      <c r="AK451" s="97"/>
      <c r="AL451" s="97"/>
      <c r="AM451" s="97"/>
      <c r="AN451" s="97"/>
      <c r="AO451" s="97"/>
      <c r="AP451" s="97"/>
      <c r="AQ451" s="97"/>
      <c r="AR451" s="97"/>
      <c r="AS451" s="97"/>
      <c r="AT451" s="97"/>
      <c r="AU451" s="97"/>
      <c r="AV451" s="97"/>
      <c r="AW451" s="97"/>
      <c r="AX451" s="97"/>
      <c r="AY451" s="97"/>
      <c r="AZ451" s="97"/>
      <c r="BA451" s="97"/>
      <c r="BB451" s="97"/>
    </row>
    <row r="452" spans="1:111" s="209" customFormat="1" ht="15" customHeight="1" thickBot="1" x14ac:dyDescent="0.3">
      <c r="A452" s="96">
        <v>81732800</v>
      </c>
      <c r="B452" s="130" t="s">
        <v>813</v>
      </c>
      <c r="C452" s="197" t="str">
        <f>VLOOKUP(B452,Satser!$I$133:$J$160,2,FALSE)</f>
        <v>IV</v>
      </c>
      <c r="D452" s="110" t="s">
        <v>1037</v>
      </c>
      <c r="E452" s="440"/>
      <c r="F452" s="220" t="s">
        <v>1813</v>
      </c>
      <c r="G452" s="130" t="s">
        <v>530</v>
      </c>
      <c r="H452" s="215">
        <v>2012</v>
      </c>
      <c r="I452" s="189" t="s">
        <v>758</v>
      </c>
      <c r="J452" s="160"/>
      <c r="K452" s="379">
        <f>IF(B452="",0,VLOOKUP(B452,Satser!$D$167:$F$194,2,FALSE)*IF(AA452="",0,VLOOKUP(AA452,Satser!$H$2:$J$14,2,FALSE)))</f>
        <v>0</v>
      </c>
      <c r="L452" s="379">
        <f>IF(B452="",0,VLOOKUP(B452,Satser!$I$167:$L$194,3,FALSE)*IF(AA452="",0,VLOOKUP(AA452,Satser!$H$2:$J$14,3,FALSE)))</f>
        <v>0</v>
      </c>
      <c r="M452" s="380">
        <f t="shared" si="6"/>
        <v>0</v>
      </c>
      <c r="N452" s="141" t="s">
        <v>1232</v>
      </c>
      <c r="O452" s="73"/>
      <c r="P452" s="73"/>
      <c r="Q452" s="79"/>
      <c r="R452" s="73"/>
      <c r="S452" s="73"/>
      <c r="T452" s="129"/>
      <c r="U452" s="73">
        <v>12</v>
      </c>
      <c r="V452" s="73">
        <v>12</v>
      </c>
      <c r="W452" s="73">
        <v>12</v>
      </c>
      <c r="X452" s="73">
        <v>12</v>
      </c>
      <c r="Y452" s="76"/>
      <c r="Z452" s="76"/>
      <c r="AA452" s="76"/>
      <c r="AB452" s="76"/>
      <c r="AC452" s="76"/>
      <c r="AD452" s="76"/>
      <c r="AE452" s="169"/>
      <c r="AF452" s="73"/>
      <c r="AG452" s="73"/>
      <c r="AH452" s="73"/>
      <c r="AI452" s="9"/>
      <c r="AJ452" s="9"/>
      <c r="AK452" s="9"/>
      <c r="AL452" s="9"/>
      <c r="AM452" s="9"/>
      <c r="AN452" s="9"/>
      <c r="AO452" s="9"/>
      <c r="AP452" s="9"/>
      <c r="AQ452" s="9"/>
      <c r="AR452" s="9"/>
      <c r="AS452" s="9"/>
      <c r="AT452" s="9"/>
      <c r="AU452" s="9"/>
      <c r="AV452" s="9"/>
      <c r="AW452" s="9"/>
      <c r="AX452" s="9"/>
      <c r="AY452" s="9"/>
      <c r="AZ452" s="9"/>
      <c r="BA452" s="9"/>
      <c r="BB452" s="9"/>
      <c r="BC452" s="90"/>
      <c r="BD452" s="90"/>
      <c r="BE452" s="90"/>
      <c r="BF452" s="90"/>
      <c r="BG452" s="90"/>
      <c r="BH452" s="90"/>
      <c r="BI452" s="90"/>
      <c r="BJ452" s="90"/>
      <c r="BK452" s="90"/>
      <c r="BL452" s="90"/>
      <c r="BM452" s="90"/>
      <c r="BN452" s="90"/>
      <c r="BO452" s="90"/>
      <c r="BP452" s="90"/>
      <c r="BQ452" s="90"/>
      <c r="BR452" s="90"/>
      <c r="BS452" s="90"/>
      <c r="BT452" s="90"/>
      <c r="BU452" s="90"/>
      <c r="BV452" s="90"/>
      <c r="BW452" s="90"/>
      <c r="BX452" s="90"/>
      <c r="BY452" s="90"/>
      <c r="BZ452" s="90"/>
      <c r="CA452" s="90"/>
      <c r="CB452" s="90"/>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row>
    <row r="453" spans="1:111" ht="14.25" customHeight="1" x14ac:dyDescent="0.25">
      <c r="A453" s="96">
        <v>81732900</v>
      </c>
      <c r="B453" s="130" t="s">
        <v>813</v>
      </c>
      <c r="C453" s="197" t="str">
        <f>VLOOKUP(B453,Satser!$I$133:$J$160,2,FALSE)</f>
        <v>IV</v>
      </c>
      <c r="D453" s="110" t="s">
        <v>1036</v>
      </c>
      <c r="E453" s="440"/>
      <c r="F453" s="220" t="s">
        <v>1813</v>
      </c>
      <c r="G453" s="130" t="s">
        <v>527</v>
      </c>
      <c r="H453" s="215">
        <v>2012</v>
      </c>
      <c r="I453" s="189" t="s">
        <v>758</v>
      </c>
      <c r="J453" s="160"/>
      <c r="K453" s="379">
        <f>IF(B453="",0,VLOOKUP(B453,Satser!$D$167:$F$194,2,FALSE)*IF(AA453="",0,VLOOKUP(AA453,Satser!$H$2:$J$14,2,FALSE)))</f>
        <v>0</v>
      </c>
      <c r="L453" s="379">
        <f>IF(B453="",0,VLOOKUP(B453,Satser!$I$167:$L$194,3,FALSE)*IF(AA453="",0,VLOOKUP(AA453,Satser!$H$2:$J$14,3,FALSE)))</f>
        <v>0</v>
      </c>
      <c r="M453" s="380">
        <f t="shared" si="6"/>
        <v>0</v>
      </c>
      <c r="N453" s="141" t="s">
        <v>1232</v>
      </c>
      <c r="O453" s="73"/>
      <c r="P453" s="73"/>
      <c r="Q453" s="79"/>
      <c r="R453" s="73"/>
      <c r="S453" s="73"/>
      <c r="T453" s="129"/>
      <c r="U453" s="73">
        <v>12</v>
      </c>
      <c r="V453" s="73">
        <v>12</v>
      </c>
      <c r="W453" s="73">
        <v>12</v>
      </c>
      <c r="X453" s="73">
        <v>12</v>
      </c>
      <c r="Y453" s="76"/>
      <c r="Z453" s="76"/>
      <c r="AA453" s="76"/>
      <c r="AB453" s="76"/>
      <c r="AC453" s="76"/>
      <c r="AD453" s="76"/>
      <c r="AE453" s="169"/>
      <c r="AF453" s="73"/>
      <c r="AG453" s="73"/>
      <c r="AH453" s="73"/>
      <c r="AI453" s="7"/>
      <c r="AJ453" s="7"/>
      <c r="AK453" s="7"/>
      <c r="AL453" s="7"/>
      <c r="AM453" s="7"/>
      <c r="AN453" s="7"/>
      <c r="AO453" s="7"/>
      <c r="AP453" s="7"/>
      <c r="AQ453" s="7"/>
      <c r="AR453" s="7"/>
      <c r="AS453" s="9"/>
      <c r="AT453" s="9"/>
      <c r="AU453" s="9"/>
      <c r="AV453" s="9"/>
      <c r="AW453" s="9"/>
      <c r="AX453" s="9"/>
      <c r="AY453" s="9"/>
      <c r="AZ453" s="9"/>
      <c r="BA453" s="9"/>
      <c r="BB453" s="9"/>
      <c r="BC453" s="90"/>
      <c r="BD453" s="90"/>
      <c r="BE453" s="90"/>
      <c r="BF453" s="90"/>
      <c r="BG453" s="90"/>
      <c r="BH453" s="90"/>
      <c r="BI453" s="90"/>
      <c r="BJ453" s="90"/>
      <c r="BK453" s="90"/>
      <c r="BL453" s="90"/>
      <c r="BM453" s="90"/>
      <c r="BN453" s="90"/>
      <c r="BO453" s="90"/>
      <c r="BP453" s="90"/>
      <c r="BQ453" s="90"/>
      <c r="BR453" s="90"/>
      <c r="BS453" s="90"/>
      <c r="BT453" s="90"/>
      <c r="BU453" s="90"/>
      <c r="BV453" s="90"/>
      <c r="BW453" s="90"/>
      <c r="BX453" s="90"/>
      <c r="BY453" s="90"/>
      <c r="BZ453" s="90"/>
      <c r="CA453" s="90"/>
      <c r="CB453" s="90"/>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row>
    <row r="454" spans="1:111" ht="14.25" customHeight="1" x14ac:dyDescent="0.25">
      <c r="A454" s="96">
        <v>81733000</v>
      </c>
      <c r="B454" s="130" t="s">
        <v>813</v>
      </c>
      <c r="C454" s="197" t="str">
        <f>VLOOKUP(B454,Satser!$I$133:$J$160,2,FALSE)</f>
        <v>IV</v>
      </c>
      <c r="D454" s="322" t="s">
        <v>1061</v>
      </c>
      <c r="E454" s="440"/>
      <c r="F454" s="220" t="s">
        <v>1813</v>
      </c>
      <c r="G454" s="130" t="s">
        <v>527</v>
      </c>
      <c r="H454" s="215">
        <v>2012</v>
      </c>
      <c r="I454" s="189" t="s">
        <v>758</v>
      </c>
      <c r="J454" s="160"/>
      <c r="K454" s="379">
        <f>IF(B454="",0,VLOOKUP(B454,Satser!$D$167:$F$194,2,FALSE)*IF(AA454="",0,VLOOKUP(AA454,Satser!$H$2:$J$14,2,FALSE)))</f>
        <v>0</v>
      </c>
      <c r="L454" s="379">
        <f>IF(B454="",0,VLOOKUP(B454,Satser!$I$167:$L$194,3,FALSE)*IF(AA454="",0,VLOOKUP(AA454,Satser!$H$2:$J$14,3,FALSE)))</f>
        <v>0</v>
      </c>
      <c r="M454" s="380">
        <f t="shared" si="6"/>
        <v>0</v>
      </c>
      <c r="N454" s="141" t="s">
        <v>1233</v>
      </c>
      <c r="O454" s="73"/>
      <c r="P454" s="73"/>
      <c r="Q454" s="79"/>
      <c r="R454" s="73"/>
      <c r="S454" s="73"/>
      <c r="T454" s="129"/>
      <c r="U454" s="73">
        <v>12</v>
      </c>
      <c r="V454" s="73">
        <v>12</v>
      </c>
      <c r="W454" s="73">
        <v>12</v>
      </c>
      <c r="X454" s="73">
        <v>12</v>
      </c>
      <c r="Y454" s="76"/>
      <c r="Z454" s="110"/>
      <c r="AA454" s="75"/>
      <c r="AB454" s="75"/>
      <c r="AC454" s="75"/>
      <c r="AD454" s="75"/>
      <c r="AE454" s="170"/>
      <c r="AF454" s="75"/>
      <c r="AG454" s="75"/>
      <c r="AH454" s="75"/>
    </row>
    <row r="455" spans="1:111" ht="14.25" customHeight="1" x14ac:dyDescent="0.25">
      <c r="A455" s="96">
        <v>81733100</v>
      </c>
      <c r="B455" s="130" t="s">
        <v>813</v>
      </c>
      <c r="C455" s="197" t="str">
        <f>VLOOKUP(B455,Satser!$I$133:$J$160,2,FALSE)</f>
        <v>IV</v>
      </c>
      <c r="D455" s="219" t="s">
        <v>1064</v>
      </c>
      <c r="E455" s="440"/>
      <c r="F455" s="220" t="s">
        <v>1813</v>
      </c>
      <c r="G455" s="130" t="s">
        <v>527</v>
      </c>
      <c r="H455" s="215">
        <v>2012</v>
      </c>
      <c r="I455" s="189" t="s">
        <v>758</v>
      </c>
      <c r="J455" s="160"/>
      <c r="K455" s="379">
        <f>IF(B455="",0,VLOOKUP(B455,Satser!$D$167:$F$194,2,FALSE)*IF(AA455="",0,VLOOKUP(AA455,Satser!$H$2:$J$14,2,FALSE)))</f>
        <v>0</v>
      </c>
      <c r="L455" s="379">
        <f>IF(B455="",0,VLOOKUP(B455,Satser!$I$167:$L$194,3,FALSE)*IF(AA455="",0,VLOOKUP(AA455,Satser!$H$2:$J$14,3,FALSE)))</f>
        <v>0</v>
      </c>
      <c r="M455" s="380">
        <f t="shared" si="6"/>
        <v>0</v>
      </c>
      <c r="N455" s="141" t="s">
        <v>1234</v>
      </c>
      <c r="O455" s="73"/>
      <c r="P455" s="73"/>
      <c r="Q455" s="79"/>
      <c r="R455" s="73"/>
      <c r="S455" s="9"/>
      <c r="T455" s="129"/>
      <c r="U455" s="73">
        <v>12</v>
      </c>
      <c r="V455" s="73">
        <v>12</v>
      </c>
      <c r="W455" s="73">
        <v>12</v>
      </c>
      <c r="X455" s="73">
        <v>12</v>
      </c>
      <c r="Y455" s="76"/>
      <c r="Z455" s="76"/>
      <c r="AA455" s="76"/>
      <c r="AB455" s="76"/>
      <c r="AC455" s="76"/>
      <c r="AD455" s="76"/>
      <c r="AE455" s="169"/>
      <c r="AF455" s="73"/>
      <c r="AG455" s="73"/>
      <c r="AH455" s="73"/>
      <c r="AI455" s="7"/>
      <c r="AJ455" s="7"/>
      <c r="AK455" s="7"/>
      <c r="AL455" s="7"/>
      <c r="AM455" s="7"/>
      <c r="AN455" s="7"/>
      <c r="AO455" s="7"/>
      <c r="AP455" s="7"/>
      <c r="AQ455" s="7"/>
      <c r="AR455" s="7"/>
      <c r="AS455" s="7"/>
      <c r="AT455" s="7"/>
      <c r="AU455" s="7"/>
      <c r="AV455" s="7"/>
      <c r="AW455" s="7"/>
      <c r="AX455" s="7"/>
      <c r="AY455" s="7"/>
      <c r="AZ455" s="7"/>
      <c r="BA455" s="7"/>
      <c r="BB455" s="7"/>
    </row>
    <row r="456" spans="1:111" ht="14.25" customHeight="1" x14ac:dyDescent="0.25">
      <c r="A456" s="96">
        <v>81733200</v>
      </c>
      <c r="B456" s="192" t="s">
        <v>813</v>
      </c>
      <c r="C456" s="197" t="str">
        <f>VLOOKUP(B456,Satser!$I$133:$J$160,2,FALSE)</f>
        <v>IV</v>
      </c>
      <c r="D456" s="337" t="s">
        <v>1206</v>
      </c>
      <c r="E456" s="440" t="s">
        <v>2188</v>
      </c>
      <c r="F456" s="220" t="s">
        <v>1813</v>
      </c>
      <c r="G456" s="192"/>
      <c r="H456" s="283">
        <v>2012</v>
      </c>
      <c r="I456" s="266" t="s">
        <v>758</v>
      </c>
      <c r="J456" s="193"/>
      <c r="K456" s="379">
        <f>IF(B456="",0,VLOOKUP(B456,Satser!$D$167:$F$194,2,FALSE)*IF(AA456="",0,VLOOKUP(AA456,Satser!$H$2:$J$14,2,FALSE)))</f>
        <v>0</v>
      </c>
      <c r="L456" s="379">
        <f>IF(B456="",0,VLOOKUP(B456,Satser!$I$167:$L$194,3,FALSE)*IF(AA456="",0,VLOOKUP(AA456,Satser!$H$2:$J$14,3,FALSE)))</f>
        <v>0</v>
      </c>
      <c r="M456" s="380">
        <f t="shared" si="6"/>
        <v>0</v>
      </c>
      <c r="N456" s="141" t="s">
        <v>1235</v>
      </c>
      <c r="O456" s="183"/>
      <c r="P456" s="183"/>
      <c r="Q456" s="79"/>
      <c r="R456" s="183"/>
      <c r="S456" s="9"/>
      <c r="T456" s="261"/>
      <c r="U456" s="183">
        <v>12</v>
      </c>
      <c r="V456" s="183">
        <v>12</v>
      </c>
      <c r="W456" s="183">
        <v>12</v>
      </c>
      <c r="X456" s="183">
        <v>12</v>
      </c>
      <c r="Y456" s="194"/>
      <c r="Z456" s="194"/>
      <c r="AA456" s="194"/>
      <c r="AB456" s="194"/>
      <c r="AC456" s="194"/>
      <c r="AD456" s="194"/>
      <c r="AE456" s="230"/>
      <c r="AF456" s="73"/>
      <c r="AG456" s="73"/>
      <c r="AH456" s="73"/>
      <c r="AI456" s="7"/>
      <c r="AJ456" s="7"/>
      <c r="AK456" s="7"/>
      <c r="AL456" s="7"/>
      <c r="AM456" s="7"/>
      <c r="AN456" s="7"/>
      <c r="AO456" s="7"/>
      <c r="AP456" s="7"/>
      <c r="AQ456" s="7"/>
      <c r="AR456" s="7"/>
      <c r="AS456" s="7"/>
      <c r="AT456" s="7"/>
      <c r="AU456" s="7"/>
      <c r="AV456" s="7"/>
      <c r="AW456" s="7"/>
      <c r="AX456" s="7"/>
      <c r="AY456" s="7"/>
      <c r="AZ456" s="7"/>
      <c r="BA456" s="7"/>
      <c r="BB456" s="7"/>
    </row>
    <row r="457" spans="1:111" s="98" customFormat="1" ht="14.25" customHeight="1" x14ac:dyDescent="0.25">
      <c r="A457" s="159">
        <v>81734000</v>
      </c>
      <c r="B457" s="130" t="s">
        <v>813</v>
      </c>
      <c r="C457" s="197" t="str">
        <f>VLOOKUP(B457,Satser!$I$133:$J$160,2,FALSE)</f>
        <v>IV</v>
      </c>
      <c r="D457" s="130" t="s">
        <v>1070</v>
      </c>
      <c r="E457" s="440"/>
      <c r="F457" s="220" t="s">
        <v>1813</v>
      </c>
      <c r="G457" s="130" t="s">
        <v>527</v>
      </c>
      <c r="H457" s="314">
        <v>2013</v>
      </c>
      <c r="I457" s="233" t="s">
        <v>1207</v>
      </c>
      <c r="J457" s="160"/>
      <c r="K457" s="379">
        <f>IF(B457="",0,VLOOKUP(B457,Satser!$D$167:$F$194,2,FALSE)*IF(AA457="",0,VLOOKUP(AA457,Satser!$H$2:$J$14,2,FALSE)))</f>
        <v>0</v>
      </c>
      <c r="L457" s="379">
        <f>IF(B457="",0,VLOOKUP(B457,Satser!$I$167:$L$194,3,FALSE)*IF(AA457="",0,VLOOKUP(AA457,Satser!$H$2:$J$14,3,FALSE)))</f>
        <v>0</v>
      </c>
      <c r="M457" s="380">
        <f t="shared" ref="M457:M520" si="7">SUM(K457+L457)</f>
        <v>0</v>
      </c>
      <c r="N457" s="141" t="s">
        <v>1069</v>
      </c>
      <c r="O457" s="73"/>
      <c r="P457" s="73"/>
      <c r="Q457" s="79"/>
      <c r="R457" s="73"/>
      <c r="S457" s="73"/>
      <c r="T457" s="129"/>
      <c r="U457" s="273"/>
      <c r="V457" s="273">
        <v>12</v>
      </c>
      <c r="W457" s="73">
        <v>12</v>
      </c>
      <c r="X457" s="168">
        <v>12</v>
      </c>
      <c r="Y457" s="76">
        <v>12</v>
      </c>
      <c r="Z457" s="76"/>
      <c r="AA457" s="76"/>
      <c r="AB457" s="76"/>
      <c r="AC457" s="76"/>
      <c r="AD457" s="76"/>
      <c r="AE457" s="169"/>
      <c r="AF457" s="76"/>
      <c r="AG457" s="76"/>
      <c r="AH457" s="76"/>
      <c r="AI457" s="97"/>
      <c r="AJ457" s="97"/>
      <c r="AK457" s="97"/>
      <c r="AL457" s="97"/>
      <c r="AM457" s="97"/>
      <c r="AN457" s="97"/>
      <c r="AO457" s="97"/>
      <c r="AP457" s="97"/>
      <c r="AQ457" s="97"/>
      <c r="AR457" s="97"/>
      <c r="AS457" s="97"/>
      <c r="AT457" s="97"/>
      <c r="AU457" s="97"/>
      <c r="AV457" s="97"/>
      <c r="AW457" s="97"/>
      <c r="AX457" s="97"/>
      <c r="AY457" s="97"/>
      <c r="AZ457" s="97"/>
      <c r="BA457" s="97"/>
      <c r="BB457" s="97"/>
    </row>
    <row r="458" spans="1:111" s="98" customFormat="1" ht="14.25" customHeight="1" x14ac:dyDescent="0.25">
      <c r="A458" s="159">
        <v>81734400</v>
      </c>
      <c r="B458" s="197" t="s">
        <v>813</v>
      </c>
      <c r="C458" s="197" t="str">
        <f>VLOOKUP(B458,Satser!$I$133:$J$160,2,FALSE)</f>
        <v>IV</v>
      </c>
      <c r="D458" s="130" t="s">
        <v>1089</v>
      </c>
      <c r="E458" s="440"/>
      <c r="F458" s="220" t="s">
        <v>1813</v>
      </c>
      <c r="G458" s="130" t="s">
        <v>527</v>
      </c>
      <c r="H458" s="314">
        <v>2013</v>
      </c>
      <c r="I458" s="233" t="s">
        <v>1207</v>
      </c>
      <c r="J458" s="160"/>
      <c r="K458" s="379">
        <f>IF(B458="",0,VLOOKUP(B458,Satser!$D$167:$F$194,2,FALSE)*IF(AA458="",0,VLOOKUP(AA458,Satser!$H$2:$J$14,2,FALSE)))</f>
        <v>0</v>
      </c>
      <c r="L458" s="379">
        <f>IF(B458="",0,VLOOKUP(B458,Satser!$I$167:$L$194,3,FALSE)*IF(AA458="",0,VLOOKUP(AA458,Satser!$H$2:$J$14,3,FALSE)))</f>
        <v>0</v>
      </c>
      <c r="M458" s="380">
        <f t="shared" si="7"/>
        <v>0</v>
      </c>
      <c r="N458" s="141" t="s">
        <v>1090</v>
      </c>
      <c r="O458" s="73"/>
      <c r="P458" s="73"/>
      <c r="Q458" s="79"/>
      <c r="R458" s="73"/>
      <c r="S458" s="73"/>
      <c r="T458" s="129"/>
      <c r="U458" s="73"/>
      <c r="V458" s="273">
        <v>12</v>
      </c>
      <c r="W458" s="73">
        <v>12</v>
      </c>
      <c r="X458" s="168">
        <v>12</v>
      </c>
      <c r="Y458" s="76">
        <v>12</v>
      </c>
      <c r="Z458" s="76"/>
      <c r="AA458" s="76"/>
      <c r="AB458" s="76"/>
      <c r="AC458" s="76"/>
      <c r="AD458" s="76"/>
      <c r="AE458" s="169"/>
      <c r="AF458" s="76"/>
      <c r="AG458" s="76"/>
      <c r="AH458" s="76"/>
      <c r="AI458" s="97"/>
      <c r="AJ458" s="97"/>
      <c r="AK458" s="97"/>
      <c r="AL458" s="97"/>
      <c r="AM458" s="97"/>
      <c r="AN458" s="97"/>
      <c r="AO458" s="97"/>
      <c r="AP458" s="97"/>
      <c r="AQ458" s="97"/>
      <c r="AR458" s="97"/>
      <c r="AS458" s="97"/>
      <c r="AT458" s="97"/>
      <c r="AU458" s="97"/>
      <c r="AV458" s="97"/>
      <c r="AW458" s="97"/>
      <c r="AX458" s="97"/>
      <c r="AY458" s="97"/>
      <c r="AZ458" s="97"/>
      <c r="BA458" s="97"/>
      <c r="BB458" s="97"/>
    </row>
    <row r="459" spans="1:111" s="98" customFormat="1" ht="14.25" customHeight="1" x14ac:dyDescent="0.25">
      <c r="A459" s="159">
        <v>81734500</v>
      </c>
      <c r="B459" s="197" t="s">
        <v>813</v>
      </c>
      <c r="C459" s="197" t="str">
        <f>VLOOKUP(B459,Satser!$I$133:$J$160,2,FALSE)</f>
        <v>IV</v>
      </c>
      <c r="D459" s="130" t="s">
        <v>1094</v>
      </c>
      <c r="E459" s="440"/>
      <c r="F459" s="220" t="s">
        <v>1813</v>
      </c>
      <c r="G459" s="130" t="s">
        <v>527</v>
      </c>
      <c r="H459" s="313">
        <v>2013</v>
      </c>
      <c r="I459" s="233" t="s">
        <v>1207</v>
      </c>
      <c r="J459" s="160"/>
      <c r="K459" s="379">
        <f>IF(B459="",0,VLOOKUP(B459,Satser!$D$167:$F$194,2,FALSE)*IF(AA459="",0,VLOOKUP(AA459,Satser!$H$2:$J$14,2,FALSE)))</f>
        <v>0</v>
      </c>
      <c r="L459" s="379">
        <f>IF(B459="",0,VLOOKUP(B459,Satser!$I$167:$L$194,3,FALSE)*IF(AA459="",0,VLOOKUP(AA459,Satser!$H$2:$J$14,3,FALSE)))</f>
        <v>0</v>
      </c>
      <c r="M459" s="380">
        <f t="shared" si="7"/>
        <v>0</v>
      </c>
      <c r="N459" s="141" t="s">
        <v>1093</v>
      </c>
      <c r="O459" s="73"/>
      <c r="P459" s="73"/>
      <c r="Q459" s="79"/>
      <c r="R459" s="73"/>
      <c r="S459" s="73"/>
      <c r="T459" s="129"/>
      <c r="U459" s="273"/>
      <c r="V459" s="273">
        <v>12</v>
      </c>
      <c r="W459" s="73">
        <v>12</v>
      </c>
      <c r="X459" s="168">
        <v>12</v>
      </c>
      <c r="Y459" s="76">
        <v>12</v>
      </c>
      <c r="Z459" s="76"/>
      <c r="AA459" s="76"/>
      <c r="AB459" s="76"/>
      <c r="AC459" s="76"/>
      <c r="AD459" s="76"/>
      <c r="AE459" s="169"/>
      <c r="AF459" s="76"/>
      <c r="AG459" s="76"/>
      <c r="AH459" s="76"/>
      <c r="AI459" s="97"/>
      <c r="AJ459" s="97"/>
      <c r="AK459" s="97"/>
      <c r="AL459" s="97"/>
      <c r="AM459" s="97"/>
      <c r="AN459" s="97"/>
      <c r="AO459" s="97"/>
      <c r="AP459" s="97"/>
      <c r="AQ459" s="97"/>
      <c r="AR459" s="97"/>
      <c r="AS459" s="97"/>
      <c r="AT459" s="97"/>
      <c r="AU459" s="97"/>
      <c r="AV459" s="97"/>
      <c r="AW459" s="97"/>
      <c r="AX459" s="97"/>
      <c r="AY459" s="97"/>
      <c r="AZ459" s="97"/>
      <c r="BA459" s="97"/>
      <c r="BB459" s="97"/>
    </row>
    <row r="460" spans="1:111" s="98" customFormat="1" ht="14.25" customHeight="1" x14ac:dyDescent="0.25">
      <c r="A460" s="159">
        <v>81734600</v>
      </c>
      <c r="B460" s="197" t="s">
        <v>813</v>
      </c>
      <c r="C460" s="197" t="str">
        <f>VLOOKUP(B460,Satser!$I$133:$J$160,2,FALSE)</f>
        <v>IV</v>
      </c>
      <c r="D460" s="130" t="s">
        <v>1095</v>
      </c>
      <c r="E460" s="440"/>
      <c r="F460" s="220" t="s">
        <v>1813</v>
      </c>
      <c r="G460" s="130" t="s">
        <v>527</v>
      </c>
      <c r="H460" s="314">
        <v>2013</v>
      </c>
      <c r="I460" s="233" t="s">
        <v>1207</v>
      </c>
      <c r="J460" s="160"/>
      <c r="K460" s="379">
        <f>IF(B460="",0,VLOOKUP(B460,Satser!$D$167:$F$194,2,FALSE)*IF(AA460="",0,VLOOKUP(AA460,Satser!$H$2:$J$14,2,FALSE)))</f>
        <v>0</v>
      </c>
      <c r="L460" s="379">
        <f>IF(B460="",0,VLOOKUP(B460,Satser!$I$167:$L$194,3,FALSE)*IF(AA460="",0,VLOOKUP(AA460,Satser!$H$2:$J$14,3,FALSE)))</f>
        <v>0</v>
      </c>
      <c r="M460" s="380">
        <f t="shared" si="7"/>
        <v>0</v>
      </c>
      <c r="N460" s="141" t="s">
        <v>1093</v>
      </c>
      <c r="O460" s="73"/>
      <c r="P460" s="73"/>
      <c r="Q460" s="79"/>
      <c r="R460" s="73"/>
      <c r="S460" s="73"/>
      <c r="T460" s="129"/>
      <c r="U460" s="273"/>
      <c r="V460" s="273">
        <v>12</v>
      </c>
      <c r="W460" s="73">
        <v>12</v>
      </c>
      <c r="X460" s="168">
        <v>12</v>
      </c>
      <c r="Y460" s="76">
        <v>12</v>
      </c>
      <c r="Z460" s="76"/>
      <c r="AA460" s="76"/>
      <c r="AB460" s="76"/>
      <c r="AC460" s="76"/>
      <c r="AD460" s="76"/>
      <c r="AE460" s="169"/>
      <c r="AF460" s="76"/>
      <c r="AG460" s="76"/>
      <c r="AH460" s="76"/>
      <c r="AI460" s="97"/>
      <c r="AJ460" s="97"/>
      <c r="AK460" s="97"/>
      <c r="AL460" s="97"/>
      <c r="AM460" s="97"/>
      <c r="AN460" s="97"/>
      <c r="AO460" s="97"/>
      <c r="AP460" s="97"/>
      <c r="AQ460" s="97"/>
      <c r="AR460" s="97"/>
      <c r="AS460" s="97"/>
      <c r="AT460" s="97"/>
      <c r="AU460" s="97"/>
      <c r="AV460" s="97"/>
      <c r="AW460" s="97"/>
      <c r="AX460" s="97"/>
      <c r="AY460" s="97"/>
      <c r="AZ460" s="97"/>
      <c r="BA460" s="97"/>
      <c r="BB460" s="97"/>
    </row>
    <row r="461" spans="1:111" s="98" customFormat="1" ht="14.25" customHeight="1" x14ac:dyDescent="0.25">
      <c r="A461" s="159">
        <v>81734700</v>
      </c>
      <c r="B461" s="219" t="s">
        <v>813</v>
      </c>
      <c r="C461" s="197" t="str">
        <f>VLOOKUP(B461,Satser!$I$133:$J$160,2,FALSE)</f>
        <v>IV</v>
      </c>
      <c r="D461" s="130" t="s">
        <v>1097</v>
      </c>
      <c r="E461" s="440"/>
      <c r="F461" s="220" t="s">
        <v>1813</v>
      </c>
      <c r="G461" s="130" t="s">
        <v>527</v>
      </c>
      <c r="H461" s="314">
        <v>2013</v>
      </c>
      <c r="I461" s="233" t="s">
        <v>1207</v>
      </c>
      <c r="J461" s="160"/>
      <c r="K461" s="379">
        <f>IF(B461="",0,VLOOKUP(B461,Satser!$D$167:$F$194,2,FALSE)*IF(AA461="",0,VLOOKUP(AA461,Satser!$H$2:$J$14,2,FALSE)))</f>
        <v>0</v>
      </c>
      <c r="L461" s="379">
        <f>IF(B461="",0,VLOOKUP(B461,Satser!$I$167:$L$194,3,FALSE)*IF(AA461="",0,VLOOKUP(AA461,Satser!$H$2:$J$14,3,FALSE)))</f>
        <v>0</v>
      </c>
      <c r="M461" s="380">
        <f t="shared" si="7"/>
        <v>0</v>
      </c>
      <c r="N461" s="141" t="s">
        <v>1093</v>
      </c>
      <c r="O461" s="73"/>
      <c r="P461" s="73"/>
      <c r="Q461" s="79"/>
      <c r="R461" s="73"/>
      <c r="S461" s="73"/>
      <c r="T461" s="129"/>
      <c r="U461" s="273"/>
      <c r="V461" s="273">
        <v>12</v>
      </c>
      <c r="W461" s="73">
        <v>12</v>
      </c>
      <c r="X461" s="168">
        <v>12</v>
      </c>
      <c r="Y461" s="76">
        <v>12</v>
      </c>
      <c r="Z461" s="76"/>
      <c r="AA461" s="76"/>
      <c r="AB461" s="76"/>
      <c r="AC461" s="76"/>
      <c r="AD461" s="76"/>
      <c r="AE461" s="169"/>
      <c r="AF461" s="76"/>
      <c r="AG461" s="76"/>
      <c r="AH461" s="76"/>
      <c r="AI461" s="97"/>
      <c r="AJ461" s="97"/>
      <c r="AK461" s="97"/>
      <c r="AL461" s="97"/>
      <c r="AM461" s="97"/>
      <c r="AN461" s="97"/>
      <c r="AO461" s="97"/>
      <c r="AP461" s="97"/>
      <c r="AQ461" s="97"/>
      <c r="AR461" s="97"/>
      <c r="AS461" s="97"/>
      <c r="AT461" s="97"/>
      <c r="AU461" s="97"/>
      <c r="AV461" s="97"/>
      <c r="AW461" s="97"/>
      <c r="AX461" s="97"/>
      <c r="AY461" s="97"/>
      <c r="AZ461" s="97"/>
      <c r="BA461" s="97"/>
      <c r="BB461" s="97"/>
    </row>
    <row r="462" spans="1:111" s="98" customFormat="1" ht="14.25" customHeight="1" x14ac:dyDescent="0.25">
      <c r="A462" s="159">
        <v>81734800</v>
      </c>
      <c r="B462" s="219" t="s">
        <v>813</v>
      </c>
      <c r="C462" s="197" t="str">
        <f>VLOOKUP(B462,Satser!$I$133:$J$160,2,FALSE)</f>
        <v>IV</v>
      </c>
      <c r="D462" s="130" t="s">
        <v>1096</v>
      </c>
      <c r="E462" s="440"/>
      <c r="F462" s="220" t="s">
        <v>1813</v>
      </c>
      <c r="G462" s="130" t="s">
        <v>527</v>
      </c>
      <c r="H462" s="313">
        <v>2013</v>
      </c>
      <c r="I462" s="233" t="s">
        <v>1207</v>
      </c>
      <c r="J462" s="160"/>
      <c r="K462" s="379">
        <f>IF(B462="",0,VLOOKUP(B462,Satser!$D$167:$F$194,2,FALSE)*IF(AA462="",0,VLOOKUP(AA462,Satser!$H$2:$J$14,2,FALSE)))</f>
        <v>0</v>
      </c>
      <c r="L462" s="379">
        <f>IF(B462="",0,VLOOKUP(B462,Satser!$I$167:$L$194,3,FALSE)*IF(AA462="",0,VLOOKUP(AA462,Satser!$H$2:$J$14,3,FALSE)))</f>
        <v>0</v>
      </c>
      <c r="M462" s="380">
        <f t="shared" si="7"/>
        <v>0</v>
      </c>
      <c r="N462" s="141" t="s">
        <v>1093</v>
      </c>
      <c r="O462" s="73"/>
      <c r="P462" s="73"/>
      <c r="Q462" s="79"/>
      <c r="R462" s="73"/>
      <c r="S462" s="73"/>
      <c r="T462" s="129"/>
      <c r="U462" s="273"/>
      <c r="V462" s="273">
        <v>12</v>
      </c>
      <c r="W462" s="73">
        <v>12</v>
      </c>
      <c r="X462" s="168">
        <v>12</v>
      </c>
      <c r="Y462" s="76">
        <v>12</v>
      </c>
      <c r="Z462" s="76"/>
      <c r="AA462" s="76"/>
      <c r="AB462" s="76"/>
      <c r="AC462" s="76"/>
      <c r="AD462" s="76"/>
      <c r="AE462" s="169"/>
      <c r="AF462" s="76"/>
      <c r="AG462" s="76"/>
      <c r="AH462" s="76"/>
      <c r="AI462" s="97"/>
      <c r="AJ462" s="97"/>
      <c r="AK462" s="97"/>
      <c r="AL462" s="97"/>
      <c r="AM462" s="97"/>
      <c r="AN462" s="97"/>
      <c r="AO462" s="97"/>
      <c r="AP462" s="97"/>
      <c r="AQ462" s="97"/>
      <c r="AR462" s="97"/>
      <c r="AS462" s="97"/>
      <c r="AT462" s="97"/>
      <c r="AU462" s="97"/>
      <c r="AV462" s="97"/>
      <c r="AW462" s="97"/>
      <c r="AX462" s="97"/>
      <c r="AY462" s="97"/>
      <c r="AZ462" s="97"/>
      <c r="BA462" s="97"/>
      <c r="BB462" s="97"/>
    </row>
    <row r="463" spans="1:111" s="98" customFormat="1" ht="14.25" customHeight="1" x14ac:dyDescent="0.25">
      <c r="A463" s="159">
        <v>81734900</v>
      </c>
      <c r="B463" s="359" t="s">
        <v>813</v>
      </c>
      <c r="C463" s="197" t="str">
        <f>VLOOKUP(B463,Satser!$I$133:$J$160,2,FALSE)</f>
        <v>IV</v>
      </c>
      <c r="D463" s="130" t="s">
        <v>1092</v>
      </c>
      <c r="E463" s="440"/>
      <c r="F463" s="220" t="s">
        <v>1813</v>
      </c>
      <c r="G463" s="130" t="s">
        <v>530</v>
      </c>
      <c r="H463" s="314">
        <v>2013</v>
      </c>
      <c r="I463" s="233" t="s">
        <v>1207</v>
      </c>
      <c r="J463" s="160"/>
      <c r="K463" s="379">
        <f>IF(B463="",0,VLOOKUP(B463,Satser!$D$167:$F$194,2,FALSE)*IF(AA463="",0,VLOOKUP(AA463,Satser!$H$2:$J$14,2,FALSE)))</f>
        <v>0</v>
      </c>
      <c r="L463" s="379">
        <f>IF(B463="",0,VLOOKUP(B463,Satser!$I$167:$L$194,3,FALSE)*IF(AA463="",0,VLOOKUP(AA463,Satser!$H$2:$J$14,3,FALSE)))</f>
        <v>0</v>
      </c>
      <c r="M463" s="380">
        <f t="shared" si="7"/>
        <v>0</v>
      </c>
      <c r="N463" s="141" t="s">
        <v>1093</v>
      </c>
      <c r="O463" s="73"/>
      <c r="P463" s="73"/>
      <c r="Q463" s="79"/>
      <c r="R463" s="73"/>
      <c r="S463" s="73"/>
      <c r="T463" s="129"/>
      <c r="U463" s="273"/>
      <c r="V463" s="273">
        <v>12</v>
      </c>
      <c r="W463" s="73">
        <v>12</v>
      </c>
      <c r="X463" s="168">
        <v>12</v>
      </c>
      <c r="Y463" s="76">
        <v>12</v>
      </c>
      <c r="Z463" s="76"/>
      <c r="AA463" s="76"/>
      <c r="AB463" s="76"/>
      <c r="AC463" s="76"/>
      <c r="AD463" s="76"/>
      <c r="AE463" s="169"/>
      <c r="AF463" s="76"/>
      <c r="AG463" s="76"/>
      <c r="AH463" s="76"/>
      <c r="AI463" s="97"/>
      <c r="AJ463" s="97"/>
      <c r="AK463" s="97"/>
      <c r="AL463" s="97"/>
      <c r="AM463" s="97"/>
      <c r="AN463" s="97"/>
      <c r="AO463" s="97"/>
      <c r="AP463" s="97"/>
      <c r="AQ463" s="97"/>
      <c r="AR463" s="97"/>
      <c r="AS463" s="97"/>
      <c r="AT463" s="97"/>
      <c r="AU463" s="97"/>
      <c r="AV463" s="97"/>
      <c r="AW463" s="97"/>
      <c r="AX463" s="97"/>
      <c r="AY463" s="97"/>
      <c r="AZ463" s="97"/>
      <c r="BA463" s="97"/>
      <c r="BB463" s="97"/>
    </row>
    <row r="464" spans="1:111" s="98" customFormat="1" ht="14.25" customHeight="1" x14ac:dyDescent="0.25">
      <c r="A464" s="159">
        <v>81735000</v>
      </c>
      <c r="B464" s="219" t="s">
        <v>813</v>
      </c>
      <c r="C464" s="197" t="str">
        <f>VLOOKUP(B464,Satser!$I$133:$J$160,2,FALSE)</f>
        <v>IV</v>
      </c>
      <c r="D464" s="130" t="s">
        <v>1105</v>
      </c>
      <c r="E464" s="440"/>
      <c r="F464" s="220" t="s">
        <v>1813</v>
      </c>
      <c r="G464" s="130" t="s">
        <v>527</v>
      </c>
      <c r="H464" s="314">
        <v>2013</v>
      </c>
      <c r="I464" s="233" t="s">
        <v>1207</v>
      </c>
      <c r="J464" s="160"/>
      <c r="K464" s="379">
        <f>IF(B464="",0,VLOOKUP(B464,Satser!$D$167:$F$194,2,FALSE)*IF(AA464="",0,VLOOKUP(AA464,Satser!$H$2:$J$14,2,FALSE)))</f>
        <v>0</v>
      </c>
      <c r="L464" s="379">
        <f>IF(B464="",0,VLOOKUP(B464,Satser!$I$167:$L$194,3,FALSE)*IF(AA464="",0,VLOOKUP(AA464,Satser!$H$2:$J$14,3,FALSE)))</f>
        <v>0</v>
      </c>
      <c r="M464" s="380">
        <f t="shared" si="7"/>
        <v>0</v>
      </c>
      <c r="N464" s="141" t="s">
        <v>1104</v>
      </c>
      <c r="O464" s="73"/>
      <c r="P464" s="73"/>
      <c r="Q464" s="79"/>
      <c r="R464" s="73"/>
      <c r="S464" s="73"/>
      <c r="T464" s="129"/>
      <c r="U464" s="273"/>
      <c r="V464" s="273">
        <v>12</v>
      </c>
      <c r="W464" s="73">
        <v>12</v>
      </c>
      <c r="X464" s="168">
        <v>12</v>
      </c>
      <c r="Y464" s="76">
        <v>12</v>
      </c>
      <c r="Z464" s="76"/>
      <c r="AA464" s="76"/>
      <c r="AB464" s="76"/>
      <c r="AC464" s="76"/>
      <c r="AD464" s="76"/>
      <c r="AE464" s="169"/>
      <c r="AF464" s="76"/>
      <c r="AG464" s="76"/>
      <c r="AH464" s="76"/>
      <c r="AI464" s="97"/>
      <c r="AJ464" s="97"/>
      <c r="AK464" s="97"/>
      <c r="AL464" s="97"/>
      <c r="AM464" s="97"/>
      <c r="AN464" s="97"/>
      <c r="AO464" s="97"/>
      <c r="AP464" s="97"/>
      <c r="AQ464" s="97"/>
      <c r="AR464" s="97"/>
      <c r="AS464" s="97"/>
      <c r="AT464" s="97"/>
      <c r="AU464" s="97"/>
      <c r="AV464" s="97"/>
      <c r="AW464" s="97"/>
      <c r="AX464" s="97"/>
      <c r="AY464" s="97"/>
      <c r="AZ464" s="97"/>
      <c r="BA464" s="97"/>
      <c r="BB464" s="97"/>
    </row>
    <row r="465" spans="1:54" s="98" customFormat="1" ht="14.25" customHeight="1" x14ac:dyDescent="0.25">
      <c r="A465" s="111">
        <v>81737800</v>
      </c>
      <c r="B465" s="75" t="s">
        <v>813</v>
      </c>
      <c r="C465" s="197" t="str">
        <f>VLOOKUP(B465,Satser!$I$133:$J$160,2,FALSE)</f>
        <v>IV</v>
      </c>
      <c r="D465" s="172" t="s">
        <v>1205</v>
      </c>
      <c r="E465" s="440"/>
      <c r="F465" s="220" t="s">
        <v>1813</v>
      </c>
      <c r="G465" s="75"/>
      <c r="H465" s="215">
        <v>2012</v>
      </c>
      <c r="I465" s="335" t="s">
        <v>758</v>
      </c>
      <c r="J465" s="160"/>
      <c r="K465" s="379">
        <f>IF(B465="",0,VLOOKUP(B465,Satser!$D$167:$F$194,2,FALSE)*IF(AA465="",0,VLOOKUP(AA465,Satser!$H$2:$J$14,2,FALSE)))</f>
        <v>0</v>
      </c>
      <c r="L465" s="379">
        <f>IF(B465="",0,VLOOKUP(B465,Satser!$I$167:$L$194,3,FALSE)*IF(AA465="",0,VLOOKUP(AA465,Satser!$H$2:$J$14,3,FALSE)))</f>
        <v>0</v>
      </c>
      <c r="M465" s="380">
        <f t="shared" si="7"/>
        <v>0</v>
      </c>
      <c r="N465" s="141" t="s">
        <v>1235</v>
      </c>
      <c r="O465" s="75"/>
      <c r="P465" s="75"/>
      <c r="Q465" s="75"/>
      <c r="R465" s="75"/>
      <c r="S465" s="75"/>
      <c r="T465" s="75"/>
      <c r="U465" s="73">
        <v>12</v>
      </c>
      <c r="V465" s="73">
        <v>12</v>
      </c>
      <c r="W465" s="73">
        <v>12</v>
      </c>
      <c r="X465" s="168">
        <v>12</v>
      </c>
      <c r="Y465" s="76"/>
      <c r="Z465" s="76"/>
      <c r="AA465" s="76"/>
      <c r="AB465" s="76"/>
      <c r="AC465" s="76"/>
      <c r="AD465" s="76"/>
      <c r="AE465" s="169"/>
      <c r="AF465" s="76"/>
      <c r="AG465" s="76"/>
      <c r="AH465" s="76"/>
      <c r="AI465" s="97"/>
      <c r="AJ465" s="97"/>
      <c r="AK465" s="97"/>
      <c r="AL465" s="97"/>
      <c r="AM465" s="97"/>
      <c r="AN465" s="97"/>
      <c r="AO465" s="97"/>
      <c r="AP465" s="97"/>
      <c r="AQ465" s="97"/>
      <c r="AR465" s="97"/>
      <c r="AS465" s="97"/>
      <c r="AT465" s="97"/>
      <c r="AU465" s="97"/>
      <c r="AV465" s="97"/>
      <c r="AW465" s="97"/>
      <c r="AX465" s="97"/>
      <c r="AY465" s="97"/>
      <c r="AZ465" s="97"/>
      <c r="BA465" s="97"/>
      <c r="BB465" s="97"/>
    </row>
    <row r="466" spans="1:54" s="98" customFormat="1" ht="14.25" customHeight="1" x14ac:dyDescent="0.25">
      <c r="A466" s="111">
        <v>81741500</v>
      </c>
      <c r="B466" s="220" t="s">
        <v>810</v>
      </c>
      <c r="C466" s="197" t="str">
        <f>VLOOKUP(B466,Satser!$I$133:$J$160,2,FALSE)</f>
        <v>HF</v>
      </c>
      <c r="D466" s="220" t="s">
        <v>1347</v>
      </c>
      <c r="E466" s="440" t="s">
        <v>2163</v>
      </c>
      <c r="F466" s="220" t="s">
        <v>1813</v>
      </c>
      <c r="G466" s="75"/>
      <c r="H466" s="215">
        <v>2012</v>
      </c>
      <c r="I466" s="75">
        <v>1205</v>
      </c>
      <c r="J466" s="195"/>
      <c r="K466" s="379">
        <f>IF(B466="",0,VLOOKUP(B466,Satser!$D$167:$F$194,2,FALSE)*IF(AA466="",0,VLOOKUP(AA466,Satser!$H$2:$J$14,2,FALSE)))</f>
        <v>0</v>
      </c>
      <c r="L466" s="379">
        <f>IF(B466="",0,VLOOKUP(B466,Satser!$I$167:$L$194,3,FALSE)*IF(AA466="",0,VLOOKUP(AA466,Satser!$H$2:$J$14,3,FALSE)))</f>
        <v>0</v>
      </c>
      <c r="M466" s="380">
        <f t="shared" si="7"/>
        <v>0</v>
      </c>
      <c r="N466" s="354" t="s">
        <v>1375</v>
      </c>
      <c r="O466" s="75"/>
      <c r="P466" s="75"/>
      <c r="Q466" s="75"/>
      <c r="R466" s="75"/>
      <c r="S466" s="75"/>
      <c r="T466" s="75"/>
      <c r="U466" s="75">
        <v>8</v>
      </c>
      <c r="V466" s="75">
        <v>12</v>
      </c>
      <c r="W466" s="75">
        <v>12</v>
      </c>
      <c r="X466" s="170">
        <v>12</v>
      </c>
      <c r="Y466" s="75">
        <v>4</v>
      </c>
      <c r="Z466" s="76"/>
      <c r="AA466" s="76"/>
      <c r="AB466" s="76"/>
      <c r="AC466" s="76"/>
      <c r="AD466" s="76"/>
      <c r="AE466" s="169"/>
      <c r="AF466" s="76"/>
      <c r="AG466" s="76"/>
      <c r="AH466" s="76"/>
      <c r="AI466" s="97"/>
      <c r="AJ466" s="97"/>
      <c r="AK466" s="97"/>
      <c r="AL466" s="97"/>
      <c r="AM466" s="97"/>
      <c r="AN466" s="97"/>
      <c r="AO466" s="97"/>
      <c r="AP466" s="97"/>
      <c r="AQ466" s="97"/>
      <c r="AR466" s="97"/>
      <c r="AS466" s="97"/>
      <c r="AT466" s="97"/>
      <c r="AU466" s="97"/>
      <c r="AV466" s="97"/>
      <c r="AW466" s="97"/>
      <c r="AX466" s="97"/>
      <c r="AY466" s="97"/>
      <c r="AZ466" s="97"/>
      <c r="BA466" s="97"/>
      <c r="BB466" s="97"/>
    </row>
    <row r="467" spans="1:54" s="98" customFormat="1" ht="14.25" customHeight="1" x14ac:dyDescent="0.25">
      <c r="A467" s="111">
        <v>81743000</v>
      </c>
      <c r="B467" s="75" t="s">
        <v>813</v>
      </c>
      <c r="C467" s="197" t="str">
        <f>VLOOKUP(B467,Satser!$I$133:$J$160,2,FALSE)</f>
        <v>IV</v>
      </c>
      <c r="D467" s="242" t="s">
        <v>1632</v>
      </c>
      <c r="E467" s="440" t="s">
        <v>2178</v>
      </c>
      <c r="F467" s="220" t="s">
        <v>1813</v>
      </c>
      <c r="G467" s="75"/>
      <c r="H467" s="75">
        <v>2011</v>
      </c>
      <c r="I467" s="75">
        <v>1401</v>
      </c>
      <c r="J467" s="195"/>
      <c r="K467" s="379">
        <f>IF(B467="",0,VLOOKUP(B467,Satser!$D$167:$F$194,2,FALSE)*IF(AA467="",0,VLOOKUP(AA467,Satser!$H$2:$J$14,2,FALSE)))</f>
        <v>0</v>
      </c>
      <c r="L467" s="379">
        <f>IF(B467="",0,VLOOKUP(B467,Satser!$I$167:$L$194,3,FALSE)*IF(AA467="",0,VLOOKUP(AA467,Satser!$H$2:$J$14,3,FALSE)))</f>
        <v>0</v>
      </c>
      <c r="M467" s="380">
        <f t="shared" si="7"/>
        <v>0</v>
      </c>
      <c r="N467" s="352" t="s">
        <v>1665</v>
      </c>
      <c r="O467" s="75"/>
      <c r="P467" s="75"/>
      <c r="Q467" s="75"/>
      <c r="R467" s="75"/>
      <c r="S467" s="75"/>
      <c r="T467" s="75"/>
      <c r="U467" s="75"/>
      <c r="V467" s="75"/>
      <c r="W467" s="75">
        <v>12</v>
      </c>
      <c r="X467" s="75">
        <v>12</v>
      </c>
      <c r="Y467" s="170">
        <v>12</v>
      </c>
      <c r="Z467" s="110">
        <v>12</v>
      </c>
      <c r="AA467" s="76"/>
      <c r="AB467" s="76"/>
      <c r="AC467" s="76"/>
      <c r="AD467" s="76"/>
      <c r="AE467" s="169"/>
      <c r="AF467" s="76"/>
      <c r="AG467" s="76"/>
      <c r="AH467" s="76"/>
      <c r="AI467" s="97"/>
      <c r="AJ467" s="97"/>
      <c r="AK467" s="97"/>
      <c r="AL467" s="97"/>
      <c r="AM467" s="97"/>
      <c r="AN467" s="97"/>
      <c r="AO467" s="97"/>
      <c r="AP467" s="97"/>
      <c r="AQ467" s="97"/>
      <c r="AR467" s="97"/>
      <c r="AS467" s="97"/>
      <c r="AT467" s="97"/>
      <c r="AU467" s="97"/>
      <c r="AV467" s="97"/>
      <c r="AW467" s="97"/>
      <c r="AX467" s="97"/>
      <c r="AY467" s="97"/>
      <c r="AZ467" s="97"/>
      <c r="BA467" s="97"/>
      <c r="BB467" s="97"/>
    </row>
    <row r="468" spans="1:54" s="98" customFormat="1" ht="14.25" customHeight="1" x14ac:dyDescent="0.25">
      <c r="A468" s="111">
        <v>81113900</v>
      </c>
      <c r="B468" s="112" t="s">
        <v>817</v>
      </c>
      <c r="C468" s="197" t="str">
        <f>VLOOKUP(B468,Satser!$I$133:$J$160,2,FALSE)</f>
        <v>NV</v>
      </c>
      <c r="D468" s="112" t="s">
        <v>1003</v>
      </c>
      <c r="E468" s="440"/>
      <c r="F468" s="220" t="s">
        <v>1813</v>
      </c>
      <c r="G468" s="112"/>
      <c r="H468" s="228">
        <v>2005</v>
      </c>
      <c r="I468" s="112"/>
      <c r="J468" s="138" t="s">
        <v>807</v>
      </c>
      <c r="K468" s="379">
        <f>IF(B468="",0,VLOOKUP(B468,Satser!$D$167:$F$194,2,FALSE)*IF(AA468="",0,VLOOKUP(AA468,Satser!$H$2:$J$14,2,FALSE)))</f>
        <v>0</v>
      </c>
      <c r="L468" s="379">
        <f>IF(B468="",0,VLOOKUP(B468,Satser!$I$167:$L$194,3,FALSE)*IF(AA468="",0,VLOOKUP(AA468,Satser!$H$2:$J$14,3,FALSE)))</f>
        <v>0</v>
      </c>
      <c r="M468" s="380">
        <f t="shared" si="7"/>
        <v>0</v>
      </c>
      <c r="N468" s="141" t="s">
        <v>60</v>
      </c>
      <c r="O468" s="76">
        <v>0</v>
      </c>
      <c r="P468" s="146">
        <v>0</v>
      </c>
      <c r="Q468" s="114">
        <v>12</v>
      </c>
      <c r="R468" s="76">
        <v>12</v>
      </c>
      <c r="S468" s="76">
        <v>12</v>
      </c>
      <c r="T468" s="76">
        <v>6</v>
      </c>
      <c r="U468" s="76"/>
      <c r="V468" s="76"/>
      <c r="W468" s="76"/>
      <c r="X468" s="169"/>
      <c r="Y468" s="73"/>
      <c r="Z468" s="76"/>
      <c r="AA468" s="76"/>
      <c r="AB468" s="76"/>
      <c r="AC468" s="76"/>
      <c r="AD468" s="76"/>
      <c r="AE468" s="169"/>
      <c r="AF468" s="76"/>
      <c r="AG468" s="76"/>
      <c r="AH468" s="76"/>
      <c r="AI468" s="97"/>
      <c r="AJ468" s="97"/>
      <c r="AK468" s="97"/>
      <c r="AL468" s="97"/>
      <c r="AM468" s="97"/>
      <c r="AN468" s="97"/>
      <c r="AO468" s="97"/>
      <c r="AP468" s="97"/>
      <c r="AQ468" s="97"/>
      <c r="AR468" s="97"/>
      <c r="AS468" s="97"/>
      <c r="AT468" s="97"/>
      <c r="AU468" s="97"/>
      <c r="AV468" s="97"/>
      <c r="AW468" s="97"/>
      <c r="AX468" s="97"/>
      <c r="AY468" s="97"/>
      <c r="AZ468" s="97"/>
      <c r="BA468" s="97"/>
      <c r="BB468" s="97"/>
    </row>
    <row r="469" spans="1:54" s="98" customFormat="1" ht="14.25" customHeight="1" x14ac:dyDescent="0.25">
      <c r="A469" s="96">
        <v>81118500</v>
      </c>
      <c r="B469" s="77" t="s">
        <v>817</v>
      </c>
      <c r="C469" s="197" t="str">
        <f>VLOOKUP(B469,Satser!$I$133:$J$160,2,FALSE)</f>
        <v>NV</v>
      </c>
      <c r="D469" s="77" t="s">
        <v>973</v>
      </c>
      <c r="E469" s="440"/>
      <c r="F469" s="220" t="s">
        <v>1813</v>
      </c>
      <c r="G469" s="77"/>
      <c r="H469" s="223">
        <v>2006</v>
      </c>
      <c r="I469" s="77"/>
      <c r="J469" s="128" t="s">
        <v>979</v>
      </c>
      <c r="K469" s="379">
        <f>IF(B469="",0,VLOOKUP(B469,Satser!$D$167:$F$194,2,FALSE)*IF(AA469="",0,VLOOKUP(AA469,Satser!$H$2:$J$14,2,FALSE)))</f>
        <v>0</v>
      </c>
      <c r="L469" s="379">
        <f>IF(B469="",0,VLOOKUP(B469,Satser!$I$167:$L$194,3,FALSE)*IF(AA469="",0,VLOOKUP(AA469,Satser!$H$2:$J$14,3,FALSE)))</f>
        <v>0</v>
      </c>
      <c r="M469" s="380">
        <f t="shared" si="7"/>
        <v>0</v>
      </c>
      <c r="N469" s="141" t="s">
        <v>1826</v>
      </c>
      <c r="O469" s="73"/>
      <c r="P469" s="129">
        <v>0</v>
      </c>
      <c r="Q469" s="79">
        <v>12</v>
      </c>
      <c r="R469" s="73">
        <v>12</v>
      </c>
      <c r="S469" s="73">
        <v>12</v>
      </c>
      <c r="T469" s="73">
        <v>9</v>
      </c>
      <c r="U469" s="73"/>
      <c r="V469" s="73"/>
      <c r="W469" s="73"/>
      <c r="X469" s="168"/>
      <c r="Y469" s="73"/>
      <c r="Z469" s="76"/>
      <c r="AA469" s="76"/>
      <c r="AB469" s="76"/>
      <c r="AC469" s="76"/>
      <c r="AD469" s="76"/>
      <c r="AE469" s="169"/>
      <c r="AF469" s="76"/>
      <c r="AG469" s="76"/>
      <c r="AH469" s="76"/>
      <c r="AI469" s="97"/>
      <c r="AJ469" s="97"/>
      <c r="AK469" s="97"/>
      <c r="AL469" s="97"/>
      <c r="AM469" s="97"/>
      <c r="AN469" s="97"/>
      <c r="AO469" s="97"/>
      <c r="AP469" s="97"/>
      <c r="AQ469" s="97"/>
      <c r="AR469" s="97"/>
      <c r="AS469" s="97"/>
      <c r="AT469" s="97"/>
      <c r="AU469" s="97"/>
      <c r="AV469" s="97"/>
      <c r="AW469" s="97"/>
      <c r="AX469" s="97"/>
      <c r="AY469" s="97"/>
      <c r="AZ469" s="97"/>
      <c r="BA469" s="97"/>
      <c r="BB469" s="97"/>
    </row>
    <row r="470" spans="1:54" s="98" customFormat="1" ht="14.25" customHeight="1" x14ac:dyDescent="0.25">
      <c r="A470" s="96">
        <v>81120300</v>
      </c>
      <c r="B470" s="77" t="s">
        <v>817</v>
      </c>
      <c r="C470" s="197" t="str">
        <f>VLOOKUP(B470,Satser!$I$133:$J$160,2,FALSE)</f>
        <v>NV</v>
      </c>
      <c r="D470" s="78" t="s">
        <v>1022</v>
      </c>
      <c r="E470" s="440"/>
      <c r="F470" s="220" t="s">
        <v>1813</v>
      </c>
      <c r="G470" s="78"/>
      <c r="H470" s="223">
        <v>2006</v>
      </c>
      <c r="I470" s="77"/>
      <c r="J470" s="128" t="s">
        <v>979</v>
      </c>
      <c r="K470" s="379">
        <f>IF(B470="",0,VLOOKUP(B470,Satser!$D$167:$F$194,2,FALSE)*IF(AA470="",0,VLOOKUP(AA470,Satser!$H$2:$J$14,2,FALSE)))</f>
        <v>0</v>
      </c>
      <c r="L470" s="379">
        <f>IF(B470="",0,VLOOKUP(B470,Satser!$I$167:$L$194,3,FALSE)*IF(AA470="",0,VLOOKUP(AA470,Satser!$H$2:$J$14,3,FALSE)))</f>
        <v>0</v>
      </c>
      <c r="M470" s="380">
        <f t="shared" si="7"/>
        <v>0</v>
      </c>
      <c r="N470" s="141" t="s">
        <v>0</v>
      </c>
      <c r="O470" s="73"/>
      <c r="P470" s="73">
        <v>0</v>
      </c>
      <c r="Q470" s="79">
        <v>12</v>
      </c>
      <c r="R470" s="73">
        <v>12</v>
      </c>
      <c r="S470" s="73">
        <v>12</v>
      </c>
      <c r="T470" s="73">
        <v>4</v>
      </c>
      <c r="U470" s="73"/>
      <c r="V470" s="73"/>
      <c r="W470" s="73"/>
      <c r="X470" s="168"/>
      <c r="Y470" s="73"/>
      <c r="Z470" s="76"/>
      <c r="AA470" s="76"/>
      <c r="AB470" s="76"/>
      <c r="AC470" s="76"/>
      <c r="AD470" s="76"/>
      <c r="AE470" s="169"/>
      <c r="AF470" s="76"/>
      <c r="AG470" s="76"/>
      <c r="AH470" s="76"/>
      <c r="AI470" s="97"/>
      <c r="AJ470" s="97"/>
      <c r="AK470" s="97"/>
      <c r="AL470" s="97"/>
      <c r="AM470" s="97"/>
      <c r="AN470" s="97"/>
      <c r="AO470" s="97"/>
      <c r="AP470" s="97"/>
      <c r="AQ470" s="97"/>
      <c r="AR470" s="97"/>
      <c r="AS470" s="97"/>
      <c r="AT470" s="97"/>
      <c r="AU470" s="97"/>
      <c r="AV470" s="97"/>
      <c r="AW470" s="97"/>
      <c r="AX470" s="97"/>
      <c r="AY470" s="97"/>
      <c r="AZ470" s="97"/>
      <c r="BA470" s="97"/>
      <c r="BB470" s="97"/>
    </row>
    <row r="471" spans="1:54" s="98" customFormat="1" ht="14.25" customHeight="1" x14ac:dyDescent="0.25">
      <c r="A471" s="111">
        <v>81127400</v>
      </c>
      <c r="B471" s="112" t="s">
        <v>817</v>
      </c>
      <c r="C471" s="197" t="str">
        <f>VLOOKUP(B471,Satser!$I$133:$J$160,2,FALSE)</f>
        <v>NV</v>
      </c>
      <c r="D471" s="112" t="s">
        <v>223</v>
      </c>
      <c r="E471" s="440"/>
      <c r="F471" s="220" t="s">
        <v>1813</v>
      </c>
      <c r="G471" s="112"/>
      <c r="H471" s="228">
        <v>2007</v>
      </c>
      <c r="I471" s="112"/>
      <c r="J471" s="138" t="s">
        <v>1016</v>
      </c>
      <c r="K471" s="379">
        <f>IF(B471="",0,VLOOKUP(B471,Satser!$D$167:$F$194,2,FALSE)*IF(AA471="",0,VLOOKUP(AA471,Satser!$H$2:$J$14,2,FALSE)))</f>
        <v>0</v>
      </c>
      <c r="L471" s="379">
        <f>IF(B471="",0,VLOOKUP(B471,Satser!$I$167:$L$194,3,FALSE)*IF(AA471="",0,VLOOKUP(AA471,Satser!$H$2:$J$14,3,FALSE)))</f>
        <v>0</v>
      </c>
      <c r="M471" s="380">
        <f t="shared" si="7"/>
        <v>0</v>
      </c>
      <c r="N471" s="141" t="s">
        <v>233</v>
      </c>
      <c r="O471" s="76"/>
      <c r="P471" s="114"/>
      <c r="Q471" s="114">
        <v>4</v>
      </c>
      <c r="R471" s="76">
        <v>12</v>
      </c>
      <c r="S471" s="76">
        <v>12</v>
      </c>
      <c r="T471" s="76">
        <v>12</v>
      </c>
      <c r="U471" s="76">
        <v>8</v>
      </c>
      <c r="V471" s="76"/>
      <c r="W471" s="76"/>
      <c r="X471" s="169"/>
      <c r="Y471" s="73"/>
      <c r="Z471" s="76"/>
      <c r="AA471" s="76"/>
      <c r="AB471" s="76"/>
      <c r="AC471" s="76"/>
      <c r="AD471" s="76"/>
      <c r="AE471" s="169"/>
      <c r="AF471" s="76"/>
      <c r="AG471" s="76"/>
      <c r="AH471" s="76"/>
      <c r="AI471" s="97"/>
      <c r="AJ471" s="97"/>
      <c r="AK471" s="97"/>
      <c r="AL471" s="97"/>
      <c r="AM471" s="97"/>
      <c r="AN471" s="97"/>
      <c r="AO471" s="97"/>
      <c r="AP471" s="97"/>
      <c r="AQ471" s="97"/>
      <c r="AR471" s="97"/>
      <c r="AS471" s="97"/>
      <c r="AT471" s="97"/>
      <c r="AU471" s="97"/>
      <c r="AV471" s="97"/>
      <c r="AW471" s="97"/>
      <c r="AX471" s="97"/>
      <c r="AY471" s="97"/>
      <c r="AZ471" s="97"/>
      <c r="BA471" s="97"/>
      <c r="BB471" s="97"/>
    </row>
    <row r="472" spans="1:54" s="98" customFormat="1" ht="14.25" customHeight="1" x14ac:dyDescent="0.25">
      <c r="A472" s="111">
        <v>81127500</v>
      </c>
      <c r="B472" s="112" t="s">
        <v>817</v>
      </c>
      <c r="C472" s="197" t="str">
        <f>VLOOKUP(B472,Satser!$I$133:$J$160,2,FALSE)</f>
        <v>NV</v>
      </c>
      <c r="D472" s="112" t="s">
        <v>153</v>
      </c>
      <c r="E472" s="440" t="s">
        <v>2165</v>
      </c>
      <c r="F472" s="220" t="s">
        <v>1813</v>
      </c>
      <c r="G472" s="112"/>
      <c r="H472" s="223">
        <v>2007</v>
      </c>
      <c r="I472" s="112"/>
      <c r="J472" s="138" t="s">
        <v>1016</v>
      </c>
      <c r="K472" s="379">
        <f>IF(B472="",0,VLOOKUP(B472,Satser!$D$167:$F$194,2,FALSE)*IF(AA472="",0,VLOOKUP(AA472,Satser!$H$2:$J$14,2,FALSE)))</f>
        <v>0</v>
      </c>
      <c r="L472" s="379">
        <f>IF(B472="",0,VLOOKUP(B472,Satser!$I$167:$L$194,3,FALSE)*IF(AA472="",0,VLOOKUP(AA472,Satser!$H$2:$J$14,3,FALSE)))</f>
        <v>0</v>
      </c>
      <c r="M472" s="380">
        <f t="shared" si="7"/>
        <v>0</v>
      </c>
      <c r="N472" s="141" t="s">
        <v>161</v>
      </c>
      <c r="O472" s="76"/>
      <c r="P472" s="114"/>
      <c r="Q472" s="114">
        <v>4</v>
      </c>
      <c r="R472" s="76">
        <v>12</v>
      </c>
      <c r="S472" s="76">
        <v>12</v>
      </c>
      <c r="T472" s="76">
        <v>12</v>
      </c>
      <c r="U472" s="76">
        <v>8</v>
      </c>
      <c r="V472" s="76"/>
      <c r="W472" s="76"/>
      <c r="X472" s="169"/>
      <c r="Y472" s="73"/>
      <c r="Z472" s="76"/>
      <c r="AA472" s="76"/>
      <c r="AB472" s="76"/>
      <c r="AC472" s="76"/>
      <c r="AD472" s="76"/>
      <c r="AE472" s="169"/>
      <c r="AF472" s="76"/>
      <c r="AG472" s="76"/>
      <c r="AH472" s="76"/>
      <c r="AI472" s="97"/>
      <c r="AJ472" s="97"/>
      <c r="AK472" s="97"/>
      <c r="AL472" s="97"/>
      <c r="AM472" s="97"/>
      <c r="AN472" s="97"/>
      <c r="AO472" s="97"/>
      <c r="AP472" s="97"/>
      <c r="AQ472" s="97"/>
      <c r="AR472" s="97"/>
      <c r="AS472" s="97"/>
      <c r="AT472" s="97"/>
      <c r="AU472" s="97"/>
      <c r="AV472" s="97"/>
      <c r="AW472" s="97"/>
      <c r="AX472" s="97"/>
      <c r="AY472" s="97"/>
      <c r="AZ472" s="97"/>
      <c r="BA472" s="97"/>
      <c r="BB472" s="97"/>
    </row>
    <row r="473" spans="1:54" s="98" customFormat="1" ht="14.25" customHeight="1" x14ac:dyDescent="0.25">
      <c r="A473" s="111">
        <v>81127600</v>
      </c>
      <c r="B473" s="112" t="s">
        <v>817</v>
      </c>
      <c r="C473" s="197" t="str">
        <f>VLOOKUP(B473,Satser!$I$133:$J$160,2,FALSE)</f>
        <v>NV</v>
      </c>
      <c r="D473" s="112" t="s">
        <v>1015</v>
      </c>
      <c r="E473" s="440"/>
      <c r="F473" s="220" t="s">
        <v>1813</v>
      </c>
      <c r="G473" s="112"/>
      <c r="H473" s="223">
        <v>2007</v>
      </c>
      <c r="I473" s="112"/>
      <c r="J473" s="138" t="s">
        <v>1016</v>
      </c>
      <c r="K473" s="379">
        <f>IF(B473="",0,VLOOKUP(B473,Satser!$D$167:$F$194,2,FALSE)*IF(AA473="",0,VLOOKUP(AA473,Satser!$H$2:$J$14,2,FALSE)))</f>
        <v>0</v>
      </c>
      <c r="L473" s="379">
        <f>IF(B473="",0,VLOOKUP(B473,Satser!$I$167:$L$194,3,FALSE)*IF(AA473="",0,VLOOKUP(AA473,Satser!$H$2:$J$14,3,FALSE)))</f>
        <v>0</v>
      </c>
      <c r="M473" s="380">
        <f t="shared" si="7"/>
        <v>0</v>
      </c>
      <c r="N473" s="141" t="s">
        <v>68</v>
      </c>
      <c r="O473" s="76"/>
      <c r="P473" s="114"/>
      <c r="Q473" s="114">
        <v>12</v>
      </c>
      <c r="R473" s="76">
        <v>12</v>
      </c>
      <c r="S473" s="76">
        <v>12</v>
      </c>
      <c r="T473" s="76">
        <v>12</v>
      </c>
      <c r="U473" s="76"/>
      <c r="V473" s="76"/>
      <c r="W473" s="76"/>
      <c r="X473" s="169"/>
      <c r="Y473" s="73"/>
      <c r="Z473" s="76"/>
      <c r="AA473" s="76"/>
      <c r="AB473" s="76"/>
      <c r="AC473" s="76"/>
      <c r="AD473" s="76"/>
      <c r="AE473" s="169"/>
      <c r="AF473" s="76"/>
      <c r="AG473" s="76"/>
      <c r="AH473" s="76"/>
      <c r="AI473" s="97"/>
      <c r="AJ473" s="97"/>
      <c r="AK473" s="97"/>
      <c r="AL473" s="97"/>
      <c r="AM473" s="97"/>
      <c r="AN473" s="97"/>
      <c r="AO473" s="97"/>
      <c r="AP473" s="97"/>
      <c r="AQ473" s="97"/>
      <c r="AR473" s="97"/>
      <c r="AS473" s="97"/>
      <c r="AT473" s="97"/>
      <c r="AU473" s="97"/>
      <c r="AV473" s="97"/>
      <c r="AW473" s="97"/>
      <c r="AX473" s="97"/>
      <c r="AY473" s="97"/>
      <c r="AZ473" s="97"/>
      <c r="BA473" s="97"/>
      <c r="BB473" s="97"/>
    </row>
    <row r="474" spans="1:54" s="98" customFormat="1" ht="14.25" customHeight="1" x14ac:dyDescent="0.25">
      <c r="A474" s="111">
        <v>81127700</v>
      </c>
      <c r="B474" s="112" t="s">
        <v>817</v>
      </c>
      <c r="C474" s="197" t="str">
        <f>VLOOKUP(B474,Satser!$I$133:$J$160,2,FALSE)</f>
        <v>NV</v>
      </c>
      <c r="D474" s="112" t="s">
        <v>1015</v>
      </c>
      <c r="E474" s="440"/>
      <c r="F474" s="220" t="s">
        <v>1813</v>
      </c>
      <c r="G474" s="112"/>
      <c r="H474" s="228">
        <v>2007</v>
      </c>
      <c r="I474" s="112"/>
      <c r="J474" s="138" t="s">
        <v>1016</v>
      </c>
      <c r="K474" s="379">
        <f>IF(B474="",0,VLOOKUP(B474,Satser!$D$167:$F$194,2,FALSE)*IF(AA474="",0,VLOOKUP(AA474,Satser!$H$2:$J$14,2,FALSE)))</f>
        <v>0</v>
      </c>
      <c r="L474" s="379">
        <f>IF(B474="",0,VLOOKUP(B474,Satser!$I$167:$L$194,3,FALSE)*IF(AA474="",0,VLOOKUP(AA474,Satser!$H$2:$J$14,3,FALSE)))</f>
        <v>0</v>
      </c>
      <c r="M474" s="380">
        <f t="shared" si="7"/>
        <v>0</v>
      </c>
      <c r="N474" s="141" t="s">
        <v>78</v>
      </c>
      <c r="O474" s="76"/>
      <c r="P474" s="114"/>
      <c r="Q474" s="114">
        <v>12</v>
      </c>
      <c r="R474" s="76">
        <v>12</v>
      </c>
      <c r="S474" s="76">
        <v>12</v>
      </c>
      <c r="T474" s="76">
        <v>11</v>
      </c>
      <c r="U474" s="76"/>
      <c r="V474" s="76"/>
      <c r="W474" s="76"/>
      <c r="X474" s="169"/>
      <c r="Y474" s="73"/>
      <c r="Z474" s="76"/>
      <c r="AA474" s="76"/>
      <c r="AB474" s="76"/>
      <c r="AC474" s="76"/>
      <c r="AD474" s="76"/>
      <c r="AE474" s="169"/>
      <c r="AF474" s="76"/>
      <c r="AG474" s="76"/>
      <c r="AH474" s="76"/>
      <c r="AI474" s="97"/>
      <c r="AJ474" s="97"/>
      <c r="AK474" s="97"/>
      <c r="AL474" s="97"/>
      <c r="AM474" s="97"/>
      <c r="AN474" s="97"/>
      <c r="AO474" s="97"/>
      <c r="AP474" s="97"/>
      <c r="AQ474" s="97"/>
      <c r="AR474" s="97"/>
      <c r="AS474" s="97"/>
      <c r="AT474" s="97"/>
      <c r="AU474" s="97"/>
      <c r="AV474" s="97"/>
      <c r="AW474" s="97"/>
      <c r="AX474" s="97"/>
      <c r="AY474" s="97"/>
      <c r="AZ474" s="97"/>
      <c r="BA474" s="97"/>
      <c r="BB474" s="97"/>
    </row>
    <row r="475" spans="1:54" s="98" customFormat="1" ht="14.25" customHeight="1" x14ac:dyDescent="0.25">
      <c r="A475" s="111">
        <v>81127800</v>
      </c>
      <c r="B475" s="112" t="s">
        <v>817</v>
      </c>
      <c r="C475" s="197" t="str">
        <f>VLOOKUP(B475,Satser!$I$133:$J$160,2,FALSE)</f>
        <v>NV</v>
      </c>
      <c r="D475" s="112" t="s">
        <v>1015</v>
      </c>
      <c r="E475" s="440"/>
      <c r="F475" s="220" t="s">
        <v>1813</v>
      </c>
      <c r="G475" s="112"/>
      <c r="H475" s="223">
        <v>2007</v>
      </c>
      <c r="I475" s="112"/>
      <c r="J475" s="138" t="s">
        <v>1016</v>
      </c>
      <c r="K475" s="379">
        <f>IF(B475="",0,VLOOKUP(B475,Satser!$D$167:$F$194,2,FALSE)*IF(AA475="",0,VLOOKUP(AA475,Satser!$H$2:$J$14,2,FALSE)))</f>
        <v>0</v>
      </c>
      <c r="L475" s="379">
        <f>IF(B475="",0,VLOOKUP(B475,Satser!$I$167:$L$194,3,FALSE)*IF(AA475="",0,VLOOKUP(AA475,Satser!$H$2:$J$14,3,FALSE)))</f>
        <v>0</v>
      </c>
      <c r="M475" s="380">
        <f t="shared" si="7"/>
        <v>0</v>
      </c>
      <c r="N475" s="141" t="s">
        <v>62</v>
      </c>
      <c r="O475" s="76"/>
      <c r="P475" s="114"/>
      <c r="Q475" s="114">
        <v>12</v>
      </c>
      <c r="R475" s="76">
        <v>12</v>
      </c>
      <c r="S475" s="76">
        <v>12</v>
      </c>
      <c r="T475" s="76">
        <v>8</v>
      </c>
      <c r="U475" s="76"/>
      <c r="V475" s="76"/>
      <c r="W475" s="76"/>
      <c r="X475" s="169"/>
      <c r="Y475" s="73"/>
      <c r="Z475" s="76"/>
      <c r="AA475" s="76"/>
      <c r="AB475" s="76"/>
      <c r="AC475" s="76"/>
      <c r="AD475" s="76"/>
      <c r="AE475" s="169"/>
      <c r="AF475" s="76"/>
      <c r="AG475" s="76"/>
      <c r="AH475" s="76"/>
      <c r="AI475" s="97"/>
      <c r="AJ475" s="97"/>
      <c r="AK475" s="97"/>
      <c r="AL475" s="97"/>
      <c r="AM475" s="97"/>
      <c r="AN475" s="97"/>
      <c r="AO475" s="97"/>
      <c r="AP475" s="97"/>
      <c r="AQ475" s="97"/>
      <c r="AR475" s="97"/>
      <c r="AS475" s="97"/>
      <c r="AT475" s="97"/>
      <c r="AU475" s="97"/>
      <c r="AV475" s="97"/>
      <c r="AW475" s="97"/>
      <c r="AX475" s="97"/>
      <c r="AY475" s="97"/>
      <c r="AZ475" s="97"/>
      <c r="BA475" s="97"/>
      <c r="BB475" s="97"/>
    </row>
    <row r="476" spans="1:54" s="98" customFormat="1" ht="14.25" customHeight="1" x14ac:dyDescent="0.25">
      <c r="A476" s="111">
        <v>81127900</v>
      </c>
      <c r="B476" s="112" t="s">
        <v>817</v>
      </c>
      <c r="C476" s="197" t="str">
        <f>VLOOKUP(B476,Satser!$I$133:$J$160,2,FALSE)</f>
        <v>NV</v>
      </c>
      <c r="D476" s="112" t="s">
        <v>1015</v>
      </c>
      <c r="E476" s="440"/>
      <c r="F476" s="220" t="s">
        <v>1813</v>
      </c>
      <c r="G476" s="112"/>
      <c r="H476" s="228">
        <v>2007</v>
      </c>
      <c r="I476" s="112"/>
      <c r="J476" s="138" t="s">
        <v>1016</v>
      </c>
      <c r="K476" s="379">
        <f>IF(B476="",0,VLOOKUP(B476,Satser!$D$167:$F$194,2,FALSE)*IF(AA476="",0,VLOOKUP(AA476,Satser!$H$2:$J$14,2,FALSE)))</f>
        <v>0</v>
      </c>
      <c r="L476" s="379">
        <f>IF(B476="",0,VLOOKUP(B476,Satser!$I$167:$L$194,3,FALSE)*IF(AA476="",0,VLOOKUP(AA476,Satser!$H$2:$J$14,3,FALSE)))</f>
        <v>0</v>
      </c>
      <c r="M476" s="380">
        <f t="shared" si="7"/>
        <v>0</v>
      </c>
      <c r="N476" s="141" t="s">
        <v>62</v>
      </c>
      <c r="O476" s="76"/>
      <c r="P476" s="114"/>
      <c r="Q476" s="114">
        <v>12</v>
      </c>
      <c r="R476" s="76">
        <v>12</v>
      </c>
      <c r="S476" s="76">
        <v>12</v>
      </c>
      <c r="T476" s="76">
        <v>7</v>
      </c>
      <c r="U476" s="76"/>
      <c r="V476" s="76"/>
      <c r="W476" s="76"/>
      <c r="X476" s="169"/>
      <c r="Y476" s="76"/>
      <c r="Z476" s="76"/>
      <c r="AA476" s="76"/>
      <c r="AB476" s="76"/>
      <c r="AC476" s="76"/>
      <c r="AD476" s="76"/>
      <c r="AE476" s="169"/>
      <c r="AF476" s="76"/>
      <c r="AG476" s="76"/>
      <c r="AH476" s="76"/>
      <c r="AI476" s="97"/>
      <c r="AJ476" s="97"/>
      <c r="AK476" s="97"/>
      <c r="AL476" s="97"/>
      <c r="AM476" s="97"/>
      <c r="AN476" s="97"/>
      <c r="AO476" s="97"/>
      <c r="AP476" s="97"/>
      <c r="AQ476" s="97"/>
      <c r="AR476" s="97"/>
      <c r="AS476" s="97"/>
      <c r="AT476" s="97"/>
      <c r="AU476" s="97"/>
      <c r="AV476" s="97"/>
      <c r="AW476" s="97"/>
      <c r="AX476" s="97"/>
      <c r="AY476" s="97"/>
      <c r="AZ476" s="97"/>
      <c r="BA476" s="97"/>
      <c r="BB476" s="97"/>
    </row>
    <row r="477" spans="1:54" s="98" customFormat="1" ht="14.25" customHeight="1" x14ac:dyDescent="0.25">
      <c r="A477" s="111">
        <v>81128000</v>
      </c>
      <c r="B477" s="112" t="s">
        <v>817</v>
      </c>
      <c r="C477" s="197" t="str">
        <f>VLOOKUP(B477,Satser!$I$133:$J$160,2,FALSE)</f>
        <v>NV</v>
      </c>
      <c r="D477" s="112" t="s">
        <v>1015</v>
      </c>
      <c r="E477" s="440"/>
      <c r="F477" s="220" t="s">
        <v>1813</v>
      </c>
      <c r="G477" s="112"/>
      <c r="H477" s="223">
        <v>2007</v>
      </c>
      <c r="I477" s="112"/>
      <c r="J477" s="138" t="s">
        <v>1016</v>
      </c>
      <c r="K477" s="379">
        <f>IF(B477="",0,VLOOKUP(B477,Satser!$D$167:$F$194,2,FALSE)*IF(AA477="",0,VLOOKUP(AA477,Satser!$H$2:$J$14,2,FALSE)))</f>
        <v>0</v>
      </c>
      <c r="L477" s="379">
        <f>IF(B477="",0,VLOOKUP(B477,Satser!$I$167:$L$194,3,FALSE)*IF(AA477="",0,VLOOKUP(AA477,Satser!$H$2:$J$14,3,FALSE)))</f>
        <v>0</v>
      </c>
      <c r="M477" s="380">
        <f t="shared" si="7"/>
        <v>0</v>
      </c>
      <c r="N477" s="141" t="s">
        <v>62</v>
      </c>
      <c r="O477" s="76"/>
      <c r="P477" s="114"/>
      <c r="Q477" s="114">
        <v>12</v>
      </c>
      <c r="R477" s="76">
        <v>12</v>
      </c>
      <c r="S477" s="76">
        <v>12</v>
      </c>
      <c r="T477" s="76">
        <v>5</v>
      </c>
      <c r="U477" s="76"/>
      <c r="V477" s="76"/>
      <c r="W477" s="76"/>
      <c r="X477" s="169"/>
      <c r="Y477" s="76"/>
      <c r="Z477" s="76"/>
      <c r="AA477" s="76"/>
      <c r="AB477" s="76"/>
      <c r="AC477" s="76"/>
      <c r="AD477" s="76"/>
      <c r="AE477" s="169"/>
      <c r="AF477" s="76"/>
      <c r="AG477" s="76"/>
      <c r="AH477" s="76"/>
      <c r="AI477" s="97"/>
      <c r="AJ477" s="97"/>
      <c r="AK477" s="97"/>
      <c r="AL477" s="97"/>
      <c r="AM477" s="97"/>
      <c r="AN477" s="97"/>
      <c r="AO477" s="97"/>
      <c r="AP477" s="97"/>
      <c r="AQ477" s="97"/>
      <c r="AR477" s="97"/>
      <c r="AS477" s="97"/>
      <c r="AT477" s="97"/>
      <c r="AU477" s="97"/>
      <c r="AV477" s="97"/>
      <c r="AW477" s="97"/>
      <c r="AX477" s="97"/>
      <c r="AY477" s="97"/>
      <c r="AZ477" s="97"/>
      <c r="BA477" s="97"/>
      <c r="BB477" s="97"/>
    </row>
    <row r="478" spans="1:54" s="98" customFormat="1" ht="14.25" customHeight="1" x14ac:dyDescent="0.25">
      <c r="A478" s="111">
        <v>81128100</v>
      </c>
      <c r="B478" s="112" t="s">
        <v>817</v>
      </c>
      <c r="C478" s="197" t="str">
        <f>VLOOKUP(B478,Satser!$I$133:$J$160,2,FALSE)</f>
        <v>NV</v>
      </c>
      <c r="D478" s="112" t="s">
        <v>1015</v>
      </c>
      <c r="E478" s="440"/>
      <c r="F478" s="220" t="s">
        <v>1813</v>
      </c>
      <c r="G478" s="112"/>
      <c r="H478" s="223">
        <v>2007</v>
      </c>
      <c r="I478" s="112"/>
      <c r="J478" s="138" t="s">
        <v>1016</v>
      </c>
      <c r="K478" s="379">
        <f>IF(B478="",0,VLOOKUP(B478,Satser!$D$167:$F$194,2,FALSE)*IF(AA478="",0,VLOOKUP(AA478,Satser!$H$2:$J$14,2,FALSE)))</f>
        <v>0</v>
      </c>
      <c r="L478" s="379">
        <f>IF(B478="",0,VLOOKUP(B478,Satser!$I$167:$L$194,3,FALSE)*IF(AA478="",0,VLOOKUP(AA478,Satser!$H$2:$J$14,3,FALSE)))</f>
        <v>0</v>
      </c>
      <c r="M478" s="380">
        <f t="shared" si="7"/>
        <v>0</v>
      </c>
      <c r="N478" s="141" t="s">
        <v>62</v>
      </c>
      <c r="O478" s="76"/>
      <c r="P478" s="114"/>
      <c r="Q478" s="114">
        <v>12</v>
      </c>
      <c r="R478" s="76">
        <v>12</v>
      </c>
      <c r="S478" s="76">
        <v>12</v>
      </c>
      <c r="T478" s="76">
        <v>7</v>
      </c>
      <c r="U478" s="76"/>
      <c r="V478" s="76"/>
      <c r="W478" s="76"/>
      <c r="X478" s="169"/>
      <c r="Y478" s="76"/>
      <c r="Z478" s="76"/>
      <c r="AA478" s="76"/>
      <c r="AB478" s="76"/>
      <c r="AC478" s="76"/>
      <c r="AD478" s="76"/>
      <c r="AE478" s="169"/>
      <c r="AF478" s="76"/>
      <c r="AG478" s="76"/>
      <c r="AH478" s="76"/>
      <c r="AI478" s="97"/>
      <c r="AJ478" s="97"/>
      <c r="AK478" s="97"/>
      <c r="AL478" s="97"/>
      <c r="AM478" s="97"/>
      <c r="AN478" s="97"/>
      <c r="AO478" s="97"/>
      <c r="AP478" s="97"/>
      <c r="AQ478" s="97"/>
      <c r="AR478" s="97"/>
      <c r="AS478" s="97"/>
      <c r="AT478" s="97"/>
      <c r="AU478" s="97"/>
      <c r="AV478" s="97"/>
      <c r="AW478" s="97"/>
      <c r="AX478" s="97"/>
      <c r="AY478" s="97"/>
      <c r="AZ478" s="97"/>
      <c r="BA478" s="97"/>
      <c r="BB478" s="97"/>
    </row>
    <row r="479" spans="1:54" s="98" customFormat="1" ht="14.25" customHeight="1" x14ac:dyDescent="0.25">
      <c r="A479" s="111">
        <v>81128200</v>
      </c>
      <c r="B479" s="112" t="s">
        <v>817</v>
      </c>
      <c r="C479" s="197" t="str">
        <f>VLOOKUP(B479,Satser!$I$133:$J$160,2,FALSE)</f>
        <v>NV</v>
      </c>
      <c r="D479" s="112" t="s">
        <v>1015</v>
      </c>
      <c r="E479" s="440"/>
      <c r="F479" s="220" t="s">
        <v>1813</v>
      </c>
      <c r="G479" s="112"/>
      <c r="H479" s="228">
        <v>2007</v>
      </c>
      <c r="I479" s="112"/>
      <c r="J479" s="138" t="s">
        <v>1016</v>
      </c>
      <c r="K479" s="379">
        <f>IF(B479="",0,VLOOKUP(B479,Satser!$D$167:$F$194,2,FALSE)*IF(AA479="",0,VLOOKUP(AA479,Satser!$H$2:$J$14,2,FALSE)))</f>
        <v>0</v>
      </c>
      <c r="L479" s="379">
        <f>IF(B479="",0,VLOOKUP(B479,Satser!$I$167:$L$194,3,FALSE)*IF(AA479="",0,VLOOKUP(AA479,Satser!$H$2:$J$14,3,FALSE)))</f>
        <v>0</v>
      </c>
      <c r="M479" s="380">
        <f t="shared" si="7"/>
        <v>0</v>
      </c>
      <c r="N479" s="141" t="s">
        <v>65</v>
      </c>
      <c r="O479" s="76"/>
      <c r="P479" s="114"/>
      <c r="Q479" s="114">
        <v>12</v>
      </c>
      <c r="R479" s="76">
        <v>12</v>
      </c>
      <c r="S479" s="76">
        <v>12</v>
      </c>
      <c r="T479" s="76">
        <v>4</v>
      </c>
      <c r="U479" s="76"/>
      <c r="V479" s="76"/>
      <c r="W479" s="76"/>
      <c r="X479" s="169"/>
      <c r="Y479" s="76"/>
      <c r="Z479" s="76"/>
      <c r="AA479" s="76"/>
      <c r="AB479" s="76"/>
      <c r="AC479" s="76"/>
      <c r="AD479" s="76"/>
      <c r="AE479" s="169"/>
      <c r="AF479" s="76"/>
      <c r="AG479" s="76"/>
      <c r="AH479" s="76"/>
      <c r="AI479" s="97"/>
      <c r="AJ479" s="97"/>
      <c r="AK479" s="97"/>
      <c r="AL479" s="97"/>
      <c r="AM479" s="97"/>
      <c r="AN479" s="97"/>
      <c r="AO479" s="97"/>
      <c r="AP479" s="97"/>
      <c r="AQ479" s="97"/>
      <c r="AR479" s="97"/>
      <c r="AS479" s="97"/>
      <c r="AT479" s="97"/>
      <c r="AU479" s="97"/>
      <c r="AV479" s="97"/>
      <c r="AW479" s="97"/>
      <c r="AX479" s="97"/>
      <c r="AY479" s="97"/>
      <c r="AZ479" s="97"/>
      <c r="BA479" s="97"/>
      <c r="BB479" s="97"/>
    </row>
    <row r="480" spans="1:54" s="98" customFormat="1" ht="14.25" customHeight="1" x14ac:dyDescent="0.25">
      <c r="A480" s="111">
        <v>81128300</v>
      </c>
      <c r="B480" s="112" t="s">
        <v>817</v>
      </c>
      <c r="C480" s="197" t="str">
        <f>VLOOKUP(B480,Satser!$I$133:$J$160,2,FALSE)</f>
        <v>NV</v>
      </c>
      <c r="D480" s="112" t="s">
        <v>1015</v>
      </c>
      <c r="E480" s="440"/>
      <c r="F480" s="220" t="s">
        <v>1813</v>
      </c>
      <c r="G480" s="112"/>
      <c r="H480" s="223">
        <v>2007</v>
      </c>
      <c r="I480" s="112"/>
      <c r="J480" s="138" t="s">
        <v>1016</v>
      </c>
      <c r="K480" s="379">
        <f>IF(B480="",0,VLOOKUP(B480,Satser!$D$167:$F$194,2,FALSE)*IF(AA480="",0,VLOOKUP(AA480,Satser!$H$2:$J$14,2,FALSE)))</f>
        <v>0</v>
      </c>
      <c r="L480" s="379">
        <f>IF(B480="",0,VLOOKUP(B480,Satser!$I$167:$L$194,3,FALSE)*IF(AA480="",0,VLOOKUP(AA480,Satser!$H$2:$J$14,3,FALSE)))</f>
        <v>0</v>
      </c>
      <c r="M480" s="380">
        <f t="shared" si="7"/>
        <v>0</v>
      </c>
      <c r="N480" s="141" t="s">
        <v>65</v>
      </c>
      <c r="O480" s="76"/>
      <c r="P480" s="114"/>
      <c r="Q480" s="114">
        <v>12</v>
      </c>
      <c r="R480" s="76">
        <v>12</v>
      </c>
      <c r="S480" s="76">
        <v>12</v>
      </c>
      <c r="T480" s="76">
        <v>6</v>
      </c>
      <c r="U480" s="76"/>
      <c r="V480" s="76"/>
      <c r="W480" s="76"/>
      <c r="X480" s="169"/>
      <c r="Y480" s="76"/>
      <c r="Z480" s="76"/>
      <c r="AA480" s="76"/>
      <c r="AB480" s="76"/>
      <c r="AC480" s="76"/>
      <c r="AD480" s="76"/>
      <c r="AE480" s="169"/>
      <c r="AF480" s="76"/>
      <c r="AG480" s="76"/>
      <c r="AH480" s="76"/>
      <c r="AI480" s="97"/>
      <c r="AJ480" s="97"/>
      <c r="AK480" s="97"/>
      <c r="AL480" s="97"/>
      <c r="AM480" s="97"/>
      <c r="AN480" s="97"/>
      <c r="AO480" s="97"/>
      <c r="AP480" s="97"/>
      <c r="AQ480" s="97"/>
      <c r="AR480" s="97"/>
      <c r="AS480" s="97"/>
      <c r="AT480" s="97"/>
      <c r="AU480" s="97"/>
      <c r="AV480" s="97"/>
      <c r="AW480" s="97"/>
      <c r="AX480" s="97"/>
      <c r="AY480" s="97"/>
      <c r="AZ480" s="97"/>
      <c r="BA480" s="97"/>
      <c r="BB480" s="97"/>
    </row>
    <row r="481" spans="1:54" s="98" customFormat="1" ht="14.25" customHeight="1" x14ac:dyDescent="0.25">
      <c r="A481" s="111">
        <v>81128400</v>
      </c>
      <c r="B481" s="112" t="s">
        <v>817</v>
      </c>
      <c r="C481" s="197" t="str">
        <f>VLOOKUP(B481,Satser!$I$133:$J$160,2,FALSE)</f>
        <v>NV</v>
      </c>
      <c r="D481" s="112" t="s">
        <v>1015</v>
      </c>
      <c r="E481" s="440"/>
      <c r="F481" s="220" t="s">
        <v>1813</v>
      </c>
      <c r="G481" s="112"/>
      <c r="H481" s="223">
        <v>2007</v>
      </c>
      <c r="I481" s="112"/>
      <c r="J481" s="138" t="s">
        <v>1016</v>
      </c>
      <c r="K481" s="379">
        <f>IF(B481="",0,VLOOKUP(B481,Satser!$D$167:$F$194,2,FALSE)*IF(AA481="",0,VLOOKUP(AA481,Satser!$H$2:$J$14,2,FALSE)))</f>
        <v>0</v>
      </c>
      <c r="L481" s="379">
        <f>IF(B481="",0,VLOOKUP(B481,Satser!$I$167:$L$194,3,FALSE)*IF(AA481="",0,VLOOKUP(AA481,Satser!$H$2:$J$14,3,FALSE)))</f>
        <v>0</v>
      </c>
      <c r="M481" s="380">
        <f t="shared" si="7"/>
        <v>0</v>
      </c>
      <c r="N481" s="141" t="s">
        <v>65</v>
      </c>
      <c r="O481" s="76"/>
      <c r="P481" s="114"/>
      <c r="Q481" s="114">
        <v>12</v>
      </c>
      <c r="R481" s="76">
        <v>12</v>
      </c>
      <c r="S481" s="76">
        <v>12</v>
      </c>
      <c r="T481" s="76">
        <v>8</v>
      </c>
      <c r="U481" s="76"/>
      <c r="V481" s="76"/>
      <c r="W481" s="76"/>
      <c r="X481" s="169"/>
      <c r="Y481" s="76"/>
      <c r="Z481" s="76"/>
      <c r="AA481" s="76"/>
      <c r="AB481" s="76"/>
      <c r="AC481" s="76"/>
      <c r="AD481" s="76"/>
      <c r="AE481" s="169"/>
      <c r="AF481" s="76"/>
      <c r="AG481" s="76"/>
      <c r="AH481" s="76"/>
      <c r="AI481" s="97"/>
      <c r="AJ481" s="97"/>
      <c r="AK481" s="97"/>
      <c r="AL481" s="97"/>
      <c r="AM481" s="97"/>
      <c r="AN481" s="97"/>
      <c r="AO481" s="97"/>
      <c r="AP481" s="97"/>
      <c r="AQ481" s="97"/>
      <c r="AR481" s="97"/>
      <c r="AS481" s="97"/>
      <c r="AT481" s="97"/>
      <c r="AU481" s="97"/>
      <c r="AV481" s="97"/>
      <c r="AW481" s="97"/>
      <c r="AX481" s="97"/>
      <c r="AY481" s="97"/>
      <c r="AZ481" s="97"/>
      <c r="BA481" s="97"/>
      <c r="BB481" s="97"/>
    </row>
    <row r="482" spans="1:54" s="98" customFormat="1" ht="14.25" customHeight="1" x14ac:dyDescent="0.25">
      <c r="A482" s="111">
        <v>81130300</v>
      </c>
      <c r="B482" s="113" t="s">
        <v>817</v>
      </c>
      <c r="C482" s="197" t="str">
        <f>VLOOKUP(B482,Satser!$I$133:$J$160,2,FALSE)</f>
        <v>NV</v>
      </c>
      <c r="D482" s="113" t="s">
        <v>1017</v>
      </c>
      <c r="E482" s="440"/>
      <c r="F482" s="220" t="s">
        <v>1813</v>
      </c>
      <c r="G482" s="113"/>
      <c r="H482" s="228">
        <v>2007</v>
      </c>
      <c r="I482" s="112"/>
      <c r="J482" s="138" t="s">
        <v>1016</v>
      </c>
      <c r="K482" s="379">
        <f>IF(B482="",0,VLOOKUP(B482,Satser!$D$167:$F$194,2,FALSE)*IF(AA482="",0,VLOOKUP(AA482,Satser!$H$2:$J$14,2,FALSE)))</f>
        <v>0</v>
      </c>
      <c r="L482" s="379">
        <f>IF(B482="",0,VLOOKUP(B482,Satser!$I$167:$L$194,3,FALSE)*IF(AA482="",0,VLOOKUP(AA482,Satser!$H$2:$J$14,3,FALSE)))</f>
        <v>0</v>
      </c>
      <c r="M482" s="380">
        <f t="shared" si="7"/>
        <v>0</v>
      </c>
      <c r="N482" s="271" t="s">
        <v>384</v>
      </c>
      <c r="O482" s="76"/>
      <c r="P482" s="114"/>
      <c r="Q482" s="114">
        <v>10</v>
      </c>
      <c r="R482" s="76">
        <v>12</v>
      </c>
      <c r="S482" s="76">
        <v>12</v>
      </c>
      <c r="T482" s="76">
        <v>12</v>
      </c>
      <c r="U482" s="76">
        <v>2</v>
      </c>
      <c r="V482" s="76"/>
      <c r="W482" s="76"/>
      <c r="X482" s="169"/>
      <c r="Y482" s="76"/>
      <c r="Z482" s="76"/>
      <c r="AA482" s="76"/>
      <c r="AB482" s="76"/>
      <c r="AC482" s="76"/>
      <c r="AD482" s="76"/>
      <c r="AE482" s="169"/>
      <c r="AF482" s="76"/>
      <c r="AG482" s="76"/>
      <c r="AH482" s="76"/>
      <c r="AI482" s="97"/>
      <c r="AJ482" s="97"/>
      <c r="AK482" s="97"/>
      <c r="AL482" s="97"/>
      <c r="AM482" s="97"/>
      <c r="AN482" s="97"/>
      <c r="AO482" s="97"/>
      <c r="AP482" s="97"/>
      <c r="AQ482" s="97"/>
      <c r="AR482" s="97"/>
      <c r="AS482" s="97"/>
      <c r="AT482" s="97"/>
      <c r="AU482" s="97"/>
      <c r="AV482" s="97"/>
      <c r="AW482" s="97"/>
      <c r="AX482" s="97"/>
      <c r="AY482" s="97"/>
      <c r="AZ482" s="97"/>
      <c r="BA482" s="97"/>
      <c r="BB482" s="97"/>
    </row>
    <row r="483" spans="1:54" s="98" customFormat="1" ht="14.25" customHeight="1" x14ac:dyDescent="0.25">
      <c r="A483" s="111">
        <v>81130301</v>
      </c>
      <c r="B483" s="355" t="s">
        <v>817</v>
      </c>
      <c r="C483" s="197" t="str">
        <f>VLOOKUP(B483,Satser!$I$133:$J$160,2,FALSE)</f>
        <v>NV</v>
      </c>
      <c r="D483" s="355" t="s">
        <v>1338</v>
      </c>
      <c r="E483" s="440" t="s">
        <v>2166</v>
      </c>
      <c r="F483" s="220" t="s">
        <v>1813</v>
      </c>
      <c r="G483" s="113"/>
      <c r="H483" s="223">
        <v>2011</v>
      </c>
      <c r="I483" s="112">
        <v>1207</v>
      </c>
      <c r="J483" s="138"/>
      <c r="K483" s="379">
        <f>IF(B483="",0,VLOOKUP(B483,Satser!$D$167:$F$194,2,FALSE)*IF(AA483="",0,VLOOKUP(AA483,Satser!$H$2:$J$14,2,FALSE)))</f>
        <v>0</v>
      </c>
      <c r="L483" s="379">
        <f>IF(B483="",0,VLOOKUP(B483,Satser!$I$167:$L$194,3,FALSE)*IF(AA483="",0,VLOOKUP(AA483,Satser!$H$2:$J$14,3,FALSE)))</f>
        <v>0</v>
      </c>
      <c r="M483" s="380">
        <f t="shared" si="7"/>
        <v>0</v>
      </c>
      <c r="N483" s="345" t="s">
        <v>1376</v>
      </c>
      <c r="O483" s="76"/>
      <c r="P483" s="114"/>
      <c r="Q483" s="114"/>
      <c r="R483" s="76"/>
      <c r="S483" s="76"/>
      <c r="T483" s="76"/>
      <c r="U483" s="73">
        <v>6</v>
      </c>
      <c r="V483" s="73">
        <v>12</v>
      </c>
      <c r="W483" s="76">
        <v>12</v>
      </c>
      <c r="X483" s="169">
        <v>12</v>
      </c>
      <c r="Y483" s="73">
        <v>6</v>
      </c>
      <c r="Z483" s="76"/>
      <c r="AA483" s="73"/>
      <c r="AB483" s="73"/>
      <c r="AC483" s="73"/>
      <c r="AD483" s="73"/>
      <c r="AE483" s="168"/>
      <c r="AF483" s="76"/>
      <c r="AG483" s="76"/>
      <c r="AH483" s="76"/>
      <c r="AI483" s="97"/>
      <c r="AJ483" s="97"/>
      <c r="AK483" s="97"/>
      <c r="AL483" s="97"/>
      <c r="AM483" s="97"/>
      <c r="AN483" s="97"/>
      <c r="AO483" s="97"/>
      <c r="AP483" s="97"/>
      <c r="AQ483" s="97"/>
      <c r="AR483" s="97"/>
      <c r="AS483" s="97"/>
      <c r="AT483" s="97"/>
      <c r="AU483" s="97"/>
      <c r="AV483" s="97"/>
      <c r="AW483" s="97"/>
      <c r="AX483" s="97"/>
      <c r="AY483" s="97"/>
      <c r="AZ483" s="97"/>
      <c r="BA483" s="97"/>
      <c r="BB483" s="97"/>
    </row>
    <row r="484" spans="1:54" s="98" customFormat="1" ht="14.25" customHeight="1" x14ac:dyDescent="0.25">
      <c r="A484" s="111">
        <v>81130400</v>
      </c>
      <c r="B484" s="113" t="s">
        <v>817</v>
      </c>
      <c r="C484" s="197" t="str">
        <f>VLOOKUP(B484,Satser!$I$133:$J$160,2,FALSE)</f>
        <v>NV</v>
      </c>
      <c r="D484" s="113" t="s">
        <v>1017</v>
      </c>
      <c r="E484" s="440"/>
      <c r="F484" s="220" t="s">
        <v>1813</v>
      </c>
      <c r="G484" s="113"/>
      <c r="H484" s="223">
        <v>2007</v>
      </c>
      <c r="I484" s="112"/>
      <c r="J484" s="138" t="s">
        <v>1016</v>
      </c>
      <c r="K484" s="379">
        <f>IF(B484="",0,VLOOKUP(B484,Satser!$D$167:$F$194,2,FALSE)*IF(AA484="",0,VLOOKUP(AA484,Satser!$H$2:$J$14,2,FALSE)))</f>
        <v>0</v>
      </c>
      <c r="L484" s="379">
        <f>IF(B484="",0,VLOOKUP(B484,Satser!$I$167:$L$194,3,FALSE)*IF(AA484="",0,VLOOKUP(AA484,Satser!$H$2:$J$14,3,FALSE)))</f>
        <v>0</v>
      </c>
      <c r="M484" s="380">
        <f t="shared" si="7"/>
        <v>0</v>
      </c>
      <c r="N484" s="271" t="s">
        <v>383</v>
      </c>
      <c r="O484" s="76"/>
      <c r="P484" s="114"/>
      <c r="Q484" s="79">
        <v>0</v>
      </c>
      <c r="R484" s="73">
        <v>12</v>
      </c>
      <c r="S484" s="73">
        <v>12</v>
      </c>
      <c r="T484" s="73">
        <v>12</v>
      </c>
      <c r="U484" s="73">
        <v>12</v>
      </c>
      <c r="V484" s="73"/>
      <c r="W484" s="76"/>
      <c r="X484" s="169"/>
      <c r="Y484" s="76"/>
      <c r="Z484" s="76"/>
      <c r="AA484" s="73"/>
      <c r="AB484" s="73"/>
      <c r="AC484" s="73"/>
      <c r="AD484" s="73"/>
      <c r="AE484" s="168"/>
      <c r="AF484" s="76"/>
      <c r="AG484" s="76"/>
      <c r="AH484" s="76"/>
      <c r="AI484" s="97"/>
      <c r="AJ484" s="97"/>
      <c r="AK484" s="97"/>
      <c r="AL484" s="97"/>
      <c r="AM484" s="97"/>
      <c r="AN484" s="97"/>
      <c r="AO484" s="97"/>
      <c r="AP484" s="97"/>
      <c r="AQ484" s="97"/>
      <c r="AR484" s="97"/>
      <c r="AS484" s="97"/>
      <c r="AT484" s="97"/>
      <c r="AU484" s="97"/>
      <c r="AV484" s="97"/>
      <c r="AW484" s="97"/>
      <c r="AX484" s="97"/>
      <c r="AY484" s="97"/>
      <c r="AZ484" s="97"/>
      <c r="BA484" s="97"/>
      <c r="BB484" s="97"/>
    </row>
    <row r="485" spans="1:54" s="98" customFormat="1" ht="14.25" customHeight="1" x14ac:dyDescent="0.25">
      <c r="A485" s="111">
        <v>81130401</v>
      </c>
      <c r="B485" s="113" t="s">
        <v>817</v>
      </c>
      <c r="C485" s="197" t="str">
        <f>VLOOKUP(B485,Satser!$I$133:$J$160,2,FALSE)</f>
        <v>NV</v>
      </c>
      <c r="D485" s="355" t="s">
        <v>1432</v>
      </c>
      <c r="E485" s="440" t="s">
        <v>2166</v>
      </c>
      <c r="F485" s="220" t="s">
        <v>1813</v>
      </c>
      <c r="G485" s="113"/>
      <c r="H485" s="228">
        <v>2011</v>
      </c>
      <c r="I485" s="355">
        <v>1210</v>
      </c>
      <c r="J485" s="138"/>
      <c r="K485" s="379">
        <f>IF(B485="",0,VLOOKUP(B485,Satser!$D$167:$F$194,2,FALSE)*IF(AA485="",0,VLOOKUP(AA485,Satser!$H$2:$J$14,2,FALSE)))</f>
        <v>0</v>
      </c>
      <c r="L485" s="379">
        <f>IF(B485="",0,VLOOKUP(B485,Satser!$I$167:$L$194,3,FALSE)*IF(AA485="",0,VLOOKUP(AA485,Satser!$H$2:$J$14,3,FALSE)))</f>
        <v>0</v>
      </c>
      <c r="M485" s="380">
        <f t="shared" si="7"/>
        <v>0</v>
      </c>
      <c r="N485" s="345" t="s">
        <v>1429</v>
      </c>
      <c r="O485" s="76"/>
      <c r="P485" s="114"/>
      <c r="Q485" s="79"/>
      <c r="R485" s="73"/>
      <c r="S485" s="73"/>
      <c r="T485" s="73"/>
      <c r="U485" s="73">
        <v>3</v>
      </c>
      <c r="V485" s="73">
        <v>12</v>
      </c>
      <c r="W485" s="76">
        <v>12</v>
      </c>
      <c r="X485" s="169">
        <v>12</v>
      </c>
      <c r="Y485" s="73">
        <v>9</v>
      </c>
      <c r="Z485" s="76"/>
      <c r="AA485" s="73"/>
      <c r="AB485" s="73"/>
      <c r="AC485" s="73"/>
      <c r="AD485" s="73"/>
      <c r="AE485" s="168"/>
      <c r="AF485" s="76"/>
      <c r="AG485" s="76"/>
      <c r="AH485" s="76"/>
      <c r="AI485" s="97"/>
      <c r="AJ485" s="97"/>
      <c r="AK485" s="97"/>
      <c r="AL485" s="97"/>
      <c r="AM485" s="97"/>
      <c r="AN485" s="97"/>
      <c r="AO485" s="97"/>
      <c r="AP485" s="97"/>
      <c r="AQ485" s="97"/>
      <c r="AR485" s="97"/>
      <c r="AS485" s="97"/>
      <c r="AT485" s="97"/>
      <c r="AU485" s="97"/>
      <c r="AV485" s="97"/>
      <c r="AW485" s="97"/>
      <c r="AX485" s="97"/>
      <c r="AY485" s="97"/>
      <c r="AZ485" s="97"/>
      <c r="BA485" s="97"/>
      <c r="BB485" s="97"/>
    </row>
    <row r="486" spans="1:54" s="98" customFormat="1" ht="14.25" customHeight="1" x14ac:dyDescent="0.25">
      <c r="A486" s="111">
        <v>81131000</v>
      </c>
      <c r="B486" s="113" t="s">
        <v>817</v>
      </c>
      <c r="C486" s="197" t="str">
        <f>VLOOKUP(B486,Satser!$I$133:$J$160,2,FALSE)</f>
        <v>NV</v>
      </c>
      <c r="D486" s="113" t="s">
        <v>1018</v>
      </c>
      <c r="E486" s="440"/>
      <c r="F486" s="220" t="s">
        <v>1813</v>
      </c>
      <c r="G486" s="113"/>
      <c r="H486" s="223">
        <v>2007</v>
      </c>
      <c r="I486" s="112"/>
      <c r="J486" s="138" t="s">
        <v>1016</v>
      </c>
      <c r="K486" s="379">
        <f>IF(B486="",0,VLOOKUP(B486,Satser!$D$167:$F$194,2,FALSE)*IF(AA486="",0,VLOOKUP(AA486,Satser!$H$2:$J$14,2,FALSE)))</f>
        <v>0</v>
      </c>
      <c r="L486" s="379">
        <f>IF(B486="",0,VLOOKUP(B486,Satser!$I$167:$L$194,3,FALSE)*IF(AA486="",0,VLOOKUP(AA486,Satser!$H$2:$J$14,3,FALSE)))</f>
        <v>0</v>
      </c>
      <c r="M486" s="380">
        <f t="shared" si="7"/>
        <v>0</v>
      </c>
      <c r="N486" s="164" t="s">
        <v>1091</v>
      </c>
      <c r="O486" s="76"/>
      <c r="P486" s="114"/>
      <c r="Q486" s="114">
        <v>12</v>
      </c>
      <c r="R486" s="76">
        <v>12</v>
      </c>
      <c r="S486" s="76">
        <v>12</v>
      </c>
      <c r="T486" s="76">
        <v>9</v>
      </c>
      <c r="U486" s="76"/>
      <c r="V486" s="76"/>
      <c r="W486" s="76"/>
      <c r="X486" s="169"/>
      <c r="Y486" s="76"/>
      <c r="Z486" s="76"/>
      <c r="AA486" s="73"/>
      <c r="AB486" s="73"/>
      <c r="AC486" s="73"/>
      <c r="AD486" s="73"/>
      <c r="AE486" s="168"/>
      <c r="AF486" s="76"/>
      <c r="AG486" s="76"/>
      <c r="AH486" s="76"/>
      <c r="AI486" s="97"/>
      <c r="AJ486" s="97"/>
      <c r="AK486" s="97"/>
      <c r="AL486" s="97"/>
      <c r="AM486" s="97"/>
      <c r="AN486" s="97"/>
      <c r="AO486" s="97"/>
      <c r="AP486" s="97"/>
      <c r="AQ486" s="97"/>
      <c r="AR486" s="97"/>
      <c r="AS486" s="97"/>
      <c r="AT486" s="97"/>
      <c r="AU486" s="97"/>
      <c r="AV486" s="97"/>
      <c r="AW486" s="97"/>
      <c r="AX486" s="97"/>
      <c r="AY486" s="97"/>
      <c r="AZ486" s="97"/>
      <c r="BA486" s="97"/>
      <c r="BB486" s="97"/>
    </row>
    <row r="487" spans="1:54" s="98" customFormat="1" ht="14.25" customHeight="1" x14ac:dyDescent="0.25">
      <c r="A487" s="111">
        <v>81131600</v>
      </c>
      <c r="B487" s="113" t="s">
        <v>817</v>
      </c>
      <c r="C487" s="197" t="str">
        <f>VLOOKUP(B487,Satser!$I$133:$J$160,2,FALSE)</f>
        <v>NV</v>
      </c>
      <c r="D487" s="113" t="s">
        <v>1014</v>
      </c>
      <c r="E487" s="440"/>
      <c r="F487" s="220" t="s">
        <v>1813</v>
      </c>
      <c r="G487" s="113"/>
      <c r="H487" s="223">
        <v>2007</v>
      </c>
      <c r="I487" s="112"/>
      <c r="J487" s="138" t="s">
        <v>1016</v>
      </c>
      <c r="K487" s="379">
        <f>IF(B487="",0,VLOOKUP(B487,Satser!$D$167:$F$194,2,FALSE)*IF(AA487="",0,VLOOKUP(AA487,Satser!$H$2:$J$14,2,FALSE)))</f>
        <v>0</v>
      </c>
      <c r="L487" s="379">
        <f>IF(B487="",0,VLOOKUP(B487,Satser!$I$167:$L$194,3,FALSE)*IF(AA487="",0,VLOOKUP(AA487,Satser!$H$2:$J$14,3,FALSE)))</f>
        <v>0</v>
      </c>
      <c r="M487" s="380">
        <f t="shared" si="7"/>
        <v>0</v>
      </c>
      <c r="N487" s="141" t="s">
        <v>65</v>
      </c>
      <c r="O487" s="76"/>
      <c r="P487" s="114"/>
      <c r="Q487" s="114">
        <v>12</v>
      </c>
      <c r="R487" s="76">
        <v>12</v>
      </c>
      <c r="S487" s="76">
        <v>12</v>
      </c>
      <c r="T487" s="76">
        <v>8</v>
      </c>
      <c r="U487" s="76"/>
      <c r="V487" s="76"/>
      <c r="W487" s="76"/>
      <c r="X487" s="169"/>
      <c r="Y487" s="76"/>
      <c r="Z487" s="76"/>
      <c r="AA487" s="73"/>
      <c r="AB487" s="73"/>
      <c r="AC487" s="73"/>
      <c r="AD487" s="73"/>
      <c r="AE487" s="168"/>
      <c r="AF487" s="76"/>
      <c r="AG487" s="76"/>
      <c r="AH487" s="76"/>
      <c r="AI487" s="97"/>
      <c r="AJ487" s="97"/>
      <c r="AK487" s="97"/>
      <c r="AL487" s="97"/>
      <c r="AM487" s="97"/>
      <c r="AN487" s="97"/>
      <c r="AO487" s="97"/>
      <c r="AP487" s="97"/>
      <c r="AQ487" s="97"/>
      <c r="AR487" s="97"/>
      <c r="AS487" s="97"/>
      <c r="AT487" s="97"/>
      <c r="AU487" s="97"/>
      <c r="AV487" s="97"/>
      <c r="AW487" s="97"/>
      <c r="AX487" s="97"/>
      <c r="AY487" s="97"/>
      <c r="AZ487" s="97"/>
      <c r="BA487" s="97"/>
      <c r="BB487" s="97"/>
    </row>
    <row r="488" spans="1:54" s="98" customFormat="1" ht="14.25" customHeight="1" x14ac:dyDescent="0.25">
      <c r="A488" s="111">
        <v>81131700</v>
      </c>
      <c r="B488" s="112" t="s">
        <v>817</v>
      </c>
      <c r="C488" s="197" t="str">
        <f>VLOOKUP(B488,Satser!$I$133:$J$160,2,FALSE)</f>
        <v>NV</v>
      </c>
      <c r="D488" s="113" t="s">
        <v>6</v>
      </c>
      <c r="E488" s="440"/>
      <c r="F488" s="220" t="s">
        <v>1813</v>
      </c>
      <c r="G488" s="113"/>
      <c r="H488" s="228">
        <v>2007</v>
      </c>
      <c r="I488" s="112"/>
      <c r="J488" s="138" t="s">
        <v>1016</v>
      </c>
      <c r="K488" s="379">
        <f>IF(B488="",0,VLOOKUP(B488,Satser!$D$167:$F$194,2,FALSE)*IF(AA488="",0,VLOOKUP(AA488,Satser!$H$2:$J$14,2,FALSE)))</f>
        <v>0</v>
      </c>
      <c r="L488" s="379">
        <f>IF(B488="",0,VLOOKUP(B488,Satser!$I$167:$L$194,3,FALSE)*IF(AA488="",0,VLOOKUP(AA488,Satser!$H$2:$J$14,3,FALSE)))</f>
        <v>0</v>
      </c>
      <c r="M488" s="380">
        <f t="shared" si="7"/>
        <v>0</v>
      </c>
      <c r="N488" s="141" t="s">
        <v>60</v>
      </c>
      <c r="O488" s="76"/>
      <c r="P488" s="114"/>
      <c r="Q488" s="114">
        <v>12</v>
      </c>
      <c r="R488" s="76">
        <v>12</v>
      </c>
      <c r="S488" s="76">
        <v>12</v>
      </c>
      <c r="T488" s="76">
        <v>10</v>
      </c>
      <c r="U488" s="76"/>
      <c r="V488" s="76"/>
      <c r="W488" s="76"/>
      <c r="X488" s="169"/>
      <c r="Y488" s="73"/>
      <c r="Z488" s="76"/>
      <c r="AA488" s="73"/>
      <c r="AB488" s="73"/>
      <c r="AC488" s="73"/>
      <c r="AD488" s="73"/>
      <c r="AE488" s="168"/>
      <c r="AF488" s="76"/>
      <c r="AG488" s="76"/>
      <c r="AH488" s="76"/>
      <c r="AI488" s="97"/>
      <c r="AJ488" s="97"/>
      <c r="AK488" s="97"/>
      <c r="AL488" s="97"/>
      <c r="AM488" s="97"/>
      <c r="AN488" s="97"/>
      <c r="AO488" s="97"/>
      <c r="AP488" s="97"/>
      <c r="AQ488" s="97"/>
      <c r="AR488" s="97"/>
      <c r="AS488" s="97"/>
      <c r="AT488" s="97"/>
      <c r="AU488" s="97"/>
      <c r="AV488" s="97"/>
      <c r="AW488" s="97"/>
      <c r="AX488" s="97"/>
      <c r="AY488" s="97"/>
      <c r="AZ488" s="97"/>
      <c r="BA488" s="97"/>
      <c r="BB488" s="97"/>
    </row>
    <row r="489" spans="1:54" s="98" customFormat="1" ht="14.25" customHeight="1" x14ac:dyDescent="0.25">
      <c r="A489" s="111">
        <v>81132200</v>
      </c>
      <c r="B489" s="113" t="s">
        <v>817</v>
      </c>
      <c r="C489" s="197" t="str">
        <f>VLOOKUP(B489,Satser!$I$133:$J$160,2,FALSE)</f>
        <v>NV</v>
      </c>
      <c r="D489" s="113" t="s">
        <v>1020</v>
      </c>
      <c r="E489" s="440"/>
      <c r="F489" s="220" t="s">
        <v>1813</v>
      </c>
      <c r="G489" s="113"/>
      <c r="H489" s="223">
        <v>2007</v>
      </c>
      <c r="I489" s="112"/>
      <c r="J489" s="138" t="s">
        <v>1016</v>
      </c>
      <c r="K489" s="379">
        <f>IF(B489="",0,VLOOKUP(B489,Satser!$D$167:$F$194,2,FALSE)*IF(AA489="",0,VLOOKUP(AA489,Satser!$H$2:$J$14,2,FALSE)))</f>
        <v>0</v>
      </c>
      <c r="L489" s="379">
        <f>IF(B489="",0,VLOOKUP(B489,Satser!$I$167:$L$194,3,FALSE)*IF(AA489="",0,VLOOKUP(AA489,Satser!$H$2:$J$14,3,FALSE)))</f>
        <v>0</v>
      </c>
      <c r="M489" s="380">
        <f t="shared" si="7"/>
        <v>0</v>
      </c>
      <c r="N489" s="141" t="s">
        <v>60</v>
      </c>
      <c r="O489" s="76"/>
      <c r="P489" s="114"/>
      <c r="Q489" s="114">
        <v>12</v>
      </c>
      <c r="R489" s="76">
        <v>12</v>
      </c>
      <c r="S489" s="76">
        <v>12</v>
      </c>
      <c r="T489" s="76">
        <v>4</v>
      </c>
      <c r="U489" s="76"/>
      <c r="V489" s="76"/>
      <c r="W489" s="76"/>
      <c r="X489" s="169"/>
      <c r="Y489" s="76"/>
      <c r="Z489" s="76"/>
      <c r="AA489" s="73"/>
      <c r="AB489" s="73"/>
      <c r="AC489" s="73"/>
      <c r="AD489" s="73"/>
      <c r="AE489" s="168"/>
      <c r="AF489" s="76"/>
      <c r="AG489" s="76"/>
      <c r="AH489" s="76"/>
      <c r="AI489" s="97"/>
      <c r="AJ489" s="97"/>
      <c r="AK489" s="97"/>
      <c r="AL489" s="97"/>
      <c r="AM489" s="97"/>
      <c r="AN489" s="97"/>
      <c r="AO489" s="97"/>
      <c r="AP489" s="97"/>
      <c r="AQ489" s="97"/>
      <c r="AR489" s="97"/>
      <c r="AS489" s="97"/>
      <c r="AT489" s="97"/>
      <c r="AU489" s="97"/>
      <c r="AV489" s="97"/>
      <c r="AW489" s="97"/>
      <c r="AX489" s="97"/>
      <c r="AY489" s="97"/>
      <c r="AZ489" s="97"/>
      <c r="BA489" s="97"/>
      <c r="BB489" s="97"/>
    </row>
    <row r="490" spans="1:54" s="98" customFormat="1" ht="14.25" customHeight="1" x14ac:dyDescent="0.25">
      <c r="A490" s="111">
        <v>81132400</v>
      </c>
      <c r="B490" s="113" t="s">
        <v>817</v>
      </c>
      <c r="C490" s="197" t="str">
        <f>VLOOKUP(B490,Satser!$I$133:$J$160,2,FALSE)</f>
        <v>NV</v>
      </c>
      <c r="D490" s="113" t="s">
        <v>402</v>
      </c>
      <c r="E490" s="440"/>
      <c r="F490" s="220" t="s">
        <v>1813</v>
      </c>
      <c r="G490" s="113"/>
      <c r="H490" s="223">
        <v>2007</v>
      </c>
      <c r="I490" s="188" t="s">
        <v>1016</v>
      </c>
      <c r="J490" s="138" t="s">
        <v>1016</v>
      </c>
      <c r="K490" s="379">
        <f>IF(B490="",0,VLOOKUP(B490,Satser!$D$167:$F$194,2,FALSE)*IF(AA490="",0,VLOOKUP(AA490,Satser!$H$2:$J$14,2,FALSE)))</f>
        <v>0</v>
      </c>
      <c r="L490" s="379">
        <f>IF(B490="",0,VLOOKUP(B490,Satser!$I$167:$L$194,3,FALSE)*IF(AA490="",0,VLOOKUP(AA490,Satser!$H$2:$J$14,3,FALSE)))</f>
        <v>0</v>
      </c>
      <c r="M490" s="380">
        <f t="shared" si="7"/>
        <v>0</v>
      </c>
      <c r="N490" s="141" t="s">
        <v>422</v>
      </c>
      <c r="O490" s="76"/>
      <c r="P490" s="114"/>
      <c r="Q490" s="79">
        <v>0</v>
      </c>
      <c r="R490" s="73">
        <v>6</v>
      </c>
      <c r="S490" s="73">
        <v>12</v>
      </c>
      <c r="T490" s="73">
        <v>12</v>
      </c>
      <c r="U490" s="73">
        <v>12</v>
      </c>
      <c r="V490" s="73">
        <v>6</v>
      </c>
      <c r="W490" s="76"/>
      <c r="X490" s="169"/>
      <c r="Y490" s="76"/>
      <c r="Z490" s="76"/>
      <c r="AA490" s="73"/>
      <c r="AB490" s="73"/>
      <c r="AC490" s="73"/>
      <c r="AD490" s="73"/>
      <c r="AE490" s="168"/>
      <c r="AF490" s="76"/>
      <c r="AG490" s="76"/>
      <c r="AH490" s="76"/>
      <c r="AI490" s="97"/>
      <c r="AJ490" s="97"/>
      <c r="AK490" s="97"/>
      <c r="AL490" s="97"/>
      <c r="AM490" s="97"/>
      <c r="AN490" s="97"/>
      <c r="AO490" s="97"/>
      <c r="AP490" s="97"/>
      <c r="AQ490" s="97"/>
      <c r="AR490" s="97"/>
      <c r="AS490" s="97"/>
      <c r="AT490" s="97"/>
      <c r="AU490" s="97"/>
      <c r="AV490" s="97"/>
      <c r="AW490" s="97"/>
      <c r="AX490" s="97"/>
      <c r="AY490" s="97"/>
      <c r="AZ490" s="97"/>
      <c r="BA490" s="97"/>
      <c r="BB490" s="97"/>
    </row>
    <row r="491" spans="1:54" s="98" customFormat="1" ht="14.25" customHeight="1" x14ac:dyDescent="0.25">
      <c r="A491" s="111">
        <v>81137800</v>
      </c>
      <c r="B491" s="112" t="s">
        <v>817</v>
      </c>
      <c r="C491" s="197" t="str">
        <f>VLOOKUP(B491,Satser!$I$133:$J$160,2,FALSE)</f>
        <v>NV</v>
      </c>
      <c r="D491" s="112" t="s">
        <v>413</v>
      </c>
      <c r="E491" s="440"/>
      <c r="F491" s="220" t="s">
        <v>1813</v>
      </c>
      <c r="G491" s="112"/>
      <c r="H491" s="228">
        <v>2008</v>
      </c>
      <c r="I491" s="188" t="s">
        <v>258</v>
      </c>
      <c r="J491" s="138" t="s">
        <v>50</v>
      </c>
      <c r="K491" s="379">
        <f>IF(B491="",0,VLOOKUP(B491,Satser!$D$167:$F$194,2,FALSE)*IF(AA491="",0,VLOOKUP(AA491,Satser!$H$2:$J$14,2,FALSE)))</f>
        <v>0</v>
      </c>
      <c r="L491" s="379">
        <f>IF(B491="",0,VLOOKUP(B491,Satser!$I$167:$L$194,3,FALSE)*IF(AA491="",0,VLOOKUP(AA491,Satser!$H$2:$J$14,3,FALSE)))</f>
        <v>0</v>
      </c>
      <c r="M491" s="380">
        <f t="shared" si="7"/>
        <v>0</v>
      </c>
      <c r="N491" s="141" t="s">
        <v>422</v>
      </c>
      <c r="O491" s="75"/>
      <c r="P491" s="75"/>
      <c r="Q491" s="79">
        <v>0</v>
      </c>
      <c r="R491" s="73">
        <v>9</v>
      </c>
      <c r="S491" s="9">
        <v>12</v>
      </c>
      <c r="T491" s="73">
        <v>12</v>
      </c>
      <c r="U491" s="73">
        <v>12</v>
      </c>
      <c r="V491" s="73">
        <v>3</v>
      </c>
      <c r="W491" s="76"/>
      <c r="X491" s="76"/>
      <c r="Y491" s="76"/>
      <c r="Z491" s="76"/>
      <c r="AA491" s="73"/>
      <c r="AB491" s="73"/>
      <c r="AC491" s="73"/>
      <c r="AD491" s="73"/>
      <c r="AE491" s="168"/>
      <c r="AF491" s="76"/>
      <c r="AG491" s="76"/>
      <c r="AH491" s="76"/>
      <c r="AI491" s="97"/>
      <c r="AJ491" s="97"/>
      <c r="AK491" s="97"/>
      <c r="AL491" s="97"/>
      <c r="AM491" s="97"/>
      <c r="AN491" s="97"/>
      <c r="AO491" s="97"/>
      <c r="AP491" s="97"/>
      <c r="AQ491" s="97"/>
      <c r="AR491" s="97"/>
      <c r="AS491" s="97"/>
      <c r="AT491" s="97"/>
      <c r="AU491" s="97"/>
      <c r="AV491" s="97"/>
      <c r="AW491" s="97"/>
      <c r="AX491" s="97"/>
      <c r="AY491" s="97"/>
      <c r="AZ491" s="97"/>
      <c r="BA491" s="97"/>
      <c r="BB491" s="97"/>
    </row>
    <row r="492" spans="1:54" s="98" customFormat="1" ht="14.25" customHeight="1" x14ac:dyDescent="0.25">
      <c r="A492" s="111">
        <v>81137900</v>
      </c>
      <c r="B492" s="112" t="s">
        <v>817</v>
      </c>
      <c r="C492" s="197" t="str">
        <f>VLOOKUP(B492,Satser!$I$133:$J$160,2,FALSE)</f>
        <v>NV</v>
      </c>
      <c r="D492" s="112" t="s">
        <v>344</v>
      </c>
      <c r="E492" s="440" t="s">
        <v>2166</v>
      </c>
      <c r="F492" s="220" t="s">
        <v>1813</v>
      </c>
      <c r="G492" s="112"/>
      <c r="H492" s="223">
        <v>2008</v>
      </c>
      <c r="I492" s="188" t="s">
        <v>253</v>
      </c>
      <c r="J492" s="138" t="s">
        <v>50</v>
      </c>
      <c r="K492" s="379">
        <f>IF(B492="",0,VLOOKUP(B492,Satser!$D$167:$F$194,2,FALSE)*IF(AA492="",0,VLOOKUP(AA492,Satser!$H$2:$J$14,2,FALSE)))</f>
        <v>0</v>
      </c>
      <c r="L492" s="379">
        <f>IF(B492="",0,VLOOKUP(B492,Satser!$I$167:$L$194,3,FALSE)*IF(AA492="",0,VLOOKUP(AA492,Satser!$H$2:$J$14,3,FALSE)))</f>
        <v>0</v>
      </c>
      <c r="M492" s="380">
        <f t="shared" si="7"/>
        <v>0</v>
      </c>
      <c r="N492" s="141" t="s">
        <v>356</v>
      </c>
      <c r="O492" s="76"/>
      <c r="P492" s="114"/>
      <c r="Q492" s="79">
        <v>0</v>
      </c>
      <c r="R492" s="73">
        <v>12</v>
      </c>
      <c r="S492" s="73">
        <v>12</v>
      </c>
      <c r="T492" s="73">
        <v>12</v>
      </c>
      <c r="U492" s="73">
        <v>12</v>
      </c>
      <c r="V492" s="73"/>
      <c r="W492" s="76"/>
      <c r="X492" s="169"/>
      <c r="Y492" s="76"/>
      <c r="Z492" s="76"/>
      <c r="AA492" s="73"/>
      <c r="AB492" s="73"/>
      <c r="AC492" s="73"/>
      <c r="AD492" s="73"/>
      <c r="AE492" s="168"/>
      <c r="AF492" s="76"/>
      <c r="AG492" s="76"/>
      <c r="AH492" s="76"/>
      <c r="AI492" s="97"/>
      <c r="AJ492" s="97"/>
      <c r="AK492" s="97"/>
      <c r="AL492" s="97"/>
      <c r="AM492" s="97"/>
      <c r="AN492" s="97"/>
      <c r="AO492" s="97"/>
      <c r="AP492" s="97"/>
      <c r="AQ492" s="97"/>
      <c r="AR492" s="97"/>
      <c r="AS492" s="97"/>
      <c r="AT492" s="97"/>
      <c r="AU492" s="97"/>
      <c r="AV492" s="97"/>
      <c r="AW492" s="97"/>
      <c r="AX492" s="97"/>
      <c r="AY492" s="97"/>
      <c r="AZ492" s="97"/>
      <c r="BA492" s="97"/>
      <c r="BB492" s="97"/>
    </row>
    <row r="493" spans="1:54" s="98" customFormat="1" ht="14.25" customHeight="1" x14ac:dyDescent="0.25">
      <c r="A493" s="111">
        <v>81138000</v>
      </c>
      <c r="B493" s="112" t="s">
        <v>817</v>
      </c>
      <c r="C493" s="197" t="str">
        <f>VLOOKUP(B493,Satser!$I$133:$J$160,2,FALSE)</f>
        <v>NV</v>
      </c>
      <c r="D493" s="112" t="s">
        <v>506</v>
      </c>
      <c r="E493" s="440"/>
      <c r="F493" s="220" t="s">
        <v>1813</v>
      </c>
      <c r="G493" s="112"/>
      <c r="H493" s="228">
        <v>2008</v>
      </c>
      <c r="I493" s="188" t="s">
        <v>364</v>
      </c>
      <c r="J493" s="138" t="s">
        <v>50</v>
      </c>
      <c r="K493" s="379">
        <f>IF(B493="",0,VLOOKUP(B493,Satser!$D$167:$F$194,2,FALSE)*IF(AA493="",0,VLOOKUP(AA493,Satser!$H$2:$J$14,2,FALSE)))</f>
        <v>0</v>
      </c>
      <c r="L493" s="379">
        <f>IF(B493="",0,VLOOKUP(B493,Satser!$I$167:$L$194,3,FALSE)*IF(AA493="",0,VLOOKUP(AA493,Satser!$H$2:$J$14,3,FALSE)))</f>
        <v>0</v>
      </c>
      <c r="M493" s="380">
        <f t="shared" si="7"/>
        <v>0</v>
      </c>
      <c r="N493" s="141" t="s">
        <v>523</v>
      </c>
      <c r="O493" s="76"/>
      <c r="P493" s="114"/>
      <c r="Q493" s="79">
        <v>0</v>
      </c>
      <c r="R493" s="73">
        <v>3</v>
      </c>
      <c r="S493" s="73">
        <v>12</v>
      </c>
      <c r="T493" s="73">
        <v>12</v>
      </c>
      <c r="U493" s="73">
        <v>12</v>
      </c>
      <c r="V493" s="73">
        <v>9</v>
      </c>
      <c r="W493" s="76"/>
      <c r="X493" s="169"/>
      <c r="Y493" s="76"/>
      <c r="Z493" s="76"/>
      <c r="AA493" s="73"/>
      <c r="AB493" s="73"/>
      <c r="AC493" s="73"/>
      <c r="AD493" s="73"/>
      <c r="AE493" s="168"/>
      <c r="AF493" s="76"/>
      <c r="AG493" s="76"/>
      <c r="AH493" s="76"/>
      <c r="AI493" s="97"/>
      <c r="AJ493" s="97"/>
      <c r="AK493" s="97"/>
      <c r="AL493" s="97"/>
      <c r="AM493" s="97"/>
      <c r="AN493" s="97"/>
      <c r="AO493" s="97"/>
      <c r="AP493" s="97"/>
      <c r="AQ493" s="97"/>
      <c r="AR493" s="97"/>
      <c r="AS493" s="97"/>
      <c r="AT493" s="97"/>
      <c r="AU493" s="97"/>
      <c r="AV493" s="97"/>
      <c r="AW493" s="97"/>
      <c r="AX493" s="97"/>
      <c r="AY493" s="97"/>
      <c r="AZ493" s="97"/>
      <c r="BA493" s="97"/>
      <c r="BB493" s="97"/>
    </row>
    <row r="494" spans="1:54" s="98" customFormat="1" ht="14.25" customHeight="1" x14ac:dyDescent="0.25">
      <c r="A494" s="111">
        <v>81138100</v>
      </c>
      <c r="B494" s="112" t="s">
        <v>817</v>
      </c>
      <c r="C494" s="197" t="str">
        <f>VLOOKUP(B494,Satser!$I$133:$J$160,2,FALSE)</f>
        <v>NV</v>
      </c>
      <c r="D494" s="112" t="s">
        <v>153</v>
      </c>
      <c r="E494" s="440" t="s">
        <v>2165</v>
      </c>
      <c r="F494" s="220" t="s">
        <v>1813</v>
      </c>
      <c r="G494" s="112"/>
      <c r="H494" s="228">
        <v>2008</v>
      </c>
      <c r="I494" s="188" t="s">
        <v>253</v>
      </c>
      <c r="J494" s="138" t="s">
        <v>50</v>
      </c>
      <c r="K494" s="379">
        <f>IF(B494="",0,VLOOKUP(B494,Satser!$D$167:$F$194,2,FALSE)*IF(AA494="",0,VLOOKUP(AA494,Satser!$H$2:$J$14,2,FALSE)))</f>
        <v>0</v>
      </c>
      <c r="L494" s="379">
        <f>IF(B494="",0,VLOOKUP(B494,Satser!$I$167:$L$194,3,FALSE)*IF(AA494="",0,VLOOKUP(AA494,Satser!$H$2:$J$14,3,FALSE)))</f>
        <v>0</v>
      </c>
      <c r="M494" s="380">
        <f t="shared" si="7"/>
        <v>0</v>
      </c>
      <c r="N494" s="141" t="s">
        <v>357</v>
      </c>
      <c r="O494" s="76"/>
      <c r="P494" s="114"/>
      <c r="Q494" s="79">
        <v>0</v>
      </c>
      <c r="R494" s="73">
        <v>12</v>
      </c>
      <c r="S494" s="73">
        <v>12</v>
      </c>
      <c r="T494" s="73">
        <v>12</v>
      </c>
      <c r="U494" s="73">
        <v>12</v>
      </c>
      <c r="V494" s="73"/>
      <c r="W494" s="76"/>
      <c r="X494" s="169"/>
      <c r="Y494" s="76"/>
      <c r="Z494" s="76"/>
      <c r="AA494" s="73"/>
      <c r="AB494" s="73"/>
      <c r="AC494" s="73"/>
      <c r="AD494" s="73"/>
      <c r="AE494" s="168"/>
      <c r="AF494" s="76"/>
      <c r="AG494" s="76"/>
      <c r="AH494" s="76"/>
      <c r="AI494" s="97"/>
      <c r="AJ494" s="97"/>
      <c r="AK494" s="97"/>
      <c r="AL494" s="97"/>
      <c r="AM494" s="97"/>
      <c r="AN494" s="97"/>
      <c r="AO494" s="97"/>
      <c r="AP494" s="97"/>
      <c r="AQ494" s="97"/>
      <c r="AR494" s="97"/>
      <c r="AS494" s="97"/>
      <c r="AT494" s="97"/>
      <c r="AU494" s="97"/>
      <c r="AV494" s="97"/>
      <c r="AW494" s="97"/>
      <c r="AX494" s="97"/>
      <c r="AY494" s="97"/>
      <c r="AZ494" s="97"/>
      <c r="BA494" s="97"/>
      <c r="BB494" s="97"/>
    </row>
    <row r="495" spans="1:54" s="98" customFormat="1" ht="14.25" customHeight="1" x14ac:dyDescent="0.25">
      <c r="A495" s="111">
        <v>81138200</v>
      </c>
      <c r="B495" s="112" t="s">
        <v>817</v>
      </c>
      <c r="C495" s="197" t="str">
        <f>VLOOKUP(B495,Satser!$I$133:$J$160,2,FALSE)</f>
        <v>NV</v>
      </c>
      <c r="D495" s="112" t="s">
        <v>464</v>
      </c>
      <c r="E495" s="440"/>
      <c r="F495" s="220" t="s">
        <v>1813</v>
      </c>
      <c r="G495" s="112"/>
      <c r="H495" s="228">
        <v>2008</v>
      </c>
      <c r="I495" s="188" t="s">
        <v>1016</v>
      </c>
      <c r="J495" s="138" t="s">
        <v>50</v>
      </c>
      <c r="K495" s="379">
        <f>IF(B495="",0,VLOOKUP(B495,Satser!$D$167:$F$194,2,FALSE)*IF(AA495="",0,VLOOKUP(AA495,Satser!$H$2:$J$14,2,FALSE)))</f>
        <v>0</v>
      </c>
      <c r="L495" s="379">
        <f>IF(B495="",0,VLOOKUP(B495,Satser!$I$167:$L$194,3,FALSE)*IF(AA495="",0,VLOOKUP(AA495,Satser!$H$2:$J$14,3,FALSE)))</f>
        <v>0</v>
      </c>
      <c r="M495" s="380">
        <f t="shared" si="7"/>
        <v>0</v>
      </c>
      <c r="N495" s="141" t="s">
        <v>471</v>
      </c>
      <c r="O495" s="75"/>
      <c r="P495" s="75"/>
      <c r="Q495" s="79">
        <v>0</v>
      </c>
      <c r="R495" s="73">
        <v>6</v>
      </c>
      <c r="S495" s="73">
        <v>12</v>
      </c>
      <c r="T495" s="73">
        <v>12</v>
      </c>
      <c r="U495" s="73">
        <v>12</v>
      </c>
      <c r="V495" s="73">
        <v>6</v>
      </c>
      <c r="W495" s="76"/>
      <c r="X495" s="169"/>
      <c r="Y495" s="76"/>
      <c r="Z495" s="76"/>
      <c r="AA495" s="73"/>
      <c r="AB495" s="73"/>
      <c r="AC495" s="73"/>
      <c r="AD495" s="73"/>
      <c r="AE495" s="168"/>
      <c r="AF495" s="76"/>
      <c r="AG495" s="76"/>
      <c r="AH495" s="76"/>
      <c r="AI495" s="97"/>
      <c r="AJ495" s="97"/>
      <c r="AK495" s="97"/>
      <c r="AL495" s="97"/>
      <c r="AM495" s="97"/>
      <c r="AN495" s="97"/>
      <c r="AO495" s="97"/>
      <c r="AP495" s="97"/>
      <c r="AQ495" s="97"/>
      <c r="AR495" s="97"/>
      <c r="AS495" s="97"/>
      <c r="AT495" s="97"/>
      <c r="AU495" s="97"/>
      <c r="AV495" s="97"/>
      <c r="AW495" s="97"/>
      <c r="AX495" s="97"/>
      <c r="AY495" s="97"/>
      <c r="AZ495" s="97"/>
      <c r="BA495" s="97"/>
      <c r="BB495" s="97"/>
    </row>
    <row r="496" spans="1:54" s="98" customFormat="1" ht="14.25" customHeight="1" x14ac:dyDescent="0.25">
      <c r="A496" s="111">
        <v>81138300</v>
      </c>
      <c r="B496" s="112" t="s">
        <v>817</v>
      </c>
      <c r="C496" s="197" t="str">
        <f>VLOOKUP(B496,Satser!$I$133:$J$160,2,FALSE)</f>
        <v>NV</v>
      </c>
      <c r="D496" s="112" t="s">
        <v>143</v>
      </c>
      <c r="E496" s="440"/>
      <c r="F496" s="220" t="s">
        <v>1813</v>
      </c>
      <c r="G496" s="112"/>
      <c r="H496" s="223">
        <v>2008</v>
      </c>
      <c r="I496" s="112"/>
      <c r="J496" s="138" t="s">
        <v>50</v>
      </c>
      <c r="K496" s="379">
        <f>IF(B496="",0,VLOOKUP(B496,Satser!$D$167:$F$194,2,FALSE)*IF(AA496="",0,VLOOKUP(AA496,Satser!$H$2:$J$14,2,FALSE)))</f>
        <v>0</v>
      </c>
      <c r="L496" s="379">
        <f>IF(B496="",0,VLOOKUP(B496,Satser!$I$167:$L$194,3,FALSE)*IF(AA496="",0,VLOOKUP(AA496,Satser!$H$2:$J$14,3,FALSE)))</f>
        <v>0</v>
      </c>
      <c r="M496" s="380">
        <f t="shared" si="7"/>
        <v>0</v>
      </c>
      <c r="N496" s="141" t="s">
        <v>156</v>
      </c>
      <c r="O496" s="76"/>
      <c r="P496" s="114"/>
      <c r="Q496" s="114">
        <v>12</v>
      </c>
      <c r="R496" s="76">
        <v>12</v>
      </c>
      <c r="S496" s="76">
        <v>12</v>
      </c>
      <c r="T496" s="76">
        <v>12</v>
      </c>
      <c r="U496" s="76"/>
      <c r="V496" s="76"/>
      <c r="W496" s="76"/>
      <c r="X496" s="169"/>
      <c r="Y496" s="76"/>
      <c r="Z496" s="76"/>
      <c r="AA496" s="73"/>
      <c r="AB496" s="73"/>
      <c r="AC496" s="73"/>
      <c r="AD496" s="73"/>
      <c r="AE496" s="168"/>
      <c r="AF496" s="76"/>
      <c r="AG496" s="76"/>
      <c r="AH496" s="76"/>
      <c r="AI496" s="97"/>
      <c r="AJ496" s="97"/>
      <c r="AK496" s="97"/>
      <c r="AL496" s="97"/>
      <c r="AM496" s="97"/>
      <c r="AN496" s="97"/>
      <c r="AO496" s="97"/>
      <c r="AP496" s="97"/>
      <c r="AQ496" s="97"/>
      <c r="AR496" s="97"/>
      <c r="AS496" s="97"/>
      <c r="AT496" s="97"/>
      <c r="AU496" s="97"/>
      <c r="AV496" s="97"/>
      <c r="AW496" s="97"/>
      <c r="AX496" s="97"/>
      <c r="AY496" s="97"/>
      <c r="AZ496" s="97"/>
      <c r="BA496" s="97"/>
      <c r="BB496" s="97"/>
    </row>
    <row r="497" spans="1:54" s="98" customFormat="1" ht="14.25" customHeight="1" x14ac:dyDescent="0.25">
      <c r="A497" s="111">
        <v>81138500</v>
      </c>
      <c r="B497" s="112" t="s">
        <v>817</v>
      </c>
      <c r="C497" s="197" t="str">
        <f>VLOOKUP(B497,Satser!$I$133:$J$160,2,FALSE)</f>
        <v>NV</v>
      </c>
      <c r="D497" s="112" t="s">
        <v>146</v>
      </c>
      <c r="E497" s="440"/>
      <c r="F497" s="220" t="s">
        <v>1813</v>
      </c>
      <c r="G497" s="112"/>
      <c r="H497" s="223">
        <v>2008</v>
      </c>
      <c r="I497" s="112"/>
      <c r="J497" s="138" t="s">
        <v>50</v>
      </c>
      <c r="K497" s="379">
        <f>IF(B497="",0,VLOOKUP(B497,Satser!$D$167:$F$194,2,FALSE)*IF(AA497="",0,VLOOKUP(AA497,Satser!$H$2:$J$14,2,FALSE)))</f>
        <v>0</v>
      </c>
      <c r="L497" s="379">
        <f>IF(B497="",0,VLOOKUP(B497,Satser!$I$167:$L$194,3,FALSE)*IF(AA497="",0,VLOOKUP(AA497,Satser!$H$2:$J$14,3,FALSE)))</f>
        <v>0</v>
      </c>
      <c r="M497" s="380">
        <f t="shared" si="7"/>
        <v>0</v>
      </c>
      <c r="N497" s="141" t="s">
        <v>157</v>
      </c>
      <c r="O497" s="76"/>
      <c r="P497" s="114"/>
      <c r="Q497" s="114">
        <v>12</v>
      </c>
      <c r="R497" s="76">
        <v>12</v>
      </c>
      <c r="S497" s="76">
        <v>12</v>
      </c>
      <c r="T497" s="76">
        <v>12</v>
      </c>
      <c r="U497" s="76"/>
      <c r="V497" s="76"/>
      <c r="W497" s="76"/>
      <c r="X497" s="169"/>
      <c r="Y497" s="76"/>
      <c r="Z497" s="76"/>
      <c r="AA497" s="73"/>
      <c r="AB497" s="73"/>
      <c r="AC497" s="73"/>
      <c r="AD497" s="73"/>
      <c r="AE497" s="168"/>
      <c r="AF497" s="76"/>
      <c r="AG497" s="76"/>
      <c r="AH497" s="76"/>
      <c r="AI497" s="97"/>
      <c r="AJ497" s="97"/>
      <c r="AK497" s="97"/>
      <c r="AL497" s="97"/>
      <c r="AM497" s="97"/>
      <c r="AN497" s="97"/>
      <c r="AO497" s="97"/>
      <c r="AP497" s="97"/>
      <c r="AQ497" s="97"/>
      <c r="AR497" s="97"/>
      <c r="AS497" s="97"/>
      <c r="AT497" s="97"/>
      <c r="AU497" s="97"/>
      <c r="AV497" s="97"/>
      <c r="AW497" s="97"/>
      <c r="AX497" s="97"/>
      <c r="AY497" s="97"/>
      <c r="AZ497" s="97"/>
      <c r="BA497" s="97"/>
      <c r="BB497" s="97"/>
    </row>
    <row r="498" spans="1:54" s="98" customFormat="1" ht="14.25" customHeight="1" x14ac:dyDescent="0.25">
      <c r="A498" s="111">
        <v>81138600</v>
      </c>
      <c r="B498" s="112" t="s">
        <v>817</v>
      </c>
      <c r="C498" s="197" t="str">
        <f>VLOOKUP(B498,Satser!$I$133:$J$160,2,FALSE)</f>
        <v>NV</v>
      </c>
      <c r="D498" s="112" t="s">
        <v>125</v>
      </c>
      <c r="E498" s="440"/>
      <c r="F498" s="220" t="s">
        <v>1813</v>
      </c>
      <c r="G498" s="112"/>
      <c r="H498" s="228">
        <v>2008</v>
      </c>
      <c r="I498" s="112"/>
      <c r="J498" s="138" t="s">
        <v>50</v>
      </c>
      <c r="K498" s="379">
        <f>IF(B498="",0,VLOOKUP(B498,Satser!$D$167:$F$194,2,FALSE)*IF(AA498="",0,VLOOKUP(AA498,Satser!$H$2:$J$14,2,FALSE)))</f>
        <v>0</v>
      </c>
      <c r="L498" s="379">
        <f>IF(B498="",0,VLOOKUP(B498,Satser!$I$167:$L$194,3,FALSE)*IF(AA498="",0,VLOOKUP(AA498,Satser!$H$2:$J$14,3,FALSE)))</f>
        <v>0</v>
      </c>
      <c r="M498" s="380">
        <f t="shared" si="7"/>
        <v>0</v>
      </c>
      <c r="N498" s="141" t="s">
        <v>134</v>
      </c>
      <c r="O498" s="75"/>
      <c r="P498" s="75"/>
      <c r="Q498" s="114">
        <v>5</v>
      </c>
      <c r="R498" s="75">
        <v>12</v>
      </c>
      <c r="S498" s="75">
        <v>12</v>
      </c>
      <c r="T498" s="75">
        <v>12</v>
      </c>
      <c r="U498" s="76">
        <v>7</v>
      </c>
      <c r="V498" s="76"/>
      <c r="W498" s="76"/>
      <c r="X498" s="169"/>
      <c r="Y498" s="76"/>
      <c r="Z498" s="76"/>
      <c r="AA498" s="73"/>
      <c r="AB498" s="73"/>
      <c r="AC498" s="73"/>
      <c r="AD498" s="73"/>
      <c r="AE498" s="168"/>
      <c r="AF498" s="76"/>
      <c r="AG498" s="76"/>
      <c r="AH498" s="76"/>
      <c r="AI498" s="97"/>
      <c r="AJ498" s="97"/>
      <c r="AK498" s="97"/>
      <c r="AL498" s="97"/>
      <c r="AM498" s="97"/>
      <c r="AN498" s="97"/>
      <c r="AO498" s="97"/>
      <c r="AP498" s="97"/>
      <c r="AQ498" s="97"/>
      <c r="AR498" s="97"/>
      <c r="AS498" s="97"/>
      <c r="AT498" s="97"/>
      <c r="AU498" s="97"/>
      <c r="AV498" s="97"/>
      <c r="AW498" s="97"/>
      <c r="AX498" s="97"/>
      <c r="AY498" s="97"/>
      <c r="AZ498" s="97"/>
      <c r="BA498" s="97"/>
      <c r="BB498" s="97"/>
    </row>
    <row r="499" spans="1:54" s="98" customFormat="1" ht="14.25" customHeight="1" x14ac:dyDescent="0.25">
      <c r="A499" s="111">
        <v>81138700</v>
      </c>
      <c r="B499" s="112" t="s">
        <v>817</v>
      </c>
      <c r="C499" s="197" t="str">
        <f>VLOOKUP(B499,Satser!$I$133:$J$160,2,FALSE)</f>
        <v>NV</v>
      </c>
      <c r="D499" s="112" t="s">
        <v>151</v>
      </c>
      <c r="E499" s="440" t="s">
        <v>2189</v>
      </c>
      <c r="F499" s="220" t="s">
        <v>1813</v>
      </c>
      <c r="G499" s="112"/>
      <c r="H499" s="223">
        <v>2008</v>
      </c>
      <c r="I499" s="112"/>
      <c r="J499" s="138" t="s">
        <v>50</v>
      </c>
      <c r="K499" s="379">
        <f>IF(B499="",0,VLOOKUP(B499,Satser!$D$167:$F$194,2,FALSE)*IF(AA499="",0,VLOOKUP(AA499,Satser!$H$2:$J$14,2,FALSE)))</f>
        <v>0</v>
      </c>
      <c r="L499" s="379">
        <f>IF(B499="",0,VLOOKUP(B499,Satser!$I$167:$L$194,3,FALSE)*IF(AA499="",0,VLOOKUP(AA499,Satser!$H$2:$J$14,3,FALSE)))</f>
        <v>0</v>
      </c>
      <c r="M499" s="380">
        <f t="shared" si="7"/>
        <v>0</v>
      </c>
      <c r="N499" s="141" t="s">
        <v>161</v>
      </c>
      <c r="O499" s="76"/>
      <c r="P499" s="114"/>
      <c r="Q499" s="114">
        <v>5</v>
      </c>
      <c r="R499" s="76">
        <v>12</v>
      </c>
      <c r="S499" s="76">
        <v>12</v>
      </c>
      <c r="T499" s="76">
        <v>12</v>
      </c>
      <c r="U499" s="76">
        <v>7</v>
      </c>
      <c r="V499" s="76"/>
      <c r="W499" s="76"/>
      <c r="X499" s="169"/>
      <c r="Y499" s="76"/>
      <c r="Z499" s="76"/>
      <c r="AA499" s="73"/>
      <c r="AB499" s="73"/>
      <c r="AC499" s="73"/>
      <c r="AD499" s="73"/>
      <c r="AE499" s="168"/>
      <c r="AF499" s="76"/>
      <c r="AG499" s="76"/>
      <c r="AH499" s="76"/>
      <c r="AI499" s="97"/>
      <c r="AJ499" s="97"/>
      <c r="AK499" s="97"/>
      <c r="AL499" s="97"/>
      <c r="AM499" s="97"/>
      <c r="AN499" s="97"/>
      <c r="AO499" s="97"/>
      <c r="AP499" s="97"/>
      <c r="AQ499" s="97"/>
      <c r="AR499" s="97"/>
      <c r="AS499" s="97"/>
      <c r="AT499" s="97"/>
      <c r="AU499" s="97"/>
      <c r="AV499" s="97"/>
      <c r="AW499" s="97"/>
      <c r="AX499" s="97"/>
      <c r="AY499" s="97"/>
      <c r="AZ499" s="97"/>
      <c r="BA499" s="97"/>
      <c r="BB499" s="97"/>
    </row>
    <row r="500" spans="1:54" s="98" customFormat="1" ht="14.25" customHeight="1" x14ac:dyDescent="0.25">
      <c r="A500" s="111">
        <v>81138800</v>
      </c>
      <c r="B500" s="112" t="s">
        <v>817</v>
      </c>
      <c r="C500" s="197" t="str">
        <f>VLOOKUP(B500,Satser!$I$133:$J$160,2,FALSE)</f>
        <v>NV</v>
      </c>
      <c r="D500" s="112" t="s">
        <v>152</v>
      </c>
      <c r="E500" s="440" t="s">
        <v>2189</v>
      </c>
      <c r="F500" s="220" t="s">
        <v>1813</v>
      </c>
      <c r="G500" s="112"/>
      <c r="H500" s="228">
        <v>2008</v>
      </c>
      <c r="I500" s="112"/>
      <c r="J500" s="138" t="s">
        <v>50</v>
      </c>
      <c r="K500" s="379">
        <f>IF(B500="",0,VLOOKUP(B500,Satser!$D$167:$F$194,2,FALSE)*IF(AA500="",0,VLOOKUP(AA500,Satser!$H$2:$J$14,2,FALSE)))</f>
        <v>0</v>
      </c>
      <c r="L500" s="379">
        <f>IF(B500="",0,VLOOKUP(B500,Satser!$I$167:$L$194,3,FALSE)*IF(AA500="",0,VLOOKUP(AA500,Satser!$H$2:$J$14,3,FALSE)))</f>
        <v>0</v>
      </c>
      <c r="M500" s="380">
        <f t="shared" si="7"/>
        <v>0</v>
      </c>
      <c r="N500" s="141" t="s">
        <v>161</v>
      </c>
      <c r="O500" s="76"/>
      <c r="P500" s="114"/>
      <c r="Q500" s="114">
        <v>5</v>
      </c>
      <c r="R500" s="76">
        <v>12</v>
      </c>
      <c r="S500" s="76">
        <v>12</v>
      </c>
      <c r="T500" s="76">
        <v>12</v>
      </c>
      <c r="U500" s="76">
        <v>7</v>
      </c>
      <c r="V500" s="76"/>
      <c r="W500" s="76"/>
      <c r="X500" s="169"/>
      <c r="Y500" s="76"/>
      <c r="Z500" s="76"/>
      <c r="AA500" s="73"/>
      <c r="AB500" s="73"/>
      <c r="AC500" s="73"/>
      <c r="AD500" s="73"/>
      <c r="AE500" s="168"/>
      <c r="AF500" s="76"/>
      <c r="AG500" s="76"/>
      <c r="AH500" s="76"/>
      <c r="AI500" s="97"/>
      <c r="AJ500" s="97"/>
      <c r="AK500" s="97"/>
      <c r="AL500" s="97"/>
      <c r="AM500" s="97"/>
      <c r="AN500" s="97"/>
      <c r="AO500" s="97"/>
      <c r="AP500" s="97"/>
      <c r="AQ500" s="97"/>
      <c r="AR500" s="97"/>
      <c r="AS500" s="97"/>
      <c r="AT500" s="97"/>
      <c r="AU500" s="97"/>
      <c r="AV500" s="97"/>
      <c r="AW500" s="97"/>
      <c r="AX500" s="97"/>
      <c r="AY500" s="97"/>
      <c r="AZ500" s="97"/>
      <c r="BA500" s="97"/>
      <c r="BB500" s="97"/>
    </row>
    <row r="501" spans="1:54" s="98" customFormat="1" ht="14.25" customHeight="1" x14ac:dyDescent="0.25">
      <c r="A501" s="111">
        <v>81138900</v>
      </c>
      <c r="B501" s="112" t="s">
        <v>817</v>
      </c>
      <c r="C501" s="197" t="str">
        <f>VLOOKUP(B501,Satser!$I$133:$J$160,2,FALSE)</f>
        <v>NV</v>
      </c>
      <c r="D501" s="112" t="s">
        <v>152</v>
      </c>
      <c r="E501" s="440" t="s">
        <v>2189</v>
      </c>
      <c r="F501" s="220" t="s">
        <v>1813</v>
      </c>
      <c r="G501" s="112"/>
      <c r="H501" s="223">
        <v>2008</v>
      </c>
      <c r="I501" s="112"/>
      <c r="J501" s="138" t="s">
        <v>50</v>
      </c>
      <c r="K501" s="379">
        <f>IF(B501="",0,VLOOKUP(B501,Satser!$D$167:$F$194,2,FALSE)*IF(AA501="",0,VLOOKUP(AA501,Satser!$H$2:$J$14,2,FALSE)))</f>
        <v>0</v>
      </c>
      <c r="L501" s="379">
        <f>IF(B501="",0,VLOOKUP(B501,Satser!$I$167:$L$194,3,FALSE)*IF(AA501="",0,VLOOKUP(AA501,Satser!$H$2:$J$14,3,FALSE)))</f>
        <v>0</v>
      </c>
      <c r="M501" s="380">
        <f t="shared" si="7"/>
        <v>0</v>
      </c>
      <c r="N501" s="141" t="s">
        <v>161</v>
      </c>
      <c r="O501" s="76"/>
      <c r="P501" s="114"/>
      <c r="Q501" s="114">
        <v>5</v>
      </c>
      <c r="R501" s="76">
        <v>12</v>
      </c>
      <c r="S501" s="76">
        <v>12</v>
      </c>
      <c r="T501" s="76">
        <v>12</v>
      </c>
      <c r="U501" s="76">
        <v>7</v>
      </c>
      <c r="V501" s="76"/>
      <c r="W501" s="76"/>
      <c r="X501" s="169"/>
      <c r="Y501" s="76"/>
      <c r="Z501" s="76"/>
      <c r="AA501" s="73"/>
      <c r="AB501" s="73"/>
      <c r="AC501" s="73"/>
      <c r="AD501" s="73"/>
      <c r="AE501" s="168"/>
      <c r="AF501" s="76"/>
      <c r="AG501" s="76"/>
      <c r="AH501" s="76"/>
      <c r="AI501" s="97"/>
      <c r="AJ501" s="97"/>
      <c r="AK501" s="97"/>
      <c r="AL501" s="97"/>
      <c r="AM501" s="97"/>
      <c r="AN501" s="97"/>
      <c r="AO501" s="97"/>
      <c r="AP501" s="97"/>
      <c r="AQ501" s="97"/>
      <c r="AR501" s="97"/>
      <c r="AS501" s="97"/>
      <c r="AT501" s="97"/>
      <c r="AU501" s="97"/>
      <c r="AV501" s="97"/>
      <c r="AW501" s="97"/>
      <c r="AX501" s="97"/>
      <c r="AY501" s="97"/>
      <c r="AZ501" s="97"/>
      <c r="BA501" s="97"/>
      <c r="BB501" s="97"/>
    </row>
    <row r="502" spans="1:54" s="98" customFormat="1" ht="14.25" customHeight="1" x14ac:dyDescent="0.25">
      <c r="A502" s="111">
        <v>81139000</v>
      </c>
      <c r="B502" s="112" t="s">
        <v>817</v>
      </c>
      <c r="C502" s="197" t="str">
        <f>VLOOKUP(B502,Satser!$I$133:$J$160,2,FALSE)</f>
        <v>NV</v>
      </c>
      <c r="D502" s="112" t="s">
        <v>153</v>
      </c>
      <c r="E502" s="440" t="s">
        <v>2165</v>
      </c>
      <c r="F502" s="220" t="s">
        <v>1813</v>
      </c>
      <c r="G502" s="112"/>
      <c r="H502" s="223">
        <v>2008</v>
      </c>
      <c r="I502" s="112"/>
      <c r="J502" s="138" t="s">
        <v>50</v>
      </c>
      <c r="K502" s="379">
        <f>IF(B502="",0,VLOOKUP(B502,Satser!$D$167:$F$194,2,FALSE)*IF(AA502="",0,VLOOKUP(AA502,Satser!$H$2:$J$14,2,FALSE)))</f>
        <v>0</v>
      </c>
      <c r="L502" s="379">
        <f>IF(B502="",0,VLOOKUP(B502,Satser!$I$167:$L$194,3,FALSE)*IF(AA502="",0,VLOOKUP(AA502,Satser!$H$2:$J$14,3,FALSE)))</f>
        <v>0</v>
      </c>
      <c r="M502" s="380">
        <f t="shared" si="7"/>
        <v>0</v>
      </c>
      <c r="N502" s="141" t="s">
        <v>161</v>
      </c>
      <c r="O502" s="76"/>
      <c r="P502" s="114"/>
      <c r="Q502" s="114">
        <v>5</v>
      </c>
      <c r="R502" s="76">
        <v>12</v>
      </c>
      <c r="S502" s="76">
        <v>12</v>
      </c>
      <c r="T502" s="76">
        <v>12</v>
      </c>
      <c r="U502" s="76">
        <v>7</v>
      </c>
      <c r="V502" s="76"/>
      <c r="W502" s="76"/>
      <c r="X502" s="169"/>
      <c r="Y502" s="76"/>
      <c r="Z502" s="76"/>
      <c r="AA502" s="73"/>
      <c r="AB502" s="73"/>
      <c r="AC502" s="73"/>
      <c r="AD502" s="73"/>
      <c r="AE502" s="168"/>
      <c r="AF502" s="76"/>
      <c r="AG502" s="76"/>
      <c r="AH502" s="76"/>
      <c r="AI502" s="97"/>
      <c r="AJ502" s="97"/>
      <c r="AK502" s="97"/>
      <c r="AL502" s="97"/>
      <c r="AM502" s="97"/>
      <c r="AN502" s="97"/>
      <c r="AO502" s="97"/>
      <c r="AP502" s="97"/>
      <c r="AQ502" s="97"/>
      <c r="AR502" s="97"/>
      <c r="AS502" s="97"/>
      <c r="AT502" s="97"/>
      <c r="AU502" s="97"/>
      <c r="AV502" s="97"/>
      <c r="AW502" s="97"/>
      <c r="AX502" s="97"/>
      <c r="AY502" s="97"/>
      <c r="AZ502" s="97"/>
      <c r="BA502" s="97"/>
      <c r="BB502" s="97"/>
    </row>
    <row r="503" spans="1:54" s="98" customFormat="1" ht="14.25" customHeight="1" x14ac:dyDescent="0.25">
      <c r="A503" s="111">
        <v>81139100</v>
      </c>
      <c r="B503" s="112" t="s">
        <v>817</v>
      </c>
      <c r="C503" s="197" t="str">
        <f>VLOOKUP(B503,Satser!$I$133:$J$160,2,FALSE)</f>
        <v>NV</v>
      </c>
      <c r="D503" s="112" t="s">
        <v>153</v>
      </c>
      <c r="E503" s="440" t="s">
        <v>2165</v>
      </c>
      <c r="F503" s="220" t="s">
        <v>1813</v>
      </c>
      <c r="G503" s="112"/>
      <c r="H503" s="223">
        <v>2008</v>
      </c>
      <c r="I503" s="112"/>
      <c r="J503" s="138" t="s">
        <v>50</v>
      </c>
      <c r="K503" s="379">
        <f>IF(B503="",0,VLOOKUP(B503,Satser!$D$167:$F$194,2,FALSE)*IF(AA503="",0,VLOOKUP(AA503,Satser!$H$2:$J$14,2,FALSE)))</f>
        <v>0</v>
      </c>
      <c r="L503" s="379">
        <f>IF(B503="",0,VLOOKUP(B503,Satser!$I$167:$L$194,3,FALSE)*IF(AA503="",0,VLOOKUP(AA503,Satser!$H$2:$J$14,3,FALSE)))</f>
        <v>0</v>
      </c>
      <c r="M503" s="380">
        <f t="shared" si="7"/>
        <v>0</v>
      </c>
      <c r="N503" s="141" t="s">
        <v>161</v>
      </c>
      <c r="O503" s="76"/>
      <c r="P503" s="114"/>
      <c r="Q503" s="114">
        <v>4</v>
      </c>
      <c r="R503" s="76">
        <v>12</v>
      </c>
      <c r="S503" s="76">
        <v>12</v>
      </c>
      <c r="T503" s="76">
        <v>12</v>
      </c>
      <c r="U503" s="76">
        <v>8</v>
      </c>
      <c r="V503" s="76"/>
      <c r="W503" s="76"/>
      <c r="X503" s="169"/>
      <c r="Y503" s="76"/>
      <c r="Z503" s="76"/>
      <c r="AA503" s="73"/>
      <c r="AB503" s="73"/>
      <c r="AC503" s="73"/>
      <c r="AD503" s="73"/>
      <c r="AE503" s="168"/>
      <c r="AF503" s="76"/>
      <c r="AG503" s="76"/>
      <c r="AH503" s="76"/>
      <c r="AI503" s="97"/>
      <c r="AJ503" s="97"/>
      <c r="AK503" s="97"/>
      <c r="AL503" s="97"/>
      <c r="AM503" s="97"/>
      <c r="AN503" s="97"/>
      <c r="AO503" s="97"/>
      <c r="AP503" s="97"/>
      <c r="AQ503" s="97"/>
      <c r="AR503" s="97"/>
      <c r="AS503" s="97"/>
      <c r="AT503" s="97"/>
      <c r="AU503" s="97"/>
      <c r="AV503" s="97"/>
      <c r="AW503" s="97"/>
      <c r="AX503" s="97"/>
      <c r="AY503" s="97"/>
      <c r="AZ503" s="97"/>
      <c r="BA503" s="97"/>
      <c r="BB503" s="97"/>
    </row>
    <row r="504" spans="1:54" s="98" customFormat="1" ht="14.25" customHeight="1" x14ac:dyDescent="0.25">
      <c r="A504" s="111">
        <v>81139200</v>
      </c>
      <c r="B504" s="112" t="s">
        <v>817</v>
      </c>
      <c r="C504" s="197" t="str">
        <f>VLOOKUP(B504,Satser!$I$133:$J$160,2,FALSE)</f>
        <v>NV</v>
      </c>
      <c r="D504" s="112" t="s">
        <v>153</v>
      </c>
      <c r="E504" s="440" t="s">
        <v>2165</v>
      </c>
      <c r="F504" s="220" t="s">
        <v>1813</v>
      </c>
      <c r="G504" s="112"/>
      <c r="H504" s="223">
        <v>2008</v>
      </c>
      <c r="I504" s="112"/>
      <c r="J504" s="138" t="s">
        <v>50</v>
      </c>
      <c r="K504" s="379">
        <f>IF(B504="",0,VLOOKUP(B504,Satser!$D$167:$F$194,2,FALSE)*IF(AA504="",0,VLOOKUP(AA504,Satser!$H$2:$J$14,2,FALSE)))</f>
        <v>0</v>
      </c>
      <c r="L504" s="379">
        <f>IF(B504="",0,VLOOKUP(B504,Satser!$I$167:$L$194,3,FALSE)*IF(AA504="",0,VLOOKUP(AA504,Satser!$H$2:$J$14,3,FALSE)))</f>
        <v>0</v>
      </c>
      <c r="M504" s="380">
        <f t="shared" si="7"/>
        <v>0</v>
      </c>
      <c r="N504" s="141" t="s">
        <v>161</v>
      </c>
      <c r="O504" s="75"/>
      <c r="P504" s="75"/>
      <c r="Q504" s="114">
        <v>5</v>
      </c>
      <c r="R504" s="75">
        <v>12</v>
      </c>
      <c r="S504" s="75">
        <v>12</v>
      </c>
      <c r="T504" s="75">
        <v>12</v>
      </c>
      <c r="U504" s="76">
        <v>7</v>
      </c>
      <c r="V504" s="76"/>
      <c r="W504" s="76"/>
      <c r="X504" s="169"/>
      <c r="Y504" s="76"/>
      <c r="Z504" s="110"/>
      <c r="AA504" s="75"/>
      <c r="AB504" s="75"/>
      <c r="AC504" s="75"/>
      <c r="AD504" s="75"/>
      <c r="AE504" s="170"/>
      <c r="AF504" s="76"/>
      <c r="AG504" s="76"/>
      <c r="AH504" s="76"/>
      <c r="AI504" s="97"/>
      <c r="AJ504" s="97"/>
      <c r="AK504" s="97"/>
      <c r="AL504" s="97"/>
      <c r="AM504" s="97"/>
      <c r="AN504" s="97"/>
      <c r="AO504" s="97"/>
      <c r="AP504" s="97"/>
      <c r="AQ504" s="97"/>
      <c r="AR504" s="97"/>
      <c r="AS504" s="97"/>
      <c r="AT504" s="97"/>
      <c r="AU504" s="97"/>
      <c r="AV504" s="97"/>
      <c r="AW504" s="97"/>
      <c r="AX504" s="97"/>
      <c r="AY504" s="97"/>
      <c r="AZ504" s="97"/>
      <c r="BA504" s="97"/>
      <c r="BB504" s="97"/>
    </row>
    <row r="505" spans="1:54" s="98" customFormat="1" ht="14.25" customHeight="1" x14ac:dyDescent="0.25">
      <c r="A505" s="111">
        <v>81141400</v>
      </c>
      <c r="B505" s="113" t="s">
        <v>817</v>
      </c>
      <c r="C505" s="197" t="str">
        <f>VLOOKUP(B505,Satser!$I$133:$J$160,2,FALSE)</f>
        <v>NV</v>
      </c>
      <c r="D505" s="113" t="s">
        <v>188</v>
      </c>
      <c r="E505" s="440"/>
      <c r="F505" s="220" t="s">
        <v>1813</v>
      </c>
      <c r="G505" s="113"/>
      <c r="H505" s="228">
        <v>2008</v>
      </c>
      <c r="I505" s="188" t="s">
        <v>253</v>
      </c>
      <c r="J505" s="138" t="s">
        <v>50</v>
      </c>
      <c r="K505" s="379">
        <f>IF(B505="",0,VLOOKUP(B505,Satser!$D$167:$F$194,2,FALSE)*IF(AA505="",0,VLOOKUP(AA505,Satser!$H$2:$J$14,2,FALSE)))</f>
        <v>0</v>
      </c>
      <c r="L505" s="379">
        <f>IF(B505="",0,VLOOKUP(B505,Satser!$I$167:$L$194,3,FALSE)*IF(AA505="",0,VLOOKUP(AA505,Satser!$H$2:$J$14,3,FALSE)))</f>
        <v>0</v>
      </c>
      <c r="M505" s="380">
        <f t="shared" si="7"/>
        <v>0</v>
      </c>
      <c r="N505" s="141" t="s">
        <v>165</v>
      </c>
      <c r="O505" s="76"/>
      <c r="P505" s="114"/>
      <c r="Q505" s="79">
        <v>0</v>
      </c>
      <c r="R505" s="73">
        <v>12</v>
      </c>
      <c r="S505" s="73">
        <v>12</v>
      </c>
      <c r="T505" s="73">
        <v>12</v>
      </c>
      <c r="U505" s="73">
        <v>12</v>
      </c>
      <c r="V505" s="73"/>
      <c r="W505" s="76"/>
      <c r="X505" s="169"/>
      <c r="Y505" s="76"/>
      <c r="Z505" s="76"/>
      <c r="AA505" s="73"/>
      <c r="AB505" s="73"/>
      <c r="AC505" s="73"/>
      <c r="AD505" s="73"/>
      <c r="AE505" s="168"/>
      <c r="AF505" s="76"/>
      <c r="AG505" s="76"/>
      <c r="AH505" s="76"/>
      <c r="AI505" s="97"/>
      <c r="AJ505" s="97"/>
      <c r="AK505" s="97"/>
      <c r="AL505" s="97"/>
      <c r="AM505" s="97"/>
      <c r="AN505" s="97"/>
      <c r="AO505" s="97"/>
      <c r="AP505" s="97"/>
      <c r="AQ505" s="97"/>
      <c r="AR505" s="97"/>
      <c r="AS505" s="97"/>
      <c r="AT505" s="97"/>
      <c r="AU505" s="97"/>
      <c r="AV505" s="97"/>
      <c r="AW505" s="97"/>
      <c r="AX505" s="97"/>
      <c r="AY505" s="97"/>
      <c r="AZ505" s="97"/>
      <c r="BA505" s="97"/>
      <c r="BB505" s="97"/>
    </row>
    <row r="506" spans="1:54" s="98" customFormat="1" ht="14.25" customHeight="1" x14ac:dyDescent="0.25">
      <c r="A506" s="111">
        <v>81141500</v>
      </c>
      <c r="B506" s="113" t="s">
        <v>817</v>
      </c>
      <c r="C506" s="197" t="str">
        <f>VLOOKUP(B506,Satser!$I$133:$J$160,2,FALSE)</f>
        <v>NV</v>
      </c>
      <c r="D506" s="113" t="s">
        <v>412</v>
      </c>
      <c r="E506" s="440"/>
      <c r="F506" s="220" t="s">
        <v>1813</v>
      </c>
      <c r="G506" s="113"/>
      <c r="H506" s="223">
        <v>2008</v>
      </c>
      <c r="I506" s="188" t="s">
        <v>346</v>
      </c>
      <c r="J506" s="138" t="s">
        <v>50</v>
      </c>
      <c r="K506" s="379">
        <f>IF(B506="",0,VLOOKUP(B506,Satser!$D$167:$F$194,2,FALSE)*IF(AA506="",0,VLOOKUP(AA506,Satser!$H$2:$J$14,2,FALSE)))</f>
        <v>0</v>
      </c>
      <c r="L506" s="379">
        <f>IF(B506="",0,VLOOKUP(B506,Satser!$I$167:$L$194,3,FALSE)*IF(AA506="",0,VLOOKUP(AA506,Satser!$H$2:$J$14,3,FALSE)))</f>
        <v>0</v>
      </c>
      <c r="M506" s="380">
        <f t="shared" si="7"/>
        <v>0</v>
      </c>
      <c r="N506" s="141" t="s">
        <v>425</v>
      </c>
      <c r="O506" s="76"/>
      <c r="P506" s="114"/>
      <c r="Q506" s="79">
        <v>0</v>
      </c>
      <c r="R506" s="73">
        <v>7</v>
      </c>
      <c r="S506" s="73">
        <v>12</v>
      </c>
      <c r="T506" s="73">
        <v>12</v>
      </c>
      <c r="U506" s="73">
        <v>12</v>
      </c>
      <c r="V506" s="73">
        <v>5</v>
      </c>
      <c r="W506" s="76"/>
      <c r="X506" s="169"/>
      <c r="Y506" s="76"/>
      <c r="Z506" s="76"/>
      <c r="AA506" s="73"/>
      <c r="AB506" s="73"/>
      <c r="AC506" s="73"/>
      <c r="AD506" s="73"/>
      <c r="AE506" s="168"/>
      <c r="AF506" s="76"/>
      <c r="AG506" s="76"/>
      <c r="AH506" s="76"/>
      <c r="AI506" s="97"/>
      <c r="AJ506" s="97"/>
      <c r="AK506" s="97"/>
      <c r="AL506" s="97"/>
      <c r="AM506" s="97"/>
      <c r="AN506" s="97"/>
      <c r="AO506" s="97"/>
      <c r="AP506" s="97"/>
      <c r="AQ506" s="97"/>
      <c r="AR506" s="97"/>
      <c r="AS506" s="97"/>
      <c r="AT506" s="97"/>
      <c r="AU506" s="97"/>
      <c r="AV506" s="97"/>
      <c r="AW506" s="97"/>
      <c r="AX506" s="97"/>
      <c r="AY506" s="97"/>
      <c r="AZ506" s="97"/>
      <c r="BA506" s="97"/>
      <c r="BB506" s="97"/>
    </row>
    <row r="507" spans="1:54" s="98" customFormat="1" ht="14.25" customHeight="1" x14ac:dyDescent="0.25">
      <c r="A507" s="111">
        <v>81141600</v>
      </c>
      <c r="B507" s="113" t="s">
        <v>817</v>
      </c>
      <c r="C507" s="197" t="str">
        <f>VLOOKUP(B507,Satser!$I$133:$J$160,2,FALSE)</f>
        <v>NV</v>
      </c>
      <c r="D507" s="113" t="s">
        <v>591</v>
      </c>
      <c r="E507" s="440"/>
      <c r="F507" s="220" t="s">
        <v>1813</v>
      </c>
      <c r="G507" s="112" t="s">
        <v>530</v>
      </c>
      <c r="H507" s="223">
        <v>2008</v>
      </c>
      <c r="I507" s="188" t="s">
        <v>540</v>
      </c>
      <c r="J507" s="138" t="s">
        <v>50</v>
      </c>
      <c r="K507" s="379">
        <f>IF(B507="",0,VLOOKUP(B507,Satser!$D$167:$F$194,2,FALSE)*IF(AA507="",0,VLOOKUP(AA507,Satser!$H$2:$J$14,2,FALSE)))</f>
        <v>0</v>
      </c>
      <c r="L507" s="379">
        <f>IF(B507="",0,VLOOKUP(B507,Satser!$I$167:$L$194,3,FALSE)*IF(AA507="",0,VLOOKUP(AA507,Satser!$H$2:$J$14,3,FALSE)))</f>
        <v>0</v>
      </c>
      <c r="M507" s="380">
        <f t="shared" si="7"/>
        <v>0</v>
      </c>
      <c r="N507" s="141" t="s">
        <v>631</v>
      </c>
      <c r="O507" s="75"/>
      <c r="P507" s="75"/>
      <c r="Q507" s="79">
        <v>0</v>
      </c>
      <c r="R507" s="73"/>
      <c r="S507" s="73">
        <v>12</v>
      </c>
      <c r="T507" s="73">
        <v>12</v>
      </c>
      <c r="U507" s="73">
        <v>12</v>
      </c>
      <c r="V507" s="73">
        <v>12</v>
      </c>
      <c r="W507" s="73"/>
      <c r="X507" s="169"/>
      <c r="Y507" s="76"/>
      <c r="Z507" s="76"/>
      <c r="AA507" s="73"/>
      <c r="AB507" s="73"/>
      <c r="AC507" s="73"/>
      <c r="AD507" s="73"/>
      <c r="AE507" s="168"/>
      <c r="AF507" s="76"/>
      <c r="AG507" s="76"/>
      <c r="AH507" s="76"/>
      <c r="AI507" s="97"/>
      <c r="AJ507" s="97"/>
      <c r="AK507" s="97"/>
      <c r="AL507" s="97"/>
      <c r="AM507" s="97"/>
      <c r="AN507" s="97"/>
      <c r="AO507" s="97"/>
      <c r="AP507" s="97"/>
      <c r="AQ507" s="97"/>
      <c r="AR507" s="97"/>
      <c r="AS507" s="97"/>
      <c r="AT507" s="97"/>
      <c r="AU507" s="97"/>
      <c r="AV507" s="97"/>
      <c r="AW507" s="97"/>
      <c r="AX507" s="97"/>
      <c r="AY507" s="97"/>
      <c r="AZ507" s="97"/>
      <c r="BA507" s="97"/>
      <c r="BB507" s="97"/>
    </row>
    <row r="508" spans="1:54" s="98" customFormat="1" ht="14.25" customHeight="1" x14ac:dyDescent="0.25">
      <c r="A508" s="111">
        <v>81141700</v>
      </c>
      <c r="B508" s="113" t="s">
        <v>817</v>
      </c>
      <c r="C508" s="197" t="str">
        <f>VLOOKUP(B508,Satser!$I$133:$J$160,2,FALSE)</f>
        <v>NV</v>
      </c>
      <c r="D508" s="113" t="s">
        <v>154</v>
      </c>
      <c r="E508" s="440" t="s">
        <v>2166</v>
      </c>
      <c r="F508" s="220" t="s">
        <v>1813</v>
      </c>
      <c r="G508" s="113"/>
      <c r="H508" s="228">
        <v>2008</v>
      </c>
      <c r="I508" s="112"/>
      <c r="J508" s="138" t="s">
        <v>50</v>
      </c>
      <c r="K508" s="379">
        <f>IF(B508="",0,VLOOKUP(B508,Satser!$D$167:$F$194,2,FALSE)*IF(AA508="",0,VLOOKUP(AA508,Satser!$H$2:$J$14,2,FALSE)))</f>
        <v>0</v>
      </c>
      <c r="L508" s="379">
        <f>IF(B508="",0,VLOOKUP(B508,Satser!$I$167:$L$194,3,FALSE)*IF(AA508="",0,VLOOKUP(AA508,Satser!$H$2:$J$14,3,FALSE)))</f>
        <v>0</v>
      </c>
      <c r="M508" s="380">
        <f t="shared" si="7"/>
        <v>0</v>
      </c>
      <c r="N508" s="141" t="s">
        <v>161</v>
      </c>
      <c r="O508" s="76"/>
      <c r="P508" s="114"/>
      <c r="Q508" s="114">
        <v>6</v>
      </c>
      <c r="R508" s="76">
        <v>12</v>
      </c>
      <c r="S508" s="76">
        <v>12</v>
      </c>
      <c r="T508" s="76">
        <v>12</v>
      </c>
      <c r="U508" s="76">
        <v>6</v>
      </c>
      <c r="V508" s="76"/>
      <c r="W508" s="76"/>
      <c r="X508" s="169"/>
      <c r="Y508" s="76"/>
      <c r="Z508" s="76"/>
      <c r="AA508" s="73"/>
      <c r="AB508" s="73"/>
      <c r="AC508" s="73"/>
      <c r="AD508" s="73"/>
      <c r="AE508" s="168"/>
      <c r="AF508" s="76"/>
      <c r="AG508" s="76"/>
      <c r="AH508" s="76"/>
      <c r="AI508" s="97"/>
      <c r="AJ508" s="97"/>
      <c r="AK508" s="97"/>
      <c r="AL508" s="97"/>
      <c r="AM508" s="97"/>
      <c r="AN508" s="97"/>
      <c r="AO508" s="97"/>
      <c r="AP508" s="97"/>
      <c r="AQ508" s="97"/>
      <c r="AR508" s="97"/>
      <c r="AS508" s="97"/>
      <c r="AT508" s="97"/>
      <c r="AU508" s="97"/>
      <c r="AV508" s="97"/>
      <c r="AW508" s="97"/>
      <c r="AX508" s="97"/>
      <c r="AY508" s="97"/>
      <c r="AZ508" s="97"/>
      <c r="BA508" s="97"/>
      <c r="BB508" s="97"/>
    </row>
    <row r="509" spans="1:54" s="98" customFormat="1" ht="14.25" customHeight="1" x14ac:dyDescent="0.25">
      <c r="A509" s="111">
        <v>81141900</v>
      </c>
      <c r="B509" s="113" t="s">
        <v>817</v>
      </c>
      <c r="C509" s="197" t="str">
        <f>VLOOKUP(B509,Satser!$I$133:$J$160,2,FALSE)</f>
        <v>NV</v>
      </c>
      <c r="D509" s="113" t="s">
        <v>126</v>
      </c>
      <c r="E509" s="440" t="s">
        <v>2190</v>
      </c>
      <c r="F509" s="220" t="s">
        <v>1813</v>
      </c>
      <c r="G509" s="113"/>
      <c r="H509" s="223">
        <v>2008</v>
      </c>
      <c r="I509" s="112"/>
      <c r="J509" s="138" t="s">
        <v>50</v>
      </c>
      <c r="K509" s="379">
        <f>IF(B509="",0,VLOOKUP(B509,Satser!$D$167:$F$194,2,FALSE)*IF(AA509="",0,VLOOKUP(AA509,Satser!$H$2:$J$14,2,FALSE)))</f>
        <v>0</v>
      </c>
      <c r="L509" s="379">
        <f>IF(B509="",0,VLOOKUP(B509,Satser!$I$167:$L$194,3,FALSE)*IF(AA509="",0,VLOOKUP(AA509,Satser!$H$2:$J$14,3,FALSE)))</f>
        <v>0</v>
      </c>
      <c r="M509" s="380">
        <f t="shared" si="7"/>
        <v>0</v>
      </c>
      <c r="N509" s="141" t="s">
        <v>135</v>
      </c>
      <c r="O509" s="76"/>
      <c r="P509" s="114"/>
      <c r="Q509" s="114">
        <v>6</v>
      </c>
      <c r="R509" s="76">
        <v>12</v>
      </c>
      <c r="S509" s="76">
        <v>12</v>
      </c>
      <c r="T509" s="76">
        <v>12</v>
      </c>
      <c r="U509" s="76">
        <v>6</v>
      </c>
      <c r="V509" s="76"/>
      <c r="W509" s="76"/>
      <c r="X509" s="169"/>
      <c r="Y509" s="76"/>
      <c r="Z509" s="76"/>
      <c r="AA509" s="76"/>
      <c r="AB509" s="76"/>
      <c r="AC509" s="76"/>
      <c r="AD509" s="76"/>
      <c r="AE509" s="169"/>
      <c r="AF509" s="76"/>
      <c r="AG509" s="76"/>
      <c r="AH509" s="76"/>
      <c r="AI509" s="97"/>
      <c r="AJ509" s="97"/>
      <c r="AK509" s="97"/>
      <c r="AL509" s="97"/>
      <c r="AM509" s="97"/>
      <c r="AN509" s="97"/>
      <c r="AO509" s="97"/>
      <c r="AP509" s="97"/>
      <c r="AQ509" s="97"/>
      <c r="AR509" s="97"/>
      <c r="AS509" s="97"/>
      <c r="AT509" s="97"/>
      <c r="AU509" s="97"/>
      <c r="AV509" s="97"/>
      <c r="AW509" s="97"/>
      <c r="AX509" s="97"/>
      <c r="AY509" s="97"/>
      <c r="AZ509" s="97"/>
      <c r="BA509" s="97"/>
      <c r="BB509" s="97"/>
    </row>
    <row r="510" spans="1:54" s="98" customFormat="1" ht="14.25" customHeight="1" x14ac:dyDescent="0.25">
      <c r="A510" s="111">
        <v>81142000</v>
      </c>
      <c r="B510" s="113" t="s">
        <v>817</v>
      </c>
      <c r="C510" s="197" t="str">
        <f>VLOOKUP(B510,Satser!$I$133:$J$160,2,FALSE)</f>
        <v>NV</v>
      </c>
      <c r="D510" s="113" t="s">
        <v>234</v>
      </c>
      <c r="E510" s="440"/>
      <c r="F510" s="220" t="s">
        <v>1813</v>
      </c>
      <c r="G510" s="113"/>
      <c r="H510" s="223">
        <v>2008</v>
      </c>
      <c r="I510" s="112"/>
      <c r="J510" s="138" t="s">
        <v>50</v>
      </c>
      <c r="K510" s="379">
        <f>IF(B510="",0,VLOOKUP(B510,Satser!$D$167:$F$194,2,FALSE)*IF(AA510="",0,VLOOKUP(AA510,Satser!$H$2:$J$14,2,FALSE)))</f>
        <v>0</v>
      </c>
      <c r="L510" s="379">
        <f>IF(B510="",0,VLOOKUP(B510,Satser!$I$167:$L$194,3,FALSE)*IF(AA510="",0,VLOOKUP(AA510,Satser!$H$2:$J$14,3,FALSE)))</f>
        <v>0</v>
      </c>
      <c r="M510" s="380">
        <f t="shared" si="7"/>
        <v>0</v>
      </c>
      <c r="N510" s="141" t="s">
        <v>238</v>
      </c>
      <c r="O510" s="75"/>
      <c r="P510" s="75"/>
      <c r="Q510" s="114">
        <v>4</v>
      </c>
      <c r="R510" s="75">
        <v>12</v>
      </c>
      <c r="S510" s="75">
        <v>12</v>
      </c>
      <c r="T510" s="75">
        <v>12</v>
      </c>
      <c r="U510" s="76">
        <v>8</v>
      </c>
      <c r="V510" s="76"/>
      <c r="W510" s="76"/>
      <c r="X510" s="169"/>
      <c r="Y510" s="76"/>
      <c r="Z510" s="76"/>
      <c r="AA510" s="76"/>
      <c r="AB510" s="76"/>
      <c r="AC510" s="76"/>
      <c r="AD510" s="76"/>
      <c r="AE510" s="169"/>
      <c r="AF510" s="76"/>
      <c r="AG510" s="76"/>
      <c r="AH510" s="76"/>
      <c r="AI510" s="97"/>
      <c r="AJ510" s="97"/>
      <c r="AK510" s="97"/>
      <c r="AL510" s="97"/>
      <c r="AM510" s="97"/>
      <c r="AN510" s="97"/>
      <c r="AO510" s="97"/>
      <c r="AP510" s="97"/>
      <c r="AQ510" s="97"/>
      <c r="AR510" s="97"/>
      <c r="AS510" s="97"/>
      <c r="AT510" s="97"/>
      <c r="AU510" s="97"/>
      <c r="AV510" s="97"/>
      <c r="AW510" s="97"/>
      <c r="AX510" s="97"/>
      <c r="AY510" s="97"/>
      <c r="AZ510" s="97"/>
      <c r="BA510" s="97"/>
      <c r="BB510" s="97"/>
    </row>
    <row r="511" spans="1:54" s="98" customFormat="1" ht="14.25" customHeight="1" x14ac:dyDescent="0.25">
      <c r="A511" s="111">
        <v>81142100</v>
      </c>
      <c r="B511" s="113" t="s">
        <v>817</v>
      </c>
      <c r="C511" s="197" t="str">
        <f>VLOOKUP(B511,Satser!$I$133:$J$160,2,FALSE)</f>
        <v>NV</v>
      </c>
      <c r="D511" s="113" t="s">
        <v>500</v>
      </c>
      <c r="E511" s="440"/>
      <c r="F511" s="220" t="s">
        <v>1813</v>
      </c>
      <c r="G511" s="113"/>
      <c r="H511" s="223">
        <v>2008</v>
      </c>
      <c r="I511" s="188" t="s">
        <v>348</v>
      </c>
      <c r="J511" s="138" t="s">
        <v>50</v>
      </c>
      <c r="K511" s="379">
        <f>IF(B511="",0,VLOOKUP(B511,Satser!$D$167:$F$194,2,FALSE)*IF(AA511="",0,VLOOKUP(AA511,Satser!$H$2:$J$14,2,FALSE)))</f>
        <v>0</v>
      </c>
      <c r="L511" s="379">
        <f>IF(B511="",0,VLOOKUP(B511,Satser!$I$167:$L$194,3,FALSE)*IF(AA511="",0,VLOOKUP(AA511,Satser!$H$2:$J$14,3,FALSE)))</f>
        <v>0</v>
      </c>
      <c r="M511" s="380">
        <f t="shared" si="7"/>
        <v>0</v>
      </c>
      <c r="N511" s="141" t="s">
        <v>524</v>
      </c>
      <c r="O511" s="76"/>
      <c r="P511" s="114"/>
      <c r="Q511" s="79">
        <v>0</v>
      </c>
      <c r="R511" s="73">
        <v>5</v>
      </c>
      <c r="S511" s="73">
        <v>12</v>
      </c>
      <c r="T511" s="73">
        <v>12</v>
      </c>
      <c r="U511" s="73">
        <v>12</v>
      </c>
      <c r="V511" s="73">
        <v>7</v>
      </c>
      <c r="W511" s="76"/>
      <c r="X511" s="169"/>
      <c r="Y511" s="76"/>
      <c r="Z511" s="76"/>
      <c r="AA511" s="76"/>
      <c r="AB511" s="76"/>
      <c r="AC511" s="76"/>
      <c r="AD511" s="76"/>
      <c r="AE511" s="169"/>
      <c r="AF511" s="76"/>
      <c r="AG511" s="76"/>
      <c r="AH511" s="76"/>
      <c r="AI511" s="97"/>
      <c r="AJ511" s="97"/>
      <c r="AK511" s="97"/>
      <c r="AL511" s="97"/>
      <c r="AM511" s="97"/>
      <c r="AN511" s="97"/>
      <c r="AO511" s="97"/>
      <c r="AP511" s="97"/>
      <c r="AQ511" s="97"/>
      <c r="AR511" s="97"/>
      <c r="AS511" s="97"/>
      <c r="AT511" s="97"/>
      <c r="AU511" s="97"/>
      <c r="AV511" s="97"/>
      <c r="AW511" s="97"/>
      <c r="AX511" s="97"/>
      <c r="AY511" s="97"/>
      <c r="AZ511" s="97"/>
      <c r="BA511" s="97"/>
      <c r="BB511" s="97"/>
    </row>
    <row r="512" spans="1:54" s="98" customFormat="1" ht="14.25" customHeight="1" x14ac:dyDescent="0.25">
      <c r="A512" s="111">
        <v>81143900</v>
      </c>
      <c r="B512" s="112" t="s">
        <v>817</v>
      </c>
      <c r="C512" s="197" t="str">
        <f>VLOOKUP(B512,Satser!$I$133:$J$160,2,FALSE)</f>
        <v>NV</v>
      </c>
      <c r="D512" s="112" t="s">
        <v>153</v>
      </c>
      <c r="E512" s="440" t="s">
        <v>2165</v>
      </c>
      <c r="F512" s="220" t="s">
        <v>1813</v>
      </c>
      <c r="G512" s="112"/>
      <c r="H512" s="228">
        <v>2008</v>
      </c>
      <c r="I512" s="112"/>
      <c r="J512" s="138" t="s">
        <v>50</v>
      </c>
      <c r="K512" s="379">
        <f>IF(B512="",0,VLOOKUP(B512,Satser!$D$167:$F$194,2,FALSE)*IF(AA512="",0,VLOOKUP(AA512,Satser!$H$2:$J$14,2,FALSE)))</f>
        <v>0</v>
      </c>
      <c r="L512" s="379">
        <f>IF(B512="",0,VLOOKUP(B512,Satser!$I$167:$L$194,3,FALSE)*IF(AA512="",0,VLOOKUP(AA512,Satser!$H$2:$J$14,3,FALSE)))</f>
        <v>0</v>
      </c>
      <c r="M512" s="380">
        <f t="shared" si="7"/>
        <v>0</v>
      </c>
      <c r="N512" s="141" t="s">
        <v>161</v>
      </c>
      <c r="O512" s="76"/>
      <c r="P512" s="114"/>
      <c r="Q512" s="142">
        <v>6</v>
      </c>
      <c r="R512" s="76">
        <v>12</v>
      </c>
      <c r="S512" s="76">
        <v>12</v>
      </c>
      <c r="T512" s="76">
        <v>12</v>
      </c>
      <c r="U512" s="76">
        <v>6</v>
      </c>
      <c r="V512" s="76"/>
      <c r="W512" s="76"/>
      <c r="X512" s="169"/>
      <c r="Y512" s="76"/>
      <c r="Z512" s="76"/>
      <c r="AA512" s="76"/>
      <c r="AB512" s="76"/>
      <c r="AC512" s="76"/>
      <c r="AD512" s="76"/>
      <c r="AE512" s="169"/>
      <c r="AF512" s="76"/>
      <c r="AG512" s="76"/>
      <c r="AH512" s="76"/>
      <c r="AI512" s="97"/>
      <c r="AJ512" s="97"/>
      <c r="AK512" s="97"/>
      <c r="AL512" s="97"/>
      <c r="AM512" s="97"/>
      <c r="AN512" s="97"/>
      <c r="AO512" s="97"/>
      <c r="AP512" s="97"/>
      <c r="AQ512" s="97"/>
      <c r="AR512" s="97"/>
      <c r="AS512" s="97"/>
      <c r="AT512" s="97"/>
      <c r="AU512" s="97"/>
      <c r="AV512" s="97"/>
      <c r="AW512" s="97"/>
      <c r="AX512" s="97"/>
      <c r="AY512" s="97"/>
      <c r="AZ512" s="97"/>
      <c r="BA512" s="97"/>
      <c r="BB512" s="97"/>
    </row>
    <row r="513" spans="1:54" s="98" customFormat="1" ht="14.25" customHeight="1" x14ac:dyDescent="0.25">
      <c r="A513" s="111">
        <v>81144000</v>
      </c>
      <c r="B513" s="112" t="s">
        <v>817</v>
      </c>
      <c r="C513" s="197" t="str">
        <f>VLOOKUP(B513,Satser!$I$133:$J$160,2,FALSE)</f>
        <v>NV</v>
      </c>
      <c r="D513" s="112" t="s">
        <v>49</v>
      </c>
      <c r="E513" s="440"/>
      <c r="F513" s="220" t="s">
        <v>1813</v>
      </c>
      <c r="G513" s="112"/>
      <c r="H513" s="223">
        <v>2008</v>
      </c>
      <c r="I513" s="188" t="s">
        <v>253</v>
      </c>
      <c r="J513" s="138" t="s">
        <v>50</v>
      </c>
      <c r="K513" s="379">
        <f>IF(B513="",0,VLOOKUP(B513,Satser!$D$167:$F$194,2,FALSE)*IF(AA513="",0,VLOOKUP(AA513,Satser!$H$2:$J$14,2,FALSE)))</f>
        <v>0</v>
      </c>
      <c r="L513" s="379">
        <f>IF(B513="",0,VLOOKUP(B513,Satser!$I$167:$L$194,3,FALSE)*IF(AA513="",0,VLOOKUP(AA513,Satser!$H$2:$J$14,3,FALSE)))</f>
        <v>0</v>
      </c>
      <c r="M513" s="380">
        <f t="shared" si="7"/>
        <v>0</v>
      </c>
      <c r="N513" s="141" t="s">
        <v>333</v>
      </c>
      <c r="O513" s="75"/>
      <c r="P513" s="75"/>
      <c r="Q513" s="79">
        <v>0</v>
      </c>
      <c r="R513" s="73">
        <v>12</v>
      </c>
      <c r="S513" s="73">
        <v>12</v>
      </c>
      <c r="T513" s="73">
        <v>12</v>
      </c>
      <c r="U513" s="73">
        <v>12</v>
      </c>
      <c r="V513" s="73"/>
      <c r="W513" s="76"/>
      <c r="X513" s="169"/>
      <c r="Y513" s="76"/>
      <c r="Z513" s="76"/>
      <c r="AA513" s="76"/>
      <c r="AB513" s="76"/>
      <c r="AC513" s="76"/>
      <c r="AD513" s="76"/>
      <c r="AE513" s="169"/>
      <c r="AF513" s="76"/>
      <c r="AG513" s="76"/>
      <c r="AH513" s="76"/>
      <c r="AI513" s="97"/>
      <c r="AJ513" s="97"/>
      <c r="AK513" s="97"/>
      <c r="AL513" s="97"/>
      <c r="AM513" s="97"/>
      <c r="AN513" s="97"/>
      <c r="AO513" s="97"/>
      <c r="AP513" s="97"/>
      <c r="AQ513" s="97"/>
      <c r="AR513" s="97"/>
      <c r="AS513" s="97"/>
      <c r="AT513" s="97"/>
      <c r="AU513" s="97"/>
      <c r="AV513" s="97"/>
      <c r="AW513" s="97"/>
      <c r="AX513" s="97"/>
      <c r="AY513" s="97"/>
      <c r="AZ513" s="97"/>
      <c r="BA513" s="97"/>
      <c r="BB513" s="97"/>
    </row>
    <row r="514" spans="1:54" s="98" customFormat="1" ht="14.25" customHeight="1" x14ac:dyDescent="0.25">
      <c r="A514" s="111">
        <v>81144100</v>
      </c>
      <c r="B514" s="112" t="s">
        <v>817</v>
      </c>
      <c r="C514" s="197" t="str">
        <f>VLOOKUP(B514,Satser!$I$133:$J$160,2,FALSE)</f>
        <v>NV</v>
      </c>
      <c r="D514" s="112" t="s">
        <v>49</v>
      </c>
      <c r="E514" s="440"/>
      <c r="F514" s="220" t="s">
        <v>1813</v>
      </c>
      <c r="G514" s="112"/>
      <c r="H514" s="223">
        <v>2008</v>
      </c>
      <c r="I514" s="188" t="s">
        <v>253</v>
      </c>
      <c r="J514" s="138" t="s">
        <v>50</v>
      </c>
      <c r="K514" s="379">
        <f>IF(B514="",0,VLOOKUP(B514,Satser!$D$167:$F$194,2,FALSE)*IF(AA514="",0,VLOOKUP(AA514,Satser!$H$2:$J$14,2,FALSE)))</f>
        <v>0</v>
      </c>
      <c r="L514" s="379">
        <f>IF(B514="",0,VLOOKUP(B514,Satser!$I$167:$L$194,3,FALSE)*IF(AA514="",0,VLOOKUP(AA514,Satser!$H$2:$J$14,3,FALSE)))</f>
        <v>0</v>
      </c>
      <c r="M514" s="380">
        <f t="shared" si="7"/>
        <v>0</v>
      </c>
      <c r="N514" s="141" t="s">
        <v>333</v>
      </c>
      <c r="O514" s="76"/>
      <c r="P514" s="114"/>
      <c r="Q514" s="79">
        <v>0</v>
      </c>
      <c r="R514" s="73">
        <v>12</v>
      </c>
      <c r="S514" s="73">
        <v>12</v>
      </c>
      <c r="T514" s="73">
        <v>12</v>
      </c>
      <c r="U514" s="73">
        <v>12</v>
      </c>
      <c r="V514" s="73"/>
      <c r="W514" s="76"/>
      <c r="X514" s="169"/>
      <c r="Y514" s="76"/>
      <c r="Z514" s="76"/>
      <c r="AA514" s="76"/>
      <c r="AB514" s="76"/>
      <c r="AC514" s="76"/>
      <c r="AD514" s="76"/>
      <c r="AE514" s="169"/>
      <c r="AF514" s="76"/>
      <c r="AG514" s="76"/>
      <c r="AH514" s="76"/>
      <c r="AI514" s="97"/>
      <c r="AJ514" s="97"/>
      <c r="AK514" s="97"/>
      <c r="AL514" s="97"/>
      <c r="AM514" s="97"/>
      <c r="AN514" s="97"/>
      <c r="AO514" s="97"/>
      <c r="AP514" s="97"/>
      <c r="AQ514" s="97"/>
      <c r="AR514" s="97"/>
      <c r="AS514" s="97"/>
      <c r="AT514" s="97"/>
      <c r="AU514" s="97"/>
      <c r="AV514" s="97"/>
      <c r="AW514" s="97"/>
      <c r="AX514" s="97"/>
      <c r="AY514" s="97"/>
      <c r="AZ514" s="97"/>
      <c r="BA514" s="97"/>
      <c r="BB514" s="97"/>
    </row>
    <row r="515" spans="1:54" s="98" customFormat="1" ht="14.25" customHeight="1" x14ac:dyDescent="0.25">
      <c r="A515" s="111">
        <v>81144200</v>
      </c>
      <c r="B515" s="112" t="s">
        <v>817</v>
      </c>
      <c r="C515" s="197" t="str">
        <f>VLOOKUP(B515,Satser!$I$133:$J$160,2,FALSE)</f>
        <v>NV</v>
      </c>
      <c r="D515" s="112" t="s">
        <v>1010</v>
      </c>
      <c r="E515" s="440"/>
      <c r="F515" s="220" t="s">
        <v>1813</v>
      </c>
      <c r="G515" s="112"/>
      <c r="H515" s="223">
        <v>2008</v>
      </c>
      <c r="I515" s="112"/>
      <c r="J515" s="138" t="s">
        <v>50</v>
      </c>
      <c r="K515" s="379">
        <f>IF(B515="",0,VLOOKUP(B515,Satser!$D$167:$F$194,2,FALSE)*IF(AA515="",0,VLOOKUP(AA515,Satser!$H$2:$J$14,2,FALSE)))</f>
        <v>0</v>
      </c>
      <c r="L515" s="379">
        <f>IF(B515="",0,VLOOKUP(B515,Satser!$I$167:$L$194,3,FALSE)*IF(AA515="",0,VLOOKUP(AA515,Satser!$H$2:$J$14,3,FALSE)))</f>
        <v>0</v>
      </c>
      <c r="M515" s="380">
        <f t="shared" si="7"/>
        <v>0</v>
      </c>
      <c r="N515" s="141" t="s">
        <v>161</v>
      </c>
      <c r="O515" s="75"/>
      <c r="P515" s="75"/>
      <c r="Q515" s="142">
        <v>4</v>
      </c>
      <c r="R515" s="75">
        <v>12</v>
      </c>
      <c r="S515" s="75">
        <v>12</v>
      </c>
      <c r="T515" s="75">
        <v>12</v>
      </c>
      <c r="U515" s="76">
        <v>8</v>
      </c>
      <c r="V515" s="76"/>
      <c r="W515" s="76"/>
      <c r="X515" s="169"/>
      <c r="Y515" s="76"/>
      <c r="Z515" s="76"/>
      <c r="AA515" s="76"/>
      <c r="AB515" s="76"/>
      <c r="AC515" s="76"/>
      <c r="AD515" s="76"/>
      <c r="AE515" s="169"/>
      <c r="AF515" s="76"/>
      <c r="AG515" s="76"/>
      <c r="AH515" s="76"/>
      <c r="AI515" s="97"/>
      <c r="AJ515" s="97"/>
      <c r="AK515" s="97"/>
      <c r="AL515" s="97"/>
      <c r="AM515" s="97"/>
      <c r="AN515" s="97"/>
      <c r="AO515" s="97"/>
      <c r="AP515" s="97"/>
      <c r="AQ515" s="97"/>
      <c r="AR515" s="97"/>
      <c r="AS515" s="97"/>
      <c r="AT515" s="97"/>
      <c r="AU515" s="97"/>
      <c r="AV515" s="97"/>
      <c r="AW515" s="97"/>
      <c r="AX515" s="97"/>
      <c r="AY515" s="97"/>
      <c r="AZ515" s="97"/>
      <c r="BA515" s="97"/>
      <c r="BB515" s="97"/>
    </row>
    <row r="516" spans="1:54" s="98" customFormat="1" ht="14.25" customHeight="1" x14ac:dyDescent="0.25">
      <c r="A516" s="111">
        <v>81145300</v>
      </c>
      <c r="B516" s="113" t="s">
        <v>817</v>
      </c>
      <c r="C516" s="197" t="str">
        <f>VLOOKUP(B516,Satser!$I$133:$J$160,2,FALSE)</f>
        <v>NV</v>
      </c>
      <c r="D516" s="113" t="s">
        <v>246</v>
      </c>
      <c r="E516" s="440"/>
      <c r="F516" s="220" t="s">
        <v>1813</v>
      </c>
      <c r="G516" s="113"/>
      <c r="H516" s="228">
        <v>2008</v>
      </c>
      <c r="I516" s="188" t="s">
        <v>253</v>
      </c>
      <c r="J516" s="138" t="s">
        <v>50</v>
      </c>
      <c r="K516" s="379">
        <f>IF(B516="",0,VLOOKUP(B516,Satser!$D$167:$F$194,2,FALSE)*IF(AA516="",0,VLOOKUP(AA516,Satser!$H$2:$J$14,2,FALSE)))</f>
        <v>0</v>
      </c>
      <c r="L516" s="379">
        <f>IF(B516="",0,VLOOKUP(B516,Satser!$I$167:$L$194,3,FALSE)*IF(AA516="",0,VLOOKUP(AA516,Satser!$H$2:$J$14,3,FALSE)))</f>
        <v>0</v>
      </c>
      <c r="M516" s="380">
        <f t="shared" si="7"/>
        <v>0</v>
      </c>
      <c r="N516" s="141" t="s">
        <v>334</v>
      </c>
      <c r="O516" s="76"/>
      <c r="P516" s="114"/>
      <c r="Q516" s="79">
        <v>0</v>
      </c>
      <c r="R516" s="73">
        <v>12</v>
      </c>
      <c r="S516" s="73">
        <v>12</v>
      </c>
      <c r="T516" s="73">
        <v>12</v>
      </c>
      <c r="U516" s="73">
        <v>12</v>
      </c>
      <c r="V516" s="73"/>
      <c r="W516" s="76"/>
      <c r="X516" s="169"/>
      <c r="Y516" s="76"/>
      <c r="Z516" s="76"/>
      <c r="AA516" s="76"/>
      <c r="AB516" s="76"/>
      <c r="AC516" s="76"/>
      <c r="AD516" s="76"/>
      <c r="AE516" s="169"/>
      <c r="AF516" s="76"/>
      <c r="AG516" s="76"/>
      <c r="AH516" s="76"/>
      <c r="AI516" s="97"/>
      <c r="AJ516" s="97"/>
      <c r="AK516" s="97"/>
      <c r="AL516" s="97"/>
      <c r="AM516" s="97"/>
      <c r="AN516" s="97"/>
      <c r="AO516" s="97"/>
      <c r="AP516" s="97"/>
      <c r="AQ516" s="97"/>
      <c r="AR516" s="97"/>
      <c r="AS516" s="97"/>
      <c r="AT516" s="97"/>
      <c r="AU516" s="97"/>
      <c r="AV516" s="97"/>
      <c r="AW516" s="97"/>
      <c r="AX516" s="97"/>
      <c r="AY516" s="97"/>
      <c r="AZ516" s="97"/>
      <c r="BA516" s="97"/>
      <c r="BB516" s="97"/>
    </row>
    <row r="517" spans="1:54" s="98" customFormat="1" ht="14.25" customHeight="1" x14ac:dyDescent="0.25">
      <c r="A517" s="111">
        <v>81145500</v>
      </c>
      <c r="B517" s="113" t="s">
        <v>817</v>
      </c>
      <c r="C517" s="197" t="str">
        <f>VLOOKUP(B517,Satser!$I$133:$J$160,2,FALSE)</f>
        <v>NV</v>
      </c>
      <c r="D517" s="113" t="s">
        <v>127</v>
      </c>
      <c r="E517" s="440" t="s">
        <v>2164</v>
      </c>
      <c r="F517" s="220" t="s">
        <v>1813</v>
      </c>
      <c r="G517" s="113"/>
      <c r="H517" s="223">
        <v>2008</v>
      </c>
      <c r="I517" s="112"/>
      <c r="J517" s="138" t="s">
        <v>50</v>
      </c>
      <c r="K517" s="379">
        <f>IF(B517="",0,VLOOKUP(B517,Satser!$D$167:$F$194,2,FALSE)*IF(AA517="",0,VLOOKUP(AA517,Satser!$H$2:$J$14,2,FALSE)))</f>
        <v>0</v>
      </c>
      <c r="L517" s="379">
        <f>IF(B517="",0,VLOOKUP(B517,Satser!$I$167:$L$194,3,FALSE)*IF(AA517="",0,VLOOKUP(AA517,Satser!$H$2:$J$14,3,FALSE)))</f>
        <v>0</v>
      </c>
      <c r="M517" s="380">
        <f t="shared" si="7"/>
        <v>0</v>
      </c>
      <c r="N517" s="141" t="s">
        <v>135</v>
      </c>
      <c r="O517" s="76"/>
      <c r="P517" s="114"/>
      <c r="Q517" s="142">
        <v>6</v>
      </c>
      <c r="R517" s="76">
        <v>12</v>
      </c>
      <c r="S517" s="76">
        <v>12</v>
      </c>
      <c r="T517" s="76">
        <v>12</v>
      </c>
      <c r="U517" s="76">
        <v>6</v>
      </c>
      <c r="V517" s="76"/>
      <c r="W517" s="76"/>
      <c r="X517" s="169"/>
      <c r="Y517" s="76"/>
      <c r="Z517" s="76"/>
      <c r="AA517" s="76"/>
      <c r="AB517" s="76"/>
      <c r="AC517" s="76"/>
      <c r="AD517" s="76"/>
      <c r="AE517" s="169"/>
      <c r="AF517" s="76"/>
      <c r="AG517" s="76"/>
      <c r="AH517" s="76"/>
      <c r="AI517" s="97"/>
      <c r="AJ517" s="97"/>
      <c r="AK517" s="97"/>
      <c r="AL517" s="97"/>
      <c r="AM517" s="97"/>
      <c r="AN517" s="97"/>
      <c r="AO517" s="97"/>
      <c r="AP517" s="97"/>
      <c r="AQ517" s="97"/>
      <c r="AR517" s="97"/>
      <c r="AS517" s="97"/>
      <c r="AT517" s="97"/>
      <c r="AU517" s="97"/>
      <c r="AV517" s="97"/>
      <c r="AW517" s="97"/>
      <c r="AX517" s="97"/>
      <c r="AY517" s="97"/>
      <c r="AZ517" s="97"/>
      <c r="BA517" s="97"/>
      <c r="BB517" s="97"/>
    </row>
    <row r="518" spans="1:54" s="98" customFormat="1" ht="14.25" customHeight="1" x14ac:dyDescent="0.25">
      <c r="A518" s="111">
        <v>81145600</v>
      </c>
      <c r="B518" s="113" t="s">
        <v>817</v>
      </c>
      <c r="C518" s="197" t="str">
        <f>VLOOKUP(B518,Satser!$I$133:$J$160,2,FALSE)</f>
        <v>NV</v>
      </c>
      <c r="D518" s="113" t="s">
        <v>150</v>
      </c>
      <c r="E518" s="440" t="s">
        <v>2164</v>
      </c>
      <c r="F518" s="220" t="s">
        <v>1813</v>
      </c>
      <c r="G518" s="113"/>
      <c r="H518" s="223">
        <v>2008</v>
      </c>
      <c r="I518" s="112"/>
      <c r="J518" s="138" t="s">
        <v>50</v>
      </c>
      <c r="K518" s="379">
        <f>IF(B518="",0,VLOOKUP(B518,Satser!$D$167:$F$194,2,FALSE)*IF(AA518="",0,VLOOKUP(AA518,Satser!$H$2:$J$14,2,FALSE)))</f>
        <v>0</v>
      </c>
      <c r="L518" s="379">
        <f>IF(B518="",0,VLOOKUP(B518,Satser!$I$167:$L$194,3,FALSE)*IF(AA518="",0,VLOOKUP(AA518,Satser!$H$2:$J$14,3,FALSE)))</f>
        <v>0</v>
      </c>
      <c r="M518" s="380">
        <f t="shared" si="7"/>
        <v>0</v>
      </c>
      <c r="N518" s="141" t="s">
        <v>161</v>
      </c>
      <c r="O518" s="75"/>
      <c r="P518" s="75"/>
      <c r="Q518" s="142">
        <v>3</v>
      </c>
      <c r="R518" s="75">
        <v>12</v>
      </c>
      <c r="S518" s="75">
        <v>12</v>
      </c>
      <c r="T518" s="75">
        <v>12</v>
      </c>
      <c r="U518" s="76">
        <v>9</v>
      </c>
      <c r="V518" s="76"/>
      <c r="W518" s="76"/>
      <c r="X518" s="169"/>
      <c r="Y518" s="76"/>
      <c r="Z518" s="76"/>
      <c r="AA518" s="76"/>
      <c r="AB518" s="76"/>
      <c r="AC518" s="76"/>
      <c r="AD518" s="76"/>
      <c r="AE518" s="169"/>
      <c r="AF518" s="76"/>
      <c r="AG518" s="76"/>
      <c r="AH518" s="76"/>
      <c r="AI518" s="97"/>
      <c r="AJ518" s="97"/>
      <c r="AK518" s="97"/>
      <c r="AL518" s="97"/>
      <c r="AM518" s="97"/>
      <c r="AN518" s="97"/>
      <c r="AO518" s="97"/>
      <c r="AP518" s="97"/>
      <c r="AQ518" s="97"/>
      <c r="AR518" s="97"/>
      <c r="AS518" s="97"/>
      <c r="AT518" s="97"/>
      <c r="AU518" s="97"/>
      <c r="AV518" s="97"/>
      <c r="AW518" s="97"/>
      <c r="AX518" s="97"/>
      <c r="AY518" s="97"/>
      <c r="AZ518" s="97"/>
      <c r="BA518" s="97"/>
      <c r="BB518" s="97"/>
    </row>
    <row r="519" spans="1:54" s="98" customFormat="1" ht="14.25" customHeight="1" x14ac:dyDescent="0.25">
      <c r="A519" s="111">
        <v>81145800</v>
      </c>
      <c r="B519" s="113" t="s">
        <v>817</v>
      </c>
      <c r="C519" s="197" t="str">
        <f>VLOOKUP(B519,Satser!$I$133:$J$160,2,FALSE)</f>
        <v>NV</v>
      </c>
      <c r="D519" s="113" t="s">
        <v>189</v>
      </c>
      <c r="E519" s="440"/>
      <c r="F519" s="220" t="s">
        <v>1813</v>
      </c>
      <c r="G519" s="113"/>
      <c r="H519" s="228">
        <v>2008</v>
      </c>
      <c r="I519" s="188" t="s">
        <v>253</v>
      </c>
      <c r="J519" s="138" t="s">
        <v>50</v>
      </c>
      <c r="K519" s="379">
        <f>IF(B519="",0,VLOOKUP(B519,Satser!$D$167:$F$194,2,FALSE)*IF(AA519="",0,VLOOKUP(AA519,Satser!$H$2:$J$14,2,FALSE)))</f>
        <v>0</v>
      </c>
      <c r="L519" s="379">
        <f>IF(B519="",0,VLOOKUP(B519,Satser!$I$167:$L$194,3,FALSE)*IF(AA519="",0,VLOOKUP(AA519,Satser!$H$2:$J$14,3,FALSE)))</f>
        <v>0</v>
      </c>
      <c r="M519" s="380">
        <f t="shared" si="7"/>
        <v>0</v>
      </c>
      <c r="N519" s="141" t="s">
        <v>166</v>
      </c>
      <c r="O519" s="76"/>
      <c r="P519" s="114"/>
      <c r="Q519" s="79">
        <v>0</v>
      </c>
      <c r="R519" s="73">
        <v>12</v>
      </c>
      <c r="S519" s="73">
        <v>12</v>
      </c>
      <c r="T519" s="73">
        <v>12</v>
      </c>
      <c r="U519" s="73">
        <v>12</v>
      </c>
      <c r="V519" s="73"/>
      <c r="W519" s="76"/>
      <c r="X519" s="169"/>
      <c r="Y519" s="76"/>
      <c r="Z519" s="76"/>
      <c r="AA519" s="76"/>
      <c r="AB519" s="76"/>
      <c r="AC519" s="76"/>
      <c r="AD519" s="76"/>
      <c r="AE519" s="169"/>
      <c r="AF519" s="76"/>
      <c r="AG519" s="76"/>
      <c r="AH519" s="76"/>
      <c r="AI519" s="97"/>
      <c r="AJ519" s="97"/>
      <c r="AK519" s="97"/>
      <c r="AL519" s="97"/>
      <c r="AM519" s="97"/>
      <c r="AN519" s="97"/>
      <c r="AO519" s="97"/>
      <c r="AP519" s="97"/>
      <c r="AQ519" s="97"/>
      <c r="AR519" s="97"/>
      <c r="AS519" s="97"/>
      <c r="AT519" s="97"/>
      <c r="AU519" s="97"/>
      <c r="AV519" s="97"/>
      <c r="AW519" s="97"/>
      <c r="AX519" s="97"/>
      <c r="AY519" s="97"/>
      <c r="AZ519" s="97"/>
      <c r="BA519" s="97"/>
      <c r="BB519" s="97"/>
    </row>
    <row r="520" spans="1:54" s="98" customFormat="1" ht="14.25" customHeight="1" x14ac:dyDescent="0.25">
      <c r="A520" s="111">
        <v>81704400</v>
      </c>
      <c r="B520" s="112" t="s">
        <v>817</v>
      </c>
      <c r="C520" s="197" t="str">
        <f>VLOOKUP(B520,Satser!$I$133:$J$160,2,FALSE)</f>
        <v>NV</v>
      </c>
      <c r="D520" s="112" t="s">
        <v>272</v>
      </c>
      <c r="E520" s="440"/>
      <c r="F520" s="220" t="s">
        <v>1813</v>
      </c>
      <c r="G520" s="112"/>
      <c r="H520" s="192">
        <v>2009</v>
      </c>
      <c r="I520" s="189" t="s">
        <v>258</v>
      </c>
      <c r="J520" s="160" t="s">
        <v>224</v>
      </c>
      <c r="K520" s="379">
        <f>IF(B520="",0,VLOOKUP(B520,Satser!$D$167:$F$194,2,FALSE)*IF(AA520="",0,VLOOKUP(AA520,Satser!$H$2:$J$14,2,FALSE)))</f>
        <v>0</v>
      </c>
      <c r="L520" s="379">
        <f>IF(B520="",0,VLOOKUP(B520,Satser!$I$167:$L$194,3,FALSE)*IF(AA520="",0,VLOOKUP(AA520,Satser!$H$2:$J$14,3,FALSE)))</f>
        <v>0</v>
      </c>
      <c r="M520" s="380">
        <f t="shared" si="7"/>
        <v>0</v>
      </c>
      <c r="N520" s="141" t="s">
        <v>342</v>
      </c>
      <c r="O520" s="73"/>
      <c r="P520" s="73"/>
      <c r="Q520" s="114">
        <v>0</v>
      </c>
      <c r="R520" s="76">
        <v>9</v>
      </c>
      <c r="S520" s="76">
        <v>12</v>
      </c>
      <c r="T520" s="76">
        <v>12</v>
      </c>
      <c r="U520" s="76">
        <v>12</v>
      </c>
      <c r="V520" s="76">
        <v>3</v>
      </c>
      <c r="W520" s="73"/>
      <c r="X520" s="168"/>
      <c r="Y520" s="73"/>
      <c r="Z520" s="76"/>
      <c r="AA520" s="76"/>
      <c r="AB520" s="76"/>
      <c r="AC520" s="76"/>
      <c r="AD520" s="76"/>
      <c r="AE520" s="169"/>
      <c r="AF520" s="76"/>
      <c r="AG520" s="76"/>
      <c r="AH520" s="76"/>
      <c r="AI520" s="97"/>
      <c r="AJ520" s="97"/>
      <c r="AK520" s="97"/>
      <c r="AL520" s="97"/>
      <c r="AM520" s="97"/>
      <c r="AN520" s="97"/>
      <c r="AO520" s="97"/>
      <c r="AP520" s="97"/>
      <c r="AQ520" s="97"/>
      <c r="AR520" s="97"/>
      <c r="AS520" s="97"/>
      <c r="AT520" s="97"/>
      <c r="AU520" s="97"/>
      <c r="AV520" s="97"/>
      <c r="AW520" s="97"/>
      <c r="AX520" s="97"/>
      <c r="AY520" s="97"/>
      <c r="AZ520" s="97"/>
      <c r="BA520" s="97"/>
      <c r="BB520" s="97"/>
    </row>
    <row r="521" spans="1:54" s="98" customFormat="1" ht="14.25" customHeight="1" x14ac:dyDescent="0.25">
      <c r="A521" s="111">
        <v>81704500</v>
      </c>
      <c r="B521" s="112" t="s">
        <v>817</v>
      </c>
      <c r="C521" s="197" t="str">
        <f>VLOOKUP(B521,Satser!$I$133:$J$160,2,FALSE)</f>
        <v>NV</v>
      </c>
      <c r="D521" s="112" t="s">
        <v>271</v>
      </c>
      <c r="E521" s="440"/>
      <c r="F521" s="220" t="s">
        <v>1813</v>
      </c>
      <c r="G521" s="112"/>
      <c r="H521" s="130">
        <v>2009</v>
      </c>
      <c r="I521" s="189" t="s">
        <v>258</v>
      </c>
      <c r="J521" s="160" t="s">
        <v>224</v>
      </c>
      <c r="K521" s="379">
        <f>IF(B521="",0,VLOOKUP(B521,Satser!$D$167:$F$194,2,FALSE)*IF(AA521="",0,VLOOKUP(AA521,Satser!$H$2:$J$14,2,FALSE)))</f>
        <v>0</v>
      </c>
      <c r="L521" s="379">
        <f>IF(B521="",0,VLOOKUP(B521,Satser!$I$167:$L$194,3,FALSE)*IF(AA521="",0,VLOOKUP(AA521,Satser!$H$2:$J$14,3,FALSE)))</f>
        <v>0</v>
      </c>
      <c r="M521" s="380">
        <f t="shared" ref="M521:M584" si="8">SUM(K521+L521)</f>
        <v>0</v>
      </c>
      <c r="N521" s="141" t="s">
        <v>342</v>
      </c>
      <c r="O521" s="73"/>
      <c r="P521" s="73"/>
      <c r="Q521" s="114">
        <v>0</v>
      </c>
      <c r="R521" s="76">
        <v>9</v>
      </c>
      <c r="S521" s="76">
        <v>12</v>
      </c>
      <c r="T521" s="76">
        <v>12</v>
      </c>
      <c r="U521" s="76">
        <v>12</v>
      </c>
      <c r="V521" s="76">
        <v>3</v>
      </c>
      <c r="W521" s="73"/>
      <c r="X521" s="168"/>
      <c r="Y521" s="73"/>
      <c r="Z521" s="76"/>
      <c r="AA521" s="76"/>
      <c r="AB521" s="76"/>
      <c r="AC521" s="76"/>
      <c r="AD521" s="76"/>
      <c r="AE521" s="169"/>
      <c r="AF521" s="76"/>
      <c r="AG521" s="76"/>
      <c r="AH521" s="76"/>
      <c r="AI521" s="97"/>
      <c r="AJ521" s="97"/>
      <c r="AK521" s="97"/>
      <c r="AL521" s="97"/>
      <c r="AM521" s="97"/>
      <c r="AN521" s="97"/>
      <c r="AO521" s="97"/>
      <c r="AP521" s="97"/>
      <c r="AQ521" s="97"/>
      <c r="AR521" s="97"/>
      <c r="AS521" s="97"/>
      <c r="AT521" s="97"/>
      <c r="AU521" s="97"/>
      <c r="AV521" s="97"/>
      <c r="AW521" s="97"/>
      <c r="AX521" s="97"/>
      <c r="AY521" s="97"/>
      <c r="AZ521" s="97"/>
      <c r="BA521" s="97"/>
      <c r="BB521" s="97"/>
    </row>
    <row r="522" spans="1:54" s="98" customFormat="1" ht="14.25" customHeight="1" x14ac:dyDescent="0.25">
      <c r="A522" s="111">
        <v>81704600</v>
      </c>
      <c r="B522" s="112" t="s">
        <v>817</v>
      </c>
      <c r="C522" s="197" t="str">
        <f>VLOOKUP(B522,Satser!$I$133:$J$160,2,FALSE)</f>
        <v>NV</v>
      </c>
      <c r="D522" s="112" t="s">
        <v>403</v>
      </c>
      <c r="E522" s="440"/>
      <c r="F522" s="220" t="s">
        <v>1813</v>
      </c>
      <c r="G522" s="112"/>
      <c r="H522" s="130">
        <v>2009</v>
      </c>
      <c r="I522" s="189" t="s">
        <v>348</v>
      </c>
      <c r="J522" s="160" t="s">
        <v>224</v>
      </c>
      <c r="K522" s="379">
        <f>IF(B522="",0,VLOOKUP(B522,Satser!$D$167:$F$194,2,FALSE)*IF(AA522="",0,VLOOKUP(AA522,Satser!$H$2:$J$14,2,FALSE)))</f>
        <v>0</v>
      </c>
      <c r="L522" s="379">
        <f>IF(B522="",0,VLOOKUP(B522,Satser!$I$167:$L$194,3,FALSE)*IF(AA522="",0,VLOOKUP(AA522,Satser!$H$2:$J$14,3,FALSE)))</f>
        <v>0</v>
      </c>
      <c r="M522" s="380">
        <f t="shared" si="8"/>
        <v>0</v>
      </c>
      <c r="N522" s="141" t="s">
        <v>422</v>
      </c>
      <c r="O522" s="73"/>
      <c r="P522" s="73"/>
      <c r="Q522" s="114">
        <v>0</v>
      </c>
      <c r="R522" s="76">
        <v>5</v>
      </c>
      <c r="S522" s="76">
        <v>12</v>
      </c>
      <c r="T522" s="76">
        <v>12</v>
      </c>
      <c r="U522" s="76">
        <v>12</v>
      </c>
      <c r="V522" s="76">
        <v>7</v>
      </c>
      <c r="W522" s="73"/>
      <c r="X522" s="168"/>
      <c r="Y522" s="73"/>
      <c r="Z522" s="76"/>
      <c r="AA522" s="76"/>
      <c r="AB522" s="76"/>
      <c r="AC522" s="76"/>
      <c r="AD522" s="76"/>
      <c r="AE522" s="169"/>
      <c r="AF522" s="76"/>
      <c r="AG522" s="76"/>
      <c r="AH522" s="76"/>
      <c r="AI522" s="97"/>
      <c r="AJ522" s="97"/>
      <c r="AK522" s="97"/>
      <c r="AL522" s="97"/>
      <c r="AM522" s="97"/>
      <c r="AN522" s="97"/>
      <c r="AO522" s="97"/>
      <c r="AP522" s="97"/>
      <c r="AQ522" s="97"/>
      <c r="AR522" s="97"/>
      <c r="AS522" s="97"/>
      <c r="AT522" s="97"/>
      <c r="AU522" s="97"/>
      <c r="AV522" s="97"/>
      <c r="AW522" s="97"/>
      <c r="AX522" s="97"/>
      <c r="AY522" s="97"/>
      <c r="AZ522" s="97"/>
      <c r="BA522" s="97"/>
      <c r="BB522" s="97"/>
    </row>
    <row r="523" spans="1:54" s="98" customFormat="1" ht="14.25" customHeight="1" x14ac:dyDescent="0.25">
      <c r="A523" s="111">
        <v>81704700</v>
      </c>
      <c r="B523" s="112" t="s">
        <v>817</v>
      </c>
      <c r="C523" s="197" t="str">
        <f>VLOOKUP(B523,Satser!$I$133:$J$160,2,FALSE)</f>
        <v>NV</v>
      </c>
      <c r="D523" s="112" t="s">
        <v>405</v>
      </c>
      <c r="E523" s="440"/>
      <c r="F523" s="220" t="s">
        <v>1813</v>
      </c>
      <c r="G523" s="112"/>
      <c r="H523" s="192">
        <v>2009</v>
      </c>
      <c r="I523" s="189" t="s">
        <v>348</v>
      </c>
      <c r="J523" s="160" t="s">
        <v>224</v>
      </c>
      <c r="K523" s="379">
        <f>IF(B523="",0,VLOOKUP(B523,Satser!$D$167:$F$194,2,FALSE)*IF(AA523="",0,VLOOKUP(AA523,Satser!$H$2:$J$14,2,FALSE)))</f>
        <v>0</v>
      </c>
      <c r="L523" s="379">
        <f>IF(B523="",0,VLOOKUP(B523,Satser!$I$167:$L$194,3,FALSE)*IF(AA523="",0,VLOOKUP(AA523,Satser!$H$2:$J$14,3,FALSE)))</f>
        <v>0</v>
      </c>
      <c r="M523" s="380">
        <f t="shared" si="8"/>
        <v>0</v>
      </c>
      <c r="N523" s="141" t="s">
        <v>422</v>
      </c>
      <c r="O523" s="73"/>
      <c r="P523" s="73"/>
      <c r="Q523" s="114">
        <v>0</v>
      </c>
      <c r="R523" s="76">
        <v>5</v>
      </c>
      <c r="S523" s="280">
        <v>12</v>
      </c>
      <c r="T523" s="76">
        <v>12</v>
      </c>
      <c r="U523" s="76">
        <v>12</v>
      </c>
      <c r="V523" s="76">
        <v>7</v>
      </c>
      <c r="W523" s="73"/>
      <c r="X523" s="73"/>
      <c r="Y523" s="73"/>
      <c r="Z523" s="76"/>
      <c r="AA523" s="76"/>
      <c r="AB523" s="76"/>
      <c r="AC523" s="76"/>
      <c r="AD523" s="76"/>
      <c r="AE523" s="169"/>
      <c r="AF523" s="76"/>
      <c r="AG523" s="76"/>
      <c r="AH523" s="76"/>
      <c r="AI523" s="97"/>
      <c r="AJ523" s="97"/>
      <c r="AK523" s="97"/>
      <c r="AL523" s="97"/>
      <c r="AM523" s="97"/>
      <c r="AN523" s="97"/>
      <c r="AO523" s="97"/>
      <c r="AP523" s="97"/>
      <c r="AQ523" s="97"/>
      <c r="AR523" s="97"/>
      <c r="AS523" s="97"/>
      <c r="AT523" s="97"/>
      <c r="AU523" s="97"/>
      <c r="AV523" s="97"/>
      <c r="AW523" s="97"/>
      <c r="AX523" s="97"/>
      <c r="AY523" s="97"/>
      <c r="AZ523" s="97"/>
      <c r="BA523" s="97"/>
      <c r="BB523" s="97"/>
    </row>
    <row r="524" spans="1:54" s="98" customFormat="1" ht="14.25" customHeight="1" x14ac:dyDescent="0.25">
      <c r="A524" s="111">
        <v>81704800</v>
      </c>
      <c r="B524" s="112" t="s">
        <v>817</v>
      </c>
      <c r="C524" s="197" t="str">
        <f>VLOOKUP(B524,Satser!$I$133:$J$160,2,FALSE)</f>
        <v>NV</v>
      </c>
      <c r="D524" s="112" t="s">
        <v>411</v>
      </c>
      <c r="E524" s="440"/>
      <c r="F524" s="220" t="s">
        <v>1813</v>
      </c>
      <c r="G524" s="112"/>
      <c r="H524" s="192">
        <v>2009</v>
      </c>
      <c r="I524" s="189" t="s">
        <v>348</v>
      </c>
      <c r="J524" s="160" t="s">
        <v>224</v>
      </c>
      <c r="K524" s="379">
        <f>IF(B524="",0,VLOOKUP(B524,Satser!$D$167:$F$194,2,FALSE)*IF(AA524="",0,VLOOKUP(AA524,Satser!$H$2:$J$14,2,FALSE)))</f>
        <v>0</v>
      </c>
      <c r="L524" s="379">
        <f>IF(B524="",0,VLOOKUP(B524,Satser!$I$167:$L$194,3,FALSE)*IF(AA524="",0,VLOOKUP(AA524,Satser!$H$2:$J$14,3,FALSE)))</f>
        <v>0</v>
      </c>
      <c r="M524" s="380">
        <f t="shared" si="8"/>
        <v>0</v>
      </c>
      <c r="N524" s="141" t="s">
        <v>422</v>
      </c>
      <c r="O524" s="73"/>
      <c r="P524" s="73"/>
      <c r="Q524" s="114">
        <v>0</v>
      </c>
      <c r="R524" s="76">
        <v>5</v>
      </c>
      <c r="S524" s="76">
        <v>12</v>
      </c>
      <c r="T524" s="76">
        <v>12</v>
      </c>
      <c r="U524" s="76">
        <v>12</v>
      </c>
      <c r="V524" s="76">
        <v>7</v>
      </c>
      <c r="W524" s="73"/>
      <c r="X524" s="168"/>
      <c r="Y524" s="73"/>
      <c r="Z524" s="76"/>
      <c r="AA524" s="76"/>
      <c r="AB524" s="76"/>
      <c r="AC524" s="76"/>
      <c r="AD524" s="76"/>
      <c r="AE524" s="169"/>
      <c r="AF524" s="76"/>
      <c r="AG524" s="76"/>
      <c r="AH524" s="76"/>
      <c r="AI524" s="97"/>
      <c r="AJ524" s="97"/>
      <c r="AK524" s="97"/>
      <c r="AL524" s="97"/>
      <c r="AM524" s="97"/>
      <c r="AN524" s="97"/>
      <c r="AO524" s="97"/>
      <c r="AP524" s="97"/>
      <c r="AQ524" s="97"/>
      <c r="AR524" s="97"/>
      <c r="AS524" s="97"/>
      <c r="AT524" s="97"/>
      <c r="AU524" s="97"/>
      <c r="AV524" s="97"/>
      <c r="AW524" s="97"/>
      <c r="AX524" s="97"/>
      <c r="AY524" s="97"/>
      <c r="AZ524" s="97"/>
      <c r="BA524" s="97"/>
      <c r="BB524" s="97"/>
    </row>
    <row r="525" spans="1:54" s="98" customFormat="1" ht="14.25" customHeight="1" x14ac:dyDescent="0.25">
      <c r="A525" s="111">
        <v>81704900</v>
      </c>
      <c r="B525" s="112" t="s">
        <v>817</v>
      </c>
      <c r="C525" s="197" t="str">
        <f>VLOOKUP(B525,Satser!$I$133:$J$160,2,FALSE)</f>
        <v>NV</v>
      </c>
      <c r="D525" s="112" t="s">
        <v>404</v>
      </c>
      <c r="E525" s="440"/>
      <c r="F525" s="220" t="s">
        <v>1813</v>
      </c>
      <c r="G525" s="112"/>
      <c r="H525" s="130">
        <v>2009</v>
      </c>
      <c r="I525" s="189" t="s">
        <v>348</v>
      </c>
      <c r="J525" s="160" t="s">
        <v>224</v>
      </c>
      <c r="K525" s="379">
        <f>IF(B525="",0,VLOOKUP(B525,Satser!$D$167:$F$194,2,FALSE)*IF(AA525="",0,VLOOKUP(AA525,Satser!$H$2:$J$14,2,FALSE)))</f>
        <v>0</v>
      </c>
      <c r="L525" s="379">
        <f>IF(B525="",0,VLOOKUP(B525,Satser!$I$167:$L$194,3,FALSE)*IF(AA525="",0,VLOOKUP(AA525,Satser!$H$2:$J$14,3,FALSE)))</f>
        <v>0</v>
      </c>
      <c r="M525" s="380">
        <f t="shared" si="8"/>
        <v>0</v>
      </c>
      <c r="N525" s="141" t="s">
        <v>422</v>
      </c>
      <c r="O525" s="73"/>
      <c r="P525" s="73"/>
      <c r="Q525" s="114">
        <v>0</v>
      </c>
      <c r="R525" s="76">
        <v>5</v>
      </c>
      <c r="S525" s="76">
        <v>12</v>
      </c>
      <c r="T525" s="76">
        <v>12</v>
      </c>
      <c r="U525" s="76">
        <v>12</v>
      </c>
      <c r="V525" s="76">
        <v>7</v>
      </c>
      <c r="W525" s="73"/>
      <c r="X525" s="168"/>
      <c r="Y525" s="73"/>
      <c r="Z525" s="76"/>
      <c r="AA525" s="76"/>
      <c r="AB525" s="76"/>
      <c r="AC525" s="76"/>
      <c r="AD525" s="76"/>
      <c r="AE525" s="169"/>
      <c r="AF525" s="76"/>
      <c r="AG525" s="76"/>
      <c r="AH525" s="76"/>
      <c r="AI525" s="97"/>
      <c r="AJ525" s="97"/>
      <c r="AK525" s="97"/>
      <c r="AL525" s="97"/>
      <c r="AM525" s="97"/>
      <c r="AN525" s="97"/>
      <c r="AO525" s="97"/>
      <c r="AP525" s="97"/>
      <c r="AQ525" s="97"/>
      <c r="AR525" s="97"/>
      <c r="AS525" s="97"/>
      <c r="AT525" s="97"/>
      <c r="AU525" s="97"/>
      <c r="AV525" s="97"/>
      <c r="AW525" s="97"/>
      <c r="AX525" s="97"/>
      <c r="AY525" s="97"/>
      <c r="AZ525" s="97"/>
      <c r="BA525" s="97"/>
      <c r="BB525" s="97"/>
    </row>
    <row r="526" spans="1:54" ht="14.25" customHeight="1" x14ac:dyDescent="0.25">
      <c r="A526" s="111">
        <v>81705000</v>
      </c>
      <c r="B526" s="112" t="s">
        <v>817</v>
      </c>
      <c r="C526" s="197" t="str">
        <f>VLOOKUP(B526,Satser!$I$133:$J$160,2,FALSE)</f>
        <v>NV</v>
      </c>
      <c r="D526" s="112" t="s">
        <v>414</v>
      </c>
      <c r="E526" s="440"/>
      <c r="F526" s="220" t="s">
        <v>1813</v>
      </c>
      <c r="G526" s="112"/>
      <c r="H526" s="130">
        <v>2009</v>
      </c>
      <c r="I526" s="189" t="s">
        <v>348</v>
      </c>
      <c r="J526" s="160" t="s">
        <v>224</v>
      </c>
      <c r="K526" s="379">
        <f>IF(B526="",0,VLOOKUP(B526,Satser!$D$167:$F$194,2,FALSE)*IF(AA526="",0,VLOOKUP(AA526,Satser!$H$2:$J$14,2,FALSE)))</f>
        <v>0</v>
      </c>
      <c r="L526" s="379">
        <f>IF(B526="",0,VLOOKUP(B526,Satser!$I$167:$L$194,3,FALSE)*IF(AA526="",0,VLOOKUP(AA526,Satser!$H$2:$J$14,3,FALSE)))</f>
        <v>0</v>
      </c>
      <c r="M526" s="380">
        <f t="shared" si="8"/>
        <v>0</v>
      </c>
      <c r="N526" s="141" t="s">
        <v>422</v>
      </c>
      <c r="O526" s="73"/>
      <c r="P526" s="73"/>
      <c r="Q526" s="114">
        <v>0</v>
      </c>
      <c r="R526" s="76">
        <v>5</v>
      </c>
      <c r="S526" s="76">
        <v>12</v>
      </c>
      <c r="T526" s="76">
        <v>12</v>
      </c>
      <c r="U526" s="76">
        <v>12</v>
      </c>
      <c r="V526" s="76">
        <v>7</v>
      </c>
      <c r="W526" s="73"/>
      <c r="X526" s="168"/>
      <c r="Y526" s="73"/>
      <c r="Z526" s="76"/>
      <c r="AA526" s="76"/>
      <c r="AB526" s="76"/>
      <c r="AC526" s="76"/>
      <c r="AD526" s="76"/>
      <c r="AE526" s="169"/>
      <c r="AF526" s="73"/>
      <c r="AG526" s="73"/>
      <c r="AH526" s="73"/>
      <c r="AI526" s="7"/>
      <c r="AJ526" s="7"/>
      <c r="AK526" s="7"/>
      <c r="AL526" s="7"/>
      <c r="AM526" s="7"/>
      <c r="AN526" s="7"/>
      <c r="AO526" s="7"/>
      <c r="AP526" s="7"/>
      <c r="AQ526" s="7"/>
      <c r="AR526" s="7"/>
      <c r="AS526" s="7"/>
      <c r="AT526" s="7"/>
      <c r="AU526" s="7"/>
      <c r="AV526" s="7"/>
      <c r="AW526" s="7"/>
      <c r="AX526" s="7"/>
      <c r="AY526" s="7"/>
      <c r="AZ526" s="7"/>
      <c r="BA526" s="7"/>
      <c r="BB526" s="7"/>
    </row>
    <row r="527" spans="1:54" s="98" customFormat="1" ht="14.25" customHeight="1" x14ac:dyDescent="0.25">
      <c r="A527" s="111">
        <v>81705100</v>
      </c>
      <c r="B527" s="112" t="s">
        <v>817</v>
      </c>
      <c r="C527" s="197" t="str">
        <f>VLOOKUP(B527,Satser!$I$133:$J$160,2,FALSE)</f>
        <v>NV</v>
      </c>
      <c r="D527" s="112" t="s">
        <v>152</v>
      </c>
      <c r="E527" s="440" t="s">
        <v>2189</v>
      </c>
      <c r="F527" s="220" t="s">
        <v>1813</v>
      </c>
      <c r="G527" s="112"/>
      <c r="H527" s="130">
        <v>2009</v>
      </c>
      <c r="I527" s="189" t="s">
        <v>345</v>
      </c>
      <c r="J527" s="160" t="s">
        <v>224</v>
      </c>
      <c r="K527" s="379">
        <f>IF(B527="",0,VLOOKUP(B527,Satser!$D$167:$F$194,2,FALSE)*IF(AA527="",0,VLOOKUP(AA527,Satser!$H$2:$J$14,2,FALSE)))</f>
        <v>0</v>
      </c>
      <c r="L527" s="379">
        <f>IF(B527="",0,VLOOKUP(B527,Satser!$I$167:$L$194,3,FALSE)*IF(AA527="",0,VLOOKUP(AA527,Satser!$H$2:$J$14,3,FALSE)))</f>
        <v>0</v>
      </c>
      <c r="M527" s="380">
        <f t="shared" si="8"/>
        <v>0</v>
      </c>
      <c r="N527" s="141" t="s">
        <v>357</v>
      </c>
      <c r="O527" s="73"/>
      <c r="P527" s="73"/>
      <c r="Q527" s="114">
        <v>0</v>
      </c>
      <c r="R527" s="76">
        <v>7</v>
      </c>
      <c r="S527" s="76">
        <v>12</v>
      </c>
      <c r="T527" s="76">
        <v>12</v>
      </c>
      <c r="U527" s="76">
        <v>12</v>
      </c>
      <c r="V527" s="76">
        <v>5</v>
      </c>
      <c r="W527" s="73"/>
      <c r="X527" s="168"/>
      <c r="Y527" s="73"/>
      <c r="Z527" s="76"/>
      <c r="AA527" s="76"/>
      <c r="AB527" s="76"/>
      <c r="AC527" s="76"/>
      <c r="AD527" s="76"/>
      <c r="AE527" s="169"/>
      <c r="AF527" s="76"/>
      <c r="AG527" s="76"/>
      <c r="AH527" s="76"/>
      <c r="AI527" s="97"/>
      <c r="AJ527" s="97"/>
      <c r="AK527" s="97"/>
      <c r="AL527" s="97"/>
      <c r="AM527" s="97"/>
      <c r="AN527" s="97"/>
      <c r="AO527" s="97"/>
      <c r="AP527" s="97"/>
      <c r="AQ527" s="97"/>
      <c r="AR527" s="97"/>
      <c r="AS527" s="97"/>
      <c r="AT527" s="97"/>
      <c r="AU527" s="97"/>
      <c r="AV527" s="97"/>
      <c r="AW527" s="97"/>
      <c r="AX527" s="97"/>
      <c r="AY527" s="97"/>
      <c r="AZ527" s="97"/>
      <c r="BA527" s="97"/>
      <c r="BB527" s="97"/>
    </row>
    <row r="528" spans="1:54" s="98" customFormat="1" ht="14.25" customHeight="1" x14ac:dyDescent="0.25">
      <c r="A528" s="111">
        <v>81705200</v>
      </c>
      <c r="B528" s="112" t="s">
        <v>817</v>
      </c>
      <c r="C528" s="197" t="str">
        <f>VLOOKUP(B528,Satser!$I$133:$J$160,2,FALSE)</f>
        <v>NV</v>
      </c>
      <c r="D528" s="112" t="s">
        <v>407</v>
      </c>
      <c r="E528" s="440"/>
      <c r="F528" s="220" t="s">
        <v>1813</v>
      </c>
      <c r="G528" s="112"/>
      <c r="H528" s="192">
        <v>2009</v>
      </c>
      <c r="I528" s="189" t="s">
        <v>348</v>
      </c>
      <c r="J528" s="160" t="s">
        <v>224</v>
      </c>
      <c r="K528" s="379">
        <f>IF(B528="",0,VLOOKUP(B528,Satser!$D$167:$F$194,2,FALSE)*IF(AA528="",0,VLOOKUP(AA528,Satser!$H$2:$J$14,2,FALSE)))</f>
        <v>0</v>
      </c>
      <c r="L528" s="379">
        <f>IF(B528="",0,VLOOKUP(B528,Satser!$I$167:$L$194,3,FALSE)*IF(AA528="",0,VLOOKUP(AA528,Satser!$H$2:$J$14,3,FALSE)))</f>
        <v>0</v>
      </c>
      <c r="M528" s="380">
        <f t="shared" si="8"/>
        <v>0</v>
      </c>
      <c r="N528" s="141" t="s">
        <v>422</v>
      </c>
      <c r="O528" s="73"/>
      <c r="P528" s="73"/>
      <c r="Q528" s="114">
        <v>0</v>
      </c>
      <c r="R528" s="76">
        <v>5</v>
      </c>
      <c r="S528" s="76">
        <v>12</v>
      </c>
      <c r="T528" s="76">
        <v>12</v>
      </c>
      <c r="U528" s="76">
        <v>12</v>
      </c>
      <c r="V528" s="76">
        <v>7</v>
      </c>
      <c r="W528" s="73"/>
      <c r="X528" s="73"/>
      <c r="Y528" s="168"/>
      <c r="Z528" s="76"/>
      <c r="AA528" s="76"/>
      <c r="AB528" s="76"/>
      <c r="AC528" s="76"/>
      <c r="AD528" s="76"/>
      <c r="AE528" s="169"/>
      <c r="AF528" s="76"/>
      <c r="AG528" s="76"/>
      <c r="AH528" s="76"/>
      <c r="AI528" s="97"/>
      <c r="AJ528" s="97"/>
      <c r="AK528" s="97"/>
      <c r="AL528" s="97"/>
      <c r="AM528" s="97"/>
      <c r="AN528" s="97"/>
      <c r="AO528" s="97"/>
      <c r="AP528" s="97"/>
      <c r="AQ528" s="97"/>
      <c r="AR528" s="97"/>
      <c r="AS528" s="97"/>
      <c r="AT528" s="97"/>
      <c r="AU528" s="97"/>
      <c r="AV528" s="97"/>
      <c r="AW528" s="97"/>
      <c r="AX528" s="97"/>
      <c r="AY528" s="97"/>
      <c r="AZ528" s="97"/>
      <c r="BA528" s="97"/>
      <c r="BB528" s="97"/>
    </row>
    <row r="529" spans="1:54" s="98" customFormat="1" ht="14.25" customHeight="1" x14ac:dyDescent="0.25">
      <c r="A529" s="111">
        <v>81705300</v>
      </c>
      <c r="B529" s="112" t="s">
        <v>817</v>
      </c>
      <c r="C529" s="197" t="str">
        <f>VLOOKUP(B529,Satser!$I$133:$J$160,2,FALSE)</f>
        <v>NV</v>
      </c>
      <c r="D529" s="112" t="s">
        <v>349</v>
      </c>
      <c r="E529" s="440"/>
      <c r="F529" s="220" t="s">
        <v>1813</v>
      </c>
      <c r="G529" s="112"/>
      <c r="H529" s="192">
        <v>2009</v>
      </c>
      <c r="I529" s="189" t="s">
        <v>346</v>
      </c>
      <c r="J529" s="160" t="s">
        <v>224</v>
      </c>
      <c r="K529" s="379">
        <f>IF(B529="",0,VLOOKUP(B529,Satser!$D$167:$F$194,2,FALSE)*IF(AA529="",0,VLOOKUP(AA529,Satser!$H$2:$J$14,2,FALSE)))</f>
        <v>0</v>
      </c>
      <c r="L529" s="379">
        <f>IF(B529="",0,VLOOKUP(B529,Satser!$I$167:$L$194,3,FALSE)*IF(AA529="",0,VLOOKUP(AA529,Satser!$H$2:$J$14,3,FALSE)))</f>
        <v>0</v>
      </c>
      <c r="M529" s="380">
        <f t="shared" si="8"/>
        <v>0</v>
      </c>
      <c r="N529" s="141" t="s">
        <v>355</v>
      </c>
      <c r="O529" s="73"/>
      <c r="P529" s="73"/>
      <c r="Q529" s="114">
        <v>0</v>
      </c>
      <c r="R529" s="76">
        <v>7</v>
      </c>
      <c r="S529" s="76">
        <v>12</v>
      </c>
      <c r="T529" s="76">
        <v>12</v>
      </c>
      <c r="U529" s="76">
        <v>12</v>
      </c>
      <c r="V529" s="76">
        <v>5</v>
      </c>
      <c r="W529" s="73"/>
      <c r="X529" s="73"/>
      <c r="Y529" s="168"/>
      <c r="Z529" s="76"/>
      <c r="AA529" s="76"/>
      <c r="AB529" s="76"/>
      <c r="AC529" s="76"/>
      <c r="AD529" s="76"/>
      <c r="AE529" s="169"/>
      <c r="AF529" s="76"/>
      <c r="AG529" s="76"/>
      <c r="AH529" s="76"/>
      <c r="AI529" s="97"/>
      <c r="AJ529" s="97"/>
      <c r="AK529" s="97"/>
      <c r="AL529" s="97"/>
      <c r="AM529" s="97"/>
      <c r="AN529" s="97"/>
      <c r="AO529" s="97"/>
      <c r="AP529" s="97"/>
      <c r="AQ529" s="97"/>
      <c r="AR529" s="97"/>
      <c r="AS529" s="97"/>
      <c r="AT529" s="97"/>
      <c r="AU529" s="97"/>
      <c r="AV529" s="97"/>
      <c r="AW529" s="97"/>
      <c r="AX529" s="97"/>
      <c r="AY529" s="97"/>
      <c r="AZ529" s="97"/>
      <c r="BA529" s="97"/>
      <c r="BB529" s="97"/>
    </row>
    <row r="530" spans="1:54" s="98" customFormat="1" ht="14.25" customHeight="1" x14ac:dyDescent="0.25">
      <c r="A530" s="111">
        <v>81705400</v>
      </c>
      <c r="B530" s="112" t="s">
        <v>817</v>
      </c>
      <c r="C530" s="197" t="str">
        <f>VLOOKUP(B530,Satser!$I$133:$J$160,2,FALSE)</f>
        <v>NV</v>
      </c>
      <c r="D530" s="112" t="s">
        <v>752</v>
      </c>
      <c r="E530" s="440"/>
      <c r="F530" s="220" t="s">
        <v>1813</v>
      </c>
      <c r="G530" s="112" t="s">
        <v>527</v>
      </c>
      <c r="H530" s="130">
        <v>2009</v>
      </c>
      <c r="I530" s="189" t="s">
        <v>618</v>
      </c>
      <c r="J530" s="160" t="s">
        <v>224</v>
      </c>
      <c r="K530" s="379">
        <f>IF(B530="",0,VLOOKUP(B530,Satser!$D$167:$F$194,2,FALSE)*IF(AA530="",0,VLOOKUP(AA530,Satser!$H$2:$J$14,2,FALSE)))</f>
        <v>0</v>
      </c>
      <c r="L530" s="379">
        <f>IF(B530="",0,VLOOKUP(B530,Satser!$I$167:$L$194,3,FALSE)*IF(AA530="",0,VLOOKUP(AA530,Satser!$H$2:$J$14,3,FALSE)))</f>
        <v>0</v>
      </c>
      <c r="M530" s="380">
        <f t="shared" si="8"/>
        <v>0</v>
      </c>
      <c r="N530" s="141" t="s">
        <v>745</v>
      </c>
      <c r="O530" s="73"/>
      <c r="P530" s="73"/>
      <c r="Q530" s="114">
        <v>0</v>
      </c>
      <c r="R530" s="76"/>
      <c r="S530" s="76">
        <v>9</v>
      </c>
      <c r="T530" s="76">
        <v>12</v>
      </c>
      <c r="U530" s="76">
        <v>12</v>
      </c>
      <c r="V530" s="76">
        <v>12</v>
      </c>
      <c r="W530" s="73">
        <v>3</v>
      </c>
      <c r="X530" s="168"/>
      <c r="Y530" s="73"/>
      <c r="Z530" s="76"/>
      <c r="AA530" s="76"/>
      <c r="AB530" s="76"/>
      <c r="AC530" s="76"/>
      <c r="AD530" s="76"/>
      <c r="AE530" s="169"/>
      <c r="AF530" s="76"/>
      <c r="AG530" s="76"/>
      <c r="AH530" s="76"/>
      <c r="AI530" s="97"/>
      <c r="AJ530" s="97"/>
      <c r="AK530" s="97"/>
      <c r="AL530" s="97"/>
      <c r="AM530" s="97"/>
      <c r="AN530" s="97"/>
      <c r="AO530" s="97"/>
      <c r="AP530" s="97"/>
      <c r="AQ530" s="97"/>
      <c r="AR530" s="97"/>
      <c r="AS530" s="97"/>
      <c r="AT530" s="97"/>
      <c r="AU530" s="97"/>
      <c r="AV530" s="97"/>
      <c r="AW530" s="97"/>
      <c r="AX530" s="97"/>
      <c r="AY530" s="97"/>
      <c r="AZ530" s="97"/>
      <c r="BA530" s="97"/>
      <c r="BB530" s="97"/>
    </row>
    <row r="531" spans="1:54" s="98" customFormat="1" ht="14.25" customHeight="1" x14ac:dyDescent="0.25">
      <c r="A531" s="111">
        <v>81705500</v>
      </c>
      <c r="B531" s="112" t="s">
        <v>817</v>
      </c>
      <c r="C531" s="197" t="str">
        <f>VLOOKUP(B531,Satser!$I$133:$J$160,2,FALSE)</f>
        <v>NV</v>
      </c>
      <c r="D531" s="112" t="s">
        <v>415</v>
      </c>
      <c r="E531" s="440"/>
      <c r="F531" s="220" t="s">
        <v>1813</v>
      </c>
      <c r="G531" s="112"/>
      <c r="H531" s="130">
        <v>2009</v>
      </c>
      <c r="I531" s="189" t="s">
        <v>348</v>
      </c>
      <c r="J531" s="160" t="s">
        <v>224</v>
      </c>
      <c r="K531" s="379">
        <f>IF(B531="",0,VLOOKUP(B531,Satser!$D$167:$F$194,2,FALSE)*IF(AA531="",0,VLOOKUP(AA531,Satser!$H$2:$J$14,2,FALSE)))</f>
        <v>0</v>
      </c>
      <c r="L531" s="379">
        <f>IF(B531="",0,VLOOKUP(B531,Satser!$I$167:$L$194,3,FALSE)*IF(AA531="",0,VLOOKUP(AA531,Satser!$H$2:$J$14,3,FALSE)))</f>
        <v>0</v>
      </c>
      <c r="M531" s="380">
        <f t="shared" si="8"/>
        <v>0</v>
      </c>
      <c r="N531" s="141" t="s">
        <v>881</v>
      </c>
      <c r="O531" s="73"/>
      <c r="P531" s="73"/>
      <c r="Q531" s="114"/>
      <c r="R531" s="76"/>
      <c r="S531" s="280"/>
      <c r="T531" s="76">
        <v>12</v>
      </c>
      <c r="U531" s="76"/>
      <c r="V531" s="76"/>
      <c r="W531" s="73"/>
      <c r="X531" s="73"/>
      <c r="Y531" s="73"/>
      <c r="Z531" s="76"/>
      <c r="AA531" s="76"/>
      <c r="AB531" s="76"/>
      <c r="AC531" s="76"/>
      <c r="AD531" s="76"/>
      <c r="AE531" s="169"/>
      <c r="AF531" s="76"/>
      <c r="AG531" s="76"/>
      <c r="AH531" s="76"/>
      <c r="AI531" s="97"/>
      <c r="AJ531" s="97"/>
      <c r="AK531" s="97"/>
      <c r="AL531" s="97"/>
      <c r="AM531" s="97"/>
      <c r="AN531" s="97"/>
      <c r="AO531" s="97"/>
      <c r="AP531" s="97"/>
      <c r="AQ531" s="97"/>
      <c r="AR531" s="97"/>
      <c r="AS531" s="97"/>
      <c r="AT531" s="97"/>
      <c r="AU531" s="97"/>
      <c r="AV531" s="97"/>
      <c r="AW531" s="97"/>
      <c r="AX531" s="97"/>
      <c r="AY531" s="97"/>
      <c r="AZ531" s="97"/>
      <c r="BA531" s="97"/>
      <c r="BB531" s="97"/>
    </row>
    <row r="532" spans="1:54" s="98" customFormat="1" ht="14.25" customHeight="1" x14ac:dyDescent="0.25">
      <c r="A532" s="111">
        <v>81705500</v>
      </c>
      <c r="B532" s="112" t="s">
        <v>817</v>
      </c>
      <c r="C532" s="197" t="str">
        <f>VLOOKUP(B532,Satser!$I$133:$J$160,2,FALSE)</f>
        <v>NV</v>
      </c>
      <c r="D532" s="112" t="s">
        <v>415</v>
      </c>
      <c r="E532" s="440"/>
      <c r="F532" s="220" t="s">
        <v>1813</v>
      </c>
      <c r="G532" s="112"/>
      <c r="H532" s="192">
        <v>2009</v>
      </c>
      <c r="I532" s="189" t="s">
        <v>348</v>
      </c>
      <c r="J532" s="160" t="s">
        <v>224</v>
      </c>
      <c r="K532" s="379">
        <f>IF(B532="",0,VLOOKUP(B532,Satser!$D$167:$F$194,2,FALSE)*IF(AA532="",0,VLOOKUP(AA532,Satser!$H$2:$J$14,2,FALSE)))</f>
        <v>0</v>
      </c>
      <c r="L532" s="379">
        <f>IF(B532="",0,VLOOKUP(B532,Satser!$I$167:$L$194,3,FALSE)*IF(AA532="",0,VLOOKUP(AA532,Satser!$H$2:$J$14,3,FALSE)))</f>
        <v>0</v>
      </c>
      <c r="M532" s="380">
        <f t="shared" si="8"/>
        <v>0</v>
      </c>
      <c r="N532" s="141" t="s">
        <v>882</v>
      </c>
      <c r="O532" s="73"/>
      <c r="P532" s="73"/>
      <c r="Q532" s="114">
        <v>0</v>
      </c>
      <c r="R532" s="76">
        <v>5</v>
      </c>
      <c r="S532" s="76">
        <v>12</v>
      </c>
      <c r="T532" s="76">
        <v>12</v>
      </c>
      <c r="U532" s="76">
        <v>12</v>
      </c>
      <c r="V532" s="76">
        <v>7</v>
      </c>
      <c r="W532" s="73"/>
      <c r="X532" s="73"/>
      <c r="Y532" s="73"/>
      <c r="Z532" s="76"/>
      <c r="AA532" s="76"/>
      <c r="AB532" s="76"/>
      <c r="AC532" s="76"/>
      <c r="AD532" s="76"/>
      <c r="AE532" s="169"/>
      <c r="AF532" s="76"/>
      <c r="AG532" s="76"/>
      <c r="AH532" s="76"/>
      <c r="AI532" s="97"/>
      <c r="AJ532" s="97"/>
      <c r="AK532" s="97"/>
      <c r="AL532" s="97"/>
      <c r="AM532" s="97"/>
      <c r="AN532" s="97"/>
      <c r="AO532" s="97"/>
      <c r="AP532" s="97"/>
      <c r="AQ532" s="97"/>
      <c r="AR532" s="97"/>
      <c r="AS532" s="97"/>
      <c r="AT532" s="97"/>
      <c r="AU532" s="97"/>
      <c r="AV532" s="97"/>
      <c r="AW532" s="97"/>
      <c r="AX532" s="97"/>
      <c r="AY532" s="97"/>
      <c r="AZ532" s="97"/>
      <c r="BA532" s="97"/>
      <c r="BB532" s="97"/>
    </row>
    <row r="533" spans="1:54" s="98" customFormat="1" ht="14.25" customHeight="1" x14ac:dyDescent="0.25">
      <c r="A533" s="111">
        <v>81705600</v>
      </c>
      <c r="B533" s="112" t="s">
        <v>817</v>
      </c>
      <c r="C533" s="197" t="str">
        <f>VLOOKUP(B533,Satser!$I$133:$J$160,2,FALSE)</f>
        <v>NV</v>
      </c>
      <c r="D533" s="112" t="s">
        <v>416</v>
      </c>
      <c r="E533" s="440"/>
      <c r="F533" s="220" t="s">
        <v>1813</v>
      </c>
      <c r="G533" s="112"/>
      <c r="H533" s="192">
        <v>2009</v>
      </c>
      <c r="I533" s="189" t="s">
        <v>348</v>
      </c>
      <c r="J533" s="160" t="s">
        <v>224</v>
      </c>
      <c r="K533" s="379">
        <f>IF(B533="",0,VLOOKUP(B533,Satser!$D$167:$F$194,2,FALSE)*IF(AA533="",0,VLOOKUP(AA533,Satser!$H$2:$J$14,2,FALSE)))</f>
        <v>0</v>
      </c>
      <c r="L533" s="379">
        <f>IF(B533="",0,VLOOKUP(B533,Satser!$I$167:$L$194,3,FALSE)*IF(AA533="",0,VLOOKUP(AA533,Satser!$H$2:$J$14,3,FALSE)))</f>
        <v>0</v>
      </c>
      <c r="M533" s="380">
        <f t="shared" si="8"/>
        <v>0</v>
      </c>
      <c r="N533" s="141" t="s">
        <v>422</v>
      </c>
      <c r="O533" s="73"/>
      <c r="P533" s="73"/>
      <c r="Q533" s="114">
        <v>0</v>
      </c>
      <c r="R533" s="76">
        <v>5</v>
      </c>
      <c r="S533" s="76">
        <v>12</v>
      </c>
      <c r="T533" s="76">
        <v>12</v>
      </c>
      <c r="U533" s="76">
        <v>12</v>
      </c>
      <c r="V533" s="76">
        <v>7</v>
      </c>
      <c r="W533" s="73"/>
      <c r="X533" s="73"/>
      <c r="Y533" s="73"/>
      <c r="Z533" s="76"/>
      <c r="AA533" s="76"/>
      <c r="AB533" s="76"/>
      <c r="AC533" s="76"/>
      <c r="AD533" s="76"/>
      <c r="AE533" s="169"/>
      <c r="AF533" s="76"/>
      <c r="AG533" s="76"/>
      <c r="AH533" s="76"/>
      <c r="AI533" s="97"/>
      <c r="AJ533" s="97"/>
      <c r="AK533" s="97"/>
      <c r="AL533" s="97"/>
      <c r="AM533" s="97"/>
      <c r="AN533" s="97"/>
      <c r="AO533" s="97"/>
      <c r="AP533" s="97"/>
      <c r="AQ533" s="97"/>
      <c r="AR533" s="97"/>
      <c r="AS533" s="97"/>
      <c r="AT533" s="97"/>
      <c r="AU533" s="97"/>
      <c r="AV533" s="97"/>
      <c r="AW533" s="97"/>
      <c r="AX533" s="97"/>
      <c r="AY533" s="97"/>
      <c r="AZ533" s="97"/>
      <c r="BA533" s="97"/>
      <c r="BB533" s="97"/>
    </row>
    <row r="534" spans="1:54" s="98" customFormat="1" ht="14.25" customHeight="1" x14ac:dyDescent="0.25">
      <c r="A534" s="111">
        <v>81708000</v>
      </c>
      <c r="B534" s="113" t="s">
        <v>817</v>
      </c>
      <c r="C534" s="197" t="str">
        <f>VLOOKUP(B534,Satser!$I$133:$J$160,2,FALSE)</f>
        <v>NV</v>
      </c>
      <c r="D534" s="113" t="s">
        <v>406</v>
      </c>
      <c r="E534" s="440"/>
      <c r="F534" s="220" t="s">
        <v>1813</v>
      </c>
      <c r="G534" s="113"/>
      <c r="H534" s="192">
        <v>2009</v>
      </c>
      <c r="I534" s="189" t="s">
        <v>348</v>
      </c>
      <c r="J534" s="160" t="s">
        <v>224</v>
      </c>
      <c r="K534" s="379">
        <f>IF(B534="",0,VLOOKUP(B534,Satser!$D$167:$F$194,2,FALSE)*IF(AA534="",0,VLOOKUP(AA534,Satser!$H$2:$J$14,2,FALSE)))</f>
        <v>0</v>
      </c>
      <c r="L534" s="379">
        <f>IF(B534="",0,VLOOKUP(B534,Satser!$I$167:$L$194,3,FALSE)*IF(AA534="",0,VLOOKUP(AA534,Satser!$H$2:$J$14,3,FALSE)))</f>
        <v>0</v>
      </c>
      <c r="M534" s="380">
        <f t="shared" si="8"/>
        <v>0</v>
      </c>
      <c r="N534" s="141" t="s">
        <v>1827</v>
      </c>
      <c r="O534" s="73"/>
      <c r="P534" s="73"/>
      <c r="Q534" s="114">
        <v>0</v>
      </c>
      <c r="R534" s="76">
        <v>5</v>
      </c>
      <c r="S534" s="76">
        <v>12</v>
      </c>
      <c r="T534" s="76">
        <v>12</v>
      </c>
      <c r="U534" s="76">
        <v>12</v>
      </c>
      <c r="V534" s="76">
        <v>7</v>
      </c>
      <c r="W534" s="73"/>
      <c r="X534" s="73"/>
      <c r="Y534" s="73"/>
      <c r="Z534" s="76"/>
      <c r="AA534" s="76"/>
      <c r="AB534" s="76"/>
      <c r="AC534" s="76"/>
      <c r="AD534" s="76"/>
      <c r="AE534" s="169"/>
      <c r="AF534" s="76"/>
      <c r="AG534" s="76"/>
      <c r="AH534" s="76"/>
      <c r="AI534" s="97"/>
      <c r="AJ534" s="97"/>
      <c r="AK534" s="97"/>
      <c r="AL534" s="97"/>
      <c r="AM534" s="97"/>
      <c r="AN534" s="97"/>
      <c r="AO534" s="97"/>
      <c r="AP534" s="97"/>
      <c r="AQ534" s="97"/>
      <c r="AR534" s="97"/>
      <c r="AS534" s="97"/>
      <c r="AT534" s="97"/>
      <c r="AU534" s="97"/>
      <c r="AV534" s="97"/>
      <c r="AW534" s="97"/>
      <c r="AX534" s="97"/>
      <c r="AY534" s="97"/>
      <c r="AZ534" s="97"/>
      <c r="BA534" s="97"/>
      <c r="BB534" s="97"/>
    </row>
    <row r="535" spans="1:54" s="98" customFormat="1" ht="14.25" customHeight="1" x14ac:dyDescent="0.25">
      <c r="A535" s="111">
        <v>81708100</v>
      </c>
      <c r="B535" s="113" t="s">
        <v>817</v>
      </c>
      <c r="C535" s="197" t="str">
        <f>VLOOKUP(B535,Satser!$I$133:$J$160,2,FALSE)</f>
        <v>NV</v>
      </c>
      <c r="D535" s="113" t="s">
        <v>586</v>
      </c>
      <c r="E535" s="440"/>
      <c r="F535" s="220" t="s">
        <v>1813</v>
      </c>
      <c r="G535" s="112" t="s">
        <v>530</v>
      </c>
      <c r="H535" s="130">
        <v>2009</v>
      </c>
      <c r="I535" s="189" t="s">
        <v>364</v>
      </c>
      <c r="J535" s="160" t="s">
        <v>224</v>
      </c>
      <c r="K535" s="379">
        <f>IF(B535="",0,VLOOKUP(B535,Satser!$D$167:$F$194,2,FALSE)*IF(AA535="",0,VLOOKUP(AA535,Satser!$H$2:$J$14,2,FALSE)))</f>
        <v>0</v>
      </c>
      <c r="L535" s="379">
        <f>IF(B535="",0,VLOOKUP(B535,Satser!$I$167:$L$194,3,FALSE)*IF(AA535="",0,VLOOKUP(AA535,Satser!$H$2:$J$14,3,FALSE)))</f>
        <v>0</v>
      </c>
      <c r="M535" s="380">
        <f t="shared" si="8"/>
        <v>0</v>
      </c>
      <c r="N535" s="141" t="s">
        <v>587</v>
      </c>
      <c r="O535" s="73"/>
      <c r="P535" s="73"/>
      <c r="Q535" s="114">
        <v>0</v>
      </c>
      <c r="R535" s="76"/>
      <c r="S535" s="280">
        <v>12</v>
      </c>
      <c r="T535" s="76">
        <v>12</v>
      </c>
      <c r="U535" s="76">
        <v>12</v>
      </c>
      <c r="V535" s="76">
        <v>10</v>
      </c>
      <c r="W535" s="73"/>
      <c r="X535" s="73"/>
      <c r="Y535" s="73"/>
      <c r="Z535" s="76"/>
      <c r="AA535" s="76"/>
      <c r="AB535" s="76"/>
      <c r="AC535" s="76"/>
      <c r="AD535" s="76"/>
      <c r="AE535" s="169"/>
      <c r="AF535" s="76"/>
      <c r="AG535" s="76"/>
      <c r="AH535" s="76"/>
      <c r="AI535" s="97"/>
      <c r="AJ535" s="97"/>
      <c r="AK535" s="97"/>
      <c r="AL535" s="97"/>
      <c r="AM535" s="97"/>
      <c r="AN535" s="97"/>
      <c r="AO535" s="97"/>
      <c r="AP535" s="97"/>
      <c r="AQ535" s="97"/>
      <c r="AR535" s="97"/>
      <c r="AS535" s="97"/>
      <c r="AT535" s="97"/>
      <c r="AU535" s="97"/>
      <c r="AV535" s="97"/>
      <c r="AW535" s="97"/>
      <c r="AX535" s="97"/>
      <c r="AY535" s="97"/>
      <c r="AZ535" s="97"/>
      <c r="BA535" s="97"/>
      <c r="BB535" s="97"/>
    </row>
    <row r="536" spans="1:54" s="98" customFormat="1" ht="14.25" customHeight="1" x14ac:dyDescent="0.25">
      <c r="A536" s="111">
        <v>81708300</v>
      </c>
      <c r="B536" s="113" t="s">
        <v>817</v>
      </c>
      <c r="C536" s="197" t="str">
        <f>VLOOKUP(B536,Satser!$I$133:$J$160,2,FALSE)</f>
        <v>NV</v>
      </c>
      <c r="D536" s="113" t="s">
        <v>501</v>
      </c>
      <c r="E536" s="440"/>
      <c r="F536" s="220" t="s">
        <v>1813</v>
      </c>
      <c r="G536" s="113"/>
      <c r="H536" s="130">
        <v>2009</v>
      </c>
      <c r="I536" s="189" t="s">
        <v>364</v>
      </c>
      <c r="J536" s="160" t="s">
        <v>224</v>
      </c>
      <c r="K536" s="379">
        <f>IF(B536="",0,VLOOKUP(B536,Satser!$D$167:$F$194,2,FALSE)*IF(AA536="",0,VLOOKUP(AA536,Satser!$H$2:$J$14,2,FALSE)))</f>
        <v>0</v>
      </c>
      <c r="L536" s="379">
        <f>IF(B536="",0,VLOOKUP(B536,Satser!$I$167:$L$194,3,FALSE)*IF(AA536="",0,VLOOKUP(AA536,Satser!$H$2:$J$14,3,FALSE)))</f>
        <v>0</v>
      </c>
      <c r="M536" s="380">
        <f t="shared" si="8"/>
        <v>0</v>
      </c>
      <c r="N536" s="141" t="s">
        <v>525</v>
      </c>
      <c r="O536" s="73"/>
      <c r="P536" s="73"/>
      <c r="Q536" s="114">
        <v>0</v>
      </c>
      <c r="R536" s="76">
        <v>3</v>
      </c>
      <c r="S536" s="76">
        <v>12</v>
      </c>
      <c r="T536" s="76">
        <v>12</v>
      </c>
      <c r="U536" s="76">
        <v>12</v>
      </c>
      <c r="V536" s="76">
        <v>9</v>
      </c>
      <c r="W536" s="73"/>
      <c r="X536" s="9"/>
      <c r="Y536" s="73"/>
      <c r="Z536" s="76"/>
      <c r="AA536" s="76"/>
      <c r="AB536" s="76"/>
      <c r="AC536" s="76"/>
      <c r="AD536" s="76"/>
      <c r="AE536" s="169"/>
      <c r="AF536" s="76"/>
      <c r="AG536" s="76"/>
      <c r="AH536" s="76"/>
      <c r="AI536" s="97"/>
      <c r="AJ536" s="97"/>
      <c r="AK536" s="97"/>
      <c r="AL536" s="97"/>
      <c r="AM536" s="97"/>
      <c r="AN536" s="97"/>
      <c r="AO536" s="97"/>
      <c r="AP536" s="97"/>
      <c r="AQ536" s="97"/>
      <c r="AR536" s="97"/>
      <c r="AS536" s="97"/>
      <c r="AT536" s="97"/>
      <c r="AU536" s="97"/>
      <c r="AV536" s="97"/>
      <c r="AW536" s="97"/>
      <c r="AX536" s="97"/>
      <c r="AY536" s="97"/>
      <c r="AZ536" s="97"/>
      <c r="BA536" s="97"/>
      <c r="BB536" s="97"/>
    </row>
    <row r="537" spans="1:54" s="98" customFormat="1" ht="14.25" customHeight="1" x14ac:dyDescent="0.25">
      <c r="A537" s="111">
        <v>81709500</v>
      </c>
      <c r="B537" s="360" t="s">
        <v>817</v>
      </c>
      <c r="C537" s="197" t="str">
        <f>VLOOKUP(B537,Satser!$I$133:$J$160,2,FALSE)</f>
        <v>NV</v>
      </c>
      <c r="D537" s="113" t="s">
        <v>241</v>
      </c>
      <c r="E537" s="440"/>
      <c r="F537" s="220" t="s">
        <v>1813</v>
      </c>
      <c r="G537" s="113"/>
      <c r="H537" s="192">
        <v>2009</v>
      </c>
      <c r="I537" s="189" t="s">
        <v>348</v>
      </c>
      <c r="J537" s="160" t="s">
        <v>224</v>
      </c>
      <c r="K537" s="379">
        <f>IF(B537="",0,VLOOKUP(B537,Satser!$D$167:$F$194,2,FALSE)*IF(AA537="",0,VLOOKUP(AA537,Satser!$H$2:$J$14,2,FALSE)))</f>
        <v>0</v>
      </c>
      <c r="L537" s="379">
        <f>IF(B537="",0,VLOOKUP(B537,Satser!$I$167:$L$194,3,FALSE)*IF(AA537="",0,VLOOKUP(AA537,Satser!$H$2:$J$14,3,FALSE)))</f>
        <v>0</v>
      </c>
      <c r="M537" s="380">
        <f t="shared" si="8"/>
        <v>0</v>
      </c>
      <c r="N537" s="141" t="s">
        <v>472</v>
      </c>
      <c r="O537" s="73"/>
      <c r="P537" s="73"/>
      <c r="Q537" s="114">
        <v>0</v>
      </c>
      <c r="R537" s="76">
        <v>5</v>
      </c>
      <c r="S537" s="280">
        <v>12</v>
      </c>
      <c r="T537" s="76">
        <v>12</v>
      </c>
      <c r="U537" s="76">
        <v>12</v>
      </c>
      <c r="V537" s="76">
        <v>7</v>
      </c>
      <c r="W537" s="73"/>
      <c r="X537" s="73"/>
      <c r="Y537" s="73"/>
      <c r="Z537" s="76"/>
      <c r="AA537" s="76"/>
      <c r="AB537" s="76"/>
      <c r="AC537" s="76"/>
      <c r="AD537" s="76"/>
      <c r="AE537" s="169"/>
      <c r="AF537" s="76"/>
      <c r="AG537" s="76"/>
      <c r="AH537" s="76"/>
      <c r="AI537" s="97"/>
      <c r="AJ537" s="97"/>
      <c r="AK537" s="97"/>
      <c r="AL537" s="97"/>
      <c r="AM537" s="97"/>
      <c r="AN537" s="97"/>
      <c r="AO537" s="97"/>
      <c r="AP537" s="97"/>
      <c r="AQ537" s="97"/>
      <c r="AR537" s="97"/>
      <c r="AS537" s="97"/>
      <c r="AT537" s="97"/>
      <c r="AU537" s="97"/>
      <c r="AV537" s="97"/>
      <c r="AW537" s="97"/>
      <c r="AX537" s="97"/>
      <c r="AY537" s="97"/>
      <c r="AZ537" s="97"/>
      <c r="BA537" s="97"/>
      <c r="BB537" s="97"/>
    </row>
    <row r="538" spans="1:54" s="98" customFormat="1" ht="14.25" customHeight="1" x14ac:dyDescent="0.25">
      <c r="A538" s="111">
        <v>81709900</v>
      </c>
      <c r="B538" s="113" t="s">
        <v>817</v>
      </c>
      <c r="C538" s="197" t="str">
        <f>VLOOKUP(B538,Satser!$I$133:$J$160,2,FALSE)</f>
        <v>NV</v>
      </c>
      <c r="D538" s="113" t="s">
        <v>1101</v>
      </c>
      <c r="E538" s="440"/>
      <c r="F538" s="220" t="s">
        <v>1813</v>
      </c>
      <c r="G538" s="112" t="s">
        <v>527</v>
      </c>
      <c r="H538" s="228">
        <v>2009</v>
      </c>
      <c r="I538" s="189" t="s">
        <v>278</v>
      </c>
      <c r="J538" s="160" t="s">
        <v>224</v>
      </c>
      <c r="K538" s="379">
        <f>IF(B538="",0,VLOOKUP(B538,Satser!$D$167:$F$194,2,FALSE)*IF(AA538="",0,VLOOKUP(AA538,Satser!$H$2:$J$14,2,FALSE)))</f>
        <v>0</v>
      </c>
      <c r="L538" s="379">
        <f>IF(B538="",0,VLOOKUP(B538,Satser!$I$167:$L$194,3,FALSE)*IF(AA538="",0,VLOOKUP(AA538,Satser!$H$2:$J$14,3,FALSE)))</f>
        <v>0</v>
      </c>
      <c r="M538" s="380">
        <f t="shared" si="8"/>
        <v>0</v>
      </c>
      <c r="N538" s="141" t="s">
        <v>1106</v>
      </c>
      <c r="O538" s="73"/>
      <c r="P538" s="73"/>
      <c r="Q538" s="79"/>
      <c r="R538" s="73"/>
      <c r="S538" s="90"/>
      <c r="T538" s="76">
        <v>5</v>
      </c>
      <c r="U538" s="76">
        <v>12</v>
      </c>
      <c r="V538" s="76">
        <v>12</v>
      </c>
      <c r="W538" s="76">
        <v>12</v>
      </c>
      <c r="X538" s="73">
        <v>7</v>
      </c>
      <c r="Y538" s="168"/>
      <c r="Z538" s="76"/>
      <c r="AA538" s="76"/>
      <c r="AB538" s="76"/>
      <c r="AC538" s="76"/>
      <c r="AD538" s="76"/>
      <c r="AE538" s="169"/>
      <c r="AF538" s="76"/>
      <c r="AG538" s="76"/>
      <c r="AH538" s="76"/>
      <c r="AI538" s="97"/>
      <c r="AJ538" s="97"/>
      <c r="AK538" s="97"/>
      <c r="AL538" s="97"/>
      <c r="AM538" s="97"/>
      <c r="AN538" s="97"/>
      <c r="AO538" s="97"/>
      <c r="AP538" s="97"/>
      <c r="AQ538" s="97"/>
      <c r="AR538" s="97"/>
      <c r="AS538" s="97"/>
      <c r="AT538" s="97"/>
      <c r="AU538" s="97"/>
      <c r="AV538" s="97"/>
      <c r="AW538" s="97"/>
      <c r="AX538" s="97"/>
      <c r="AY538" s="97"/>
      <c r="AZ538" s="97"/>
      <c r="BA538" s="97"/>
      <c r="BB538" s="97"/>
    </row>
    <row r="539" spans="1:54" s="98" customFormat="1" ht="14.25" customHeight="1" x14ac:dyDescent="0.25">
      <c r="A539" s="111">
        <v>81710300</v>
      </c>
      <c r="B539" s="113" t="s">
        <v>817</v>
      </c>
      <c r="C539" s="197" t="str">
        <f>VLOOKUP(B539,Satser!$I$133:$J$160,2,FALSE)</f>
        <v>NV</v>
      </c>
      <c r="D539" s="113" t="s">
        <v>547</v>
      </c>
      <c r="E539" s="440"/>
      <c r="F539" s="220" t="s">
        <v>1813</v>
      </c>
      <c r="G539" s="112" t="s">
        <v>527</v>
      </c>
      <c r="H539" s="192">
        <v>2009</v>
      </c>
      <c r="I539" s="189" t="s">
        <v>364</v>
      </c>
      <c r="J539" s="160"/>
      <c r="K539" s="379">
        <f>IF(B539="",0,VLOOKUP(B539,Satser!$D$167:$F$194,2,FALSE)*IF(AA539="",0,VLOOKUP(AA539,Satser!$H$2:$J$14,2,FALSE)))</f>
        <v>0</v>
      </c>
      <c r="L539" s="379">
        <f>IF(B539="",0,VLOOKUP(B539,Satser!$I$167:$L$194,3,FALSE)*IF(AA539="",0,VLOOKUP(AA539,Satser!$H$2:$J$14,3,FALSE)))</f>
        <v>0</v>
      </c>
      <c r="M539" s="380">
        <f t="shared" si="8"/>
        <v>0</v>
      </c>
      <c r="N539" s="141" t="s">
        <v>550</v>
      </c>
      <c r="O539" s="73"/>
      <c r="P539" s="73"/>
      <c r="Q539" s="114">
        <v>0</v>
      </c>
      <c r="R539" s="76">
        <v>2</v>
      </c>
      <c r="S539" s="76">
        <v>12</v>
      </c>
      <c r="T539" s="194">
        <v>12</v>
      </c>
      <c r="U539" s="76">
        <v>12</v>
      </c>
      <c r="V539" s="76">
        <v>10</v>
      </c>
      <c r="W539" s="73"/>
      <c r="X539" s="73"/>
      <c r="Y539" s="168"/>
      <c r="Z539" s="76"/>
      <c r="AA539" s="76"/>
      <c r="AB539" s="76"/>
      <c r="AC539" s="76"/>
      <c r="AD539" s="76"/>
      <c r="AE539" s="169"/>
      <c r="AF539" s="76"/>
      <c r="AG539" s="76"/>
      <c r="AH539" s="76"/>
      <c r="AI539" s="97"/>
      <c r="AJ539" s="97"/>
      <c r="AK539" s="97"/>
      <c r="AL539" s="97"/>
      <c r="AM539" s="97"/>
      <c r="AN539" s="97"/>
      <c r="AO539" s="97"/>
      <c r="AP539" s="97"/>
      <c r="AQ539" s="97"/>
      <c r="AR539" s="97"/>
      <c r="AS539" s="97"/>
      <c r="AT539" s="97"/>
      <c r="AU539" s="97"/>
      <c r="AV539" s="97"/>
      <c r="AW539" s="97"/>
      <c r="AX539" s="97"/>
      <c r="AY539" s="97"/>
      <c r="AZ539" s="97"/>
      <c r="BA539" s="97"/>
      <c r="BB539" s="97"/>
    </row>
    <row r="540" spans="1:54" s="98" customFormat="1" ht="14.25" customHeight="1" x14ac:dyDescent="0.25">
      <c r="A540" s="111">
        <v>81710400</v>
      </c>
      <c r="B540" s="113" t="s">
        <v>817</v>
      </c>
      <c r="C540" s="197" t="str">
        <f>VLOOKUP(B540,Satser!$I$133:$J$160,2,FALSE)</f>
        <v>NV</v>
      </c>
      <c r="D540" s="113" t="s">
        <v>548</v>
      </c>
      <c r="E540" s="440"/>
      <c r="F540" s="220" t="s">
        <v>1813</v>
      </c>
      <c r="G540" s="112" t="s">
        <v>530</v>
      </c>
      <c r="H540" s="192">
        <v>2009</v>
      </c>
      <c r="I540" s="189" t="s">
        <v>474</v>
      </c>
      <c r="J540" s="160"/>
      <c r="K540" s="379">
        <f>IF(B540="",0,VLOOKUP(B540,Satser!$D$167:$F$194,2,FALSE)*IF(AA540="",0,VLOOKUP(AA540,Satser!$H$2:$J$14,2,FALSE)))</f>
        <v>0</v>
      </c>
      <c r="L540" s="379">
        <f>IF(B540="",0,VLOOKUP(B540,Satser!$I$167:$L$194,3,FALSE)*IF(AA540="",0,VLOOKUP(AA540,Satser!$H$2:$J$14,3,FALSE)))</f>
        <v>0</v>
      </c>
      <c r="M540" s="380">
        <f t="shared" si="8"/>
        <v>0</v>
      </c>
      <c r="N540" s="141" t="s">
        <v>550</v>
      </c>
      <c r="O540" s="73"/>
      <c r="P540" s="73"/>
      <c r="Q540" s="114">
        <v>0</v>
      </c>
      <c r="R540" s="76">
        <v>2</v>
      </c>
      <c r="S540" s="76">
        <v>12</v>
      </c>
      <c r="T540" s="194">
        <v>12</v>
      </c>
      <c r="U540" s="194">
        <v>12</v>
      </c>
      <c r="V540" s="194">
        <v>10</v>
      </c>
      <c r="W540" s="183"/>
      <c r="X540" s="168"/>
      <c r="Y540" s="73"/>
      <c r="Z540" s="76"/>
      <c r="AA540" s="76"/>
      <c r="AB540" s="76"/>
      <c r="AC540" s="76"/>
      <c r="AD540" s="76"/>
      <c r="AE540" s="169"/>
      <c r="AF540" s="76"/>
      <c r="AG540" s="76"/>
      <c r="AH540" s="76"/>
      <c r="AI540" s="97"/>
      <c r="AJ540" s="97"/>
      <c r="AK540" s="97"/>
      <c r="AL540" s="97"/>
      <c r="AM540" s="97"/>
      <c r="AN540" s="97"/>
      <c r="AO540" s="97"/>
      <c r="AP540" s="97"/>
      <c r="AQ540" s="97"/>
      <c r="AR540" s="97"/>
      <c r="AS540" s="97"/>
      <c r="AT540" s="97"/>
      <c r="AU540" s="97"/>
      <c r="AV540" s="97"/>
      <c r="AW540" s="97"/>
      <c r="AX540" s="97"/>
      <c r="AY540" s="97"/>
      <c r="AZ540" s="97"/>
      <c r="BA540" s="97"/>
      <c r="BB540" s="97"/>
    </row>
    <row r="541" spans="1:54" s="98" customFormat="1" ht="14.25" customHeight="1" x14ac:dyDescent="0.25">
      <c r="A541" s="111">
        <v>81710800</v>
      </c>
      <c r="B541" s="75" t="s">
        <v>817</v>
      </c>
      <c r="C541" s="197" t="str">
        <f>VLOOKUP(B541,Satser!$I$133:$J$160,2,FALSE)</f>
        <v>NV</v>
      </c>
      <c r="D541" s="197" t="s">
        <v>394</v>
      </c>
      <c r="E541" s="440"/>
      <c r="F541" s="220" t="s">
        <v>1813</v>
      </c>
      <c r="G541" s="197"/>
      <c r="H541" s="177">
        <v>2009</v>
      </c>
      <c r="I541" s="212" t="s">
        <v>258</v>
      </c>
      <c r="J541" s="195"/>
      <c r="K541" s="379">
        <f>IF(B541="",0,VLOOKUP(B541,Satser!$D$167:$F$194,2,FALSE)*IF(AA541="",0,VLOOKUP(AA541,Satser!$H$2:$J$14,2,FALSE)))</f>
        <v>0</v>
      </c>
      <c r="L541" s="379">
        <f>IF(B541="",0,VLOOKUP(B541,Satser!$I$167:$L$194,3,FALSE)*IF(AA541="",0,VLOOKUP(AA541,Satser!$H$2:$J$14,3,FALSE)))</f>
        <v>0</v>
      </c>
      <c r="M541" s="380">
        <f t="shared" si="8"/>
        <v>0</v>
      </c>
      <c r="N541" s="173" t="s">
        <v>426</v>
      </c>
      <c r="O541" s="75"/>
      <c r="P541" s="75"/>
      <c r="Q541" s="114">
        <v>0</v>
      </c>
      <c r="R541" s="76">
        <v>9</v>
      </c>
      <c r="S541" s="76">
        <v>12</v>
      </c>
      <c r="T541" s="194">
        <v>12</v>
      </c>
      <c r="U541" s="76">
        <v>3</v>
      </c>
      <c r="V541" s="76"/>
      <c r="W541" s="75"/>
      <c r="X541" s="75"/>
      <c r="Y541" s="170"/>
      <c r="Z541" s="76"/>
      <c r="AA541" s="76"/>
      <c r="AB541" s="76"/>
      <c r="AC541" s="76"/>
      <c r="AD541" s="76"/>
      <c r="AE541" s="169"/>
      <c r="AF541" s="76"/>
      <c r="AG541" s="76"/>
      <c r="AH541" s="76"/>
      <c r="AI541" s="97"/>
      <c r="AJ541" s="97"/>
      <c r="AK541" s="97"/>
      <c r="AL541" s="97"/>
      <c r="AM541" s="97"/>
      <c r="AN541" s="97"/>
      <c r="AO541" s="97"/>
      <c r="AP541" s="97"/>
      <c r="AQ541" s="97"/>
      <c r="AR541" s="97"/>
      <c r="AS541" s="97"/>
      <c r="AT541" s="97"/>
      <c r="AU541" s="97"/>
      <c r="AV541" s="97"/>
      <c r="AW541" s="97"/>
      <c r="AX541" s="97"/>
      <c r="AY541" s="97"/>
      <c r="AZ541" s="97"/>
      <c r="BA541" s="97"/>
      <c r="BB541" s="97"/>
    </row>
    <row r="542" spans="1:54" s="98" customFormat="1" ht="14.25" customHeight="1" x14ac:dyDescent="0.25">
      <c r="A542" s="111">
        <v>81710900</v>
      </c>
      <c r="B542" s="112" t="s">
        <v>817</v>
      </c>
      <c r="C542" s="197" t="str">
        <f>VLOOKUP(B542,Satser!$I$133:$J$160,2,FALSE)</f>
        <v>NV</v>
      </c>
      <c r="D542" s="112" t="s">
        <v>751</v>
      </c>
      <c r="E542" s="440"/>
      <c r="F542" s="220" t="s">
        <v>1813</v>
      </c>
      <c r="G542" s="112"/>
      <c r="H542" s="192">
        <v>2009</v>
      </c>
      <c r="I542" s="189" t="s">
        <v>348</v>
      </c>
      <c r="J542" s="160"/>
      <c r="K542" s="379">
        <f>IF(B542="",0,VLOOKUP(B542,Satser!$D$167:$F$194,2,FALSE)*IF(AA542="",0,VLOOKUP(AA542,Satser!$H$2:$J$14,2,FALSE)))</f>
        <v>0</v>
      </c>
      <c r="L542" s="379">
        <f>IF(B542="",0,VLOOKUP(B542,Satser!$I$167:$L$194,3,FALSE)*IF(AA542="",0,VLOOKUP(AA542,Satser!$H$2:$J$14,3,FALSE)))</f>
        <v>0</v>
      </c>
      <c r="M542" s="380">
        <f t="shared" si="8"/>
        <v>0</v>
      </c>
      <c r="N542" s="173" t="s">
        <v>422</v>
      </c>
      <c r="O542" s="73"/>
      <c r="P542" s="73"/>
      <c r="Q542" s="114">
        <v>0</v>
      </c>
      <c r="R542" s="76">
        <v>5</v>
      </c>
      <c r="S542" s="76">
        <v>12</v>
      </c>
      <c r="T542" s="76">
        <v>12</v>
      </c>
      <c r="U542" s="76">
        <v>7</v>
      </c>
      <c r="V542" s="76"/>
      <c r="W542" s="73"/>
      <c r="X542" s="73"/>
      <c r="Y542" s="168"/>
      <c r="Z542" s="76"/>
      <c r="AA542" s="76"/>
      <c r="AB542" s="76"/>
      <c r="AC542" s="76"/>
      <c r="AD542" s="76"/>
      <c r="AE542" s="169"/>
      <c r="AF542" s="76"/>
      <c r="AG542" s="76"/>
      <c r="AH542" s="76"/>
      <c r="AI542" s="97"/>
      <c r="AJ542" s="97"/>
      <c r="AK542" s="97"/>
      <c r="AL542" s="97"/>
      <c r="AM542" s="97"/>
      <c r="AN542" s="97"/>
      <c r="AO542" s="97"/>
      <c r="AP542" s="97"/>
      <c r="AQ542" s="97"/>
      <c r="AR542" s="97"/>
      <c r="AS542" s="97"/>
      <c r="AT542" s="97"/>
      <c r="AU542" s="97"/>
      <c r="AV542" s="97"/>
      <c r="AW542" s="97"/>
      <c r="AX542" s="97"/>
      <c r="AY542" s="97"/>
      <c r="AZ542" s="97"/>
      <c r="BA542" s="97"/>
      <c r="BB542" s="97"/>
    </row>
    <row r="543" spans="1:54" s="98" customFormat="1" ht="14.25" customHeight="1" x14ac:dyDescent="0.25">
      <c r="A543" s="111">
        <v>81711000</v>
      </c>
      <c r="B543" s="112" t="s">
        <v>817</v>
      </c>
      <c r="C543" s="197" t="str">
        <f>VLOOKUP(B543,Satser!$I$133:$J$160,2,FALSE)</f>
        <v>NV</v>
      </c>
      <c r="D543" s="112" t="s">
        <v>753</v>
      </c>
      <c r="E543" s="440"/>
      <c r="F543" s="220" t="s">
        <v>1813</v>
      </c>
      <c r="G543" s="112" t="s">
        <v>527</v>
      </c>
      <c r="H543" s="130">
        <v>2009</v>
      </c>
      <c r="I543" s="189" t="s">
        <v>620</v>
      </c>
      <c r="J543" s="160"/>
      <c r="K543" s="379">
        <f>IF(B543="",0,VLOOKUP(B543,Satser!$D$167:$F$194,2,FALSE)*IF(AA543="",0,VLOOKUP(AA543,Satser!$H$2:$J$14,2,FALSE)))</f>
        <v>0</v>
      </c>
      <c r="L543" s="379">
        <f>IF(B543="",0,VLOOKUP(B543,Satser!$I$167:$L$194,3,FALSE)*IF(AA543="",0,VLOOKUP(AA543,Satser!$H$2:$J$14,3,FALSE)))</f>
        <v>0</v>
      </c>
      <c r="M543" s="380">
        <f t="shared" si="8"/>
        <v>0</v>
      </c>
      <c r="N543" s="173" t="s">
        <v>745</v>
      </c>
      <c r="O543" s="73"/>
      <c r="P543" s="73"/>
      <c r="Q543" s="114">
        <v>0</v>
      </c>
      <c r="R543" s="76"/>
      <c r="S543" s="76">
        <v>5</v>
      </c>
      <c r="T543" s="76">
        <v>12</v>
      </c>
      <c r="U543" s="76">
        <v>12</v>
      </c>
      <c r="V543" s="76">
        <v>12</v>
      </c>
      <c r="W543" s="73">
        <v>7</v>
      </c>
      <c r="X543" s="73"/>
      <c r="Y543" s="168"/>
      <c r="Z543" s="76"/>
      <c r="AA543" s="76"/>
      <c r="AB543" s="76"/>
      <c r="AC543" s="76"/>
      <c r="AD543" s="76"/>
      <c r="AE543" s="169"/>
      <c r="AF543" s="76"/>
      <c r="AG543" s="76"/>
      <c r="AH543" s="76"/>
      <c r="AI543" s="97"/>
      <c r="AJ543" s="97"/>
      <c r="AK543" s="97"/>
      <c r="AL543" s="97"/>
      <c r="AM543" s="97"/>
      <c r="AN543" s="97"/>
      <c r="AO543" s="97"/>
      <c r="AP543" s="97"/>
      <c r="AQ543" s="97"/>
      <c r="AR543" s="97"/>
      <c r="AS543" s="97"/>
      <c r="AT543" s="97"/>
      <c r="AU543" s="97"/>
      <c r="AV543" s="97"/>
      <c r="AW543" s="97"/>
      <c r="AX543" s="97"/>
      <c r="AY543" s="97"/>
      <c r="AZ543" s="97"/>
      <c r="BA543" s="97"/>
      <c r="BB543" s="97"/>
    </row>
    <row r="544" spans="1:54" s="98" customFormat="1" ht="14.25" customHeight="1" x14ac:dyDescent="0.25">
      <c r="A544" s="111">
        <v>81711100</v>
      </c>
      <c r="B544" s="112" t="s">
        <v>817</v>
      </c>
      <c r="C544" s="197" t="str">
        <f>VLOOKUP(B544,Satser!$I$133:$J$160,2,FALSE)</f>
        <v>NV</v>
      </c>
      <c r="D544" s="112" t="s">
        <v>750</v>
      </c>
      <c r="E544" s="440"/>
      <c r="F544" s="220" t="s">
        <v>1813</v>
      </c>
      <c r="G544" s="112" t="s">
        <v>527</v>
      </c>
      <c r="H544" s="130">
        <v>2009</v>
      </c>
      <c r="I544" s="189" t="s">
        <v>620</v>
      </c>
      <c r="J544" s="160"/>
      <c r="K544" s="379">
        <f>IF(B544="",0,VLOOKUP(B544,Satser!$D$167:$F$194,2,FALSE)*IF(AA544="",0,VLOOKUP(AA544,Satser!$H$2:$J$14,2,FALSE)))</f>
        <v>0</v>
      </c>
      <c r="L544" s="379">
        <f>IF(B544="",0,VLOOKUP(B544,Satser!$I$167:$L$194,3,FALSE)*IF(AA544="",0,VLOOKUP(AA544,Satser!$H$2:$J$14,3,FALSE)))</f>
        <v>0</v>
      </c>
      <c r="M544" s="380">
        <f t="shared" si="8"/>
        <v>0</v>
      </c>
      <c r="N544" s="173" t="s">
        <v>745</v>
      </c>
      <c r="O544" s="73"/>
      <c r="P544" s="73"/>
      <c r="Q544" s="114">
        <v>0</v>
      </c>
      <c r="R544" s="76"/>
      <c r="S544" s="76">
        <v>5</v>
      </c>
      <c r="T544" s="76">
        <v>12</v>
      </c>
      <c r="U544" s="76">
        <v>12</v>
      </c>
      <c r="V544" s="76">
        <v>12</v>
      </c>
      <c r="W544" s="73">
        <v>7</v>
      </c>
      <c r="X544" s="73"/>
      <c r="Y544" s="168"/>
      <c r="Z544" s="76"/>
      <c r="AA544" s="76"/>
      <c r="AB544" s="76"/>
      <c r="AC544" s="76"/>
      <c r="AD544" s="76"/>
      <c r="AE544" s="169"/>
      <c r="AF544" s="76"/>
      <c r="AG544" s="76"/>
      <c r="AH544" s="76"/>
      <c r="AI544" s="97"/>
      <c r="AJ544" s="97"/>
      <c r="AK544" s="97"/>
      <c r="AL544" s="97"/>
      <c r="AM544" s="97"/>
      <c r="AN544" s="97"/>
      <c r="AO544" s="97"/>
      <c r="AP544" s="97"/>
      <c r="AQ544" s="97"/>
      <c r="AR544" s="97"/>
      <c r="AS544" s="97"/>
      <c r="AT544" s="97"/>
      <c r="AU544" s="97"/>
      <c r="AV544" s="97"/>
      <c r="AW544" s="97"/>
      <c r="AX544" s="97"/>
      <c r="AY544" s="97"/>
      <c r="AZ544" s="97"/>
      <c r="BA544" s="97"/>
      <c r="BB544" s="97"/>
    </row>
    <row r="545" spans="1:54" ht="14.25" customHeight="1" x14ac:dyDescent="0.25">
      <c r="A545" s="111">
        <v>81711600</v>
      </c>
      <c r="B545" s="355" t="s">
        <v>817</v>
      </c>
      <c r="C545" s="197" t="str">
        <f>VLOOKUP(B545,Satser!$I$133:$J$160,2,FALSE)</f>
        <v>NV</v>
      </c>
      <c r="D545" s="355" t="s">
        <v>600</v>
      </c>
      <c r="E545" s="440">
        <v>662005</v>
      </c>
      <c r="F545" s="220" t="s">
        <v>1813</v>
      </c>
      <c r="G545" s="113"/>
      <c r="H545" s="130">
        <v>2010</v>
      </c>
      <c r="I545" s="189" t="s">
        <v>540</v>
      </c>
      <c r="J545" s="160"/>
      <c r="K545" s="379">
        <f>IF(B545="",0,VLOOKUP(B545,Satser!$D$167:$F$194,2,FALSE)*IF(AA545="",0,VLOOKUP(AA545,Satser!$H$2:$J$14,2,FALSE)))</f>
        <v>7436.7006103455033</v>
      </c>
      <c r="L545" s="379">
        <f>IF(B545="",0,VLOOKUP(B545,Satser!$I$167:$L$194,3,FALSE)*IF(AA545="",0,VLOOKUP(AA545,Satser!$H$2:$J$14,3,FALSE)))</f>
        <v>49932.13266946267</v>
      </c>
      <c r="M545" s="380">
        <f t="shared" si="8"/>
        <v>57368.833279808176</v>
      </c>
      <c r="N545" s="141" t="s">
        <v>656</v>
      </c>
      <c r="O545" s="73"/>
      <c r="P545" s="73"/>
      <c r="Q545" s="114">
        <v>0</v>
      </c>
      <c r="R545" s="76">
        <v>0</v>
      </c>
      <c r="S545" s="280">
        <v>11</v>
      </c>
      <c r="T545" s="76">
        <v>12</v>
      </c>
      <c r="U545" s="76">
        <v>12</v>
      </c>
      <c r="V545" s="76">
        <v>12</v>
      </c>
      <c r="W545" s="305">
        <v>12</v>
      </c>
      <c r="X545" s="73">
        <v>12</v>
      </c>
      <c r="Y545" s="168">
        <v>12</v>
      </c>
      <c r="Z545" s="76">
        <v>12</v>
      </c>
      <c r="AA545" s="76">
        <v>1</v>
      </c>
      <c r="AB545" s="76"/>
      <c r="AC545" s="76"/>
      <c r="AD545" s="76"/>
      <c r="AE545" s="169"/>
      <c r="AF545" s="73"/>
      <c r="AG545" s="73"/>
      <c r="AH545" s="73"/>
      <c r="AI545" s="7"/>
      <c r="AJ545" s="7"/>
      <c r="AK545" s="7"/>
      <c r="AL545" s="7"/>
      <c r="AM545" s="7"/>
      <c r="AN545" s="7"/>
      <c r="AO545" s="7"/>
      <c r="AP545" s="7"/>
      <c r="AQ545" s="7"/>
      <c r="AR545" s="7"/>
      <c r="AS545" s="7"/>
      <c r="AT545" s="7"/>
      <c r="AU545" s="7"/>
      <c r="AV545" s="7"/>
      <c r="AW545" s="7"/>
      <c r="AX545" s="7"/>
      <c r="AY545" s="7"/>
      <c r="AZ545" s="7"/>
      <c r="BA545" s="7"/>
      <c r="BB545" s="7"/>
    </row>
    <row r="546" spans="1:54" s="98" customFormat="1" ht="14.25" customHeight="1" x14ac:dyDescent="0.25">
      <c r="A546" s="111">
        <v>81712000</v>
      </c>
      <c r="B546" s="113" t="s">
        <v>817</v>
      </c>
      <c r="C546" s="197" t="str">
        <f>VLOOKUP(B546,Satser!$I$133:$J$160,2,FALSE)</f>
        <v>NV</v>
      </c>
      <c r="D546" s="113" t="s">
        <v>273</v>
      </c>
      <c r="E546" s="440"/>
      <c r="F546" s="220" t="s">
        <v>1813</v>
      </c>
      <c r="G546" s="113" t="s">
        <v>530</v>
      </c>
      <c r="H546" s="130">
        <v>2010</v>
      </c>
      <c r="I546" s="189" t="s">
        <v>685</v>
      </c>
      <c r="J546" s="160"/>
      <c r="K546" s="379">
        <f>IF(B546="",0,VLOOKUP(B546,Satser!$D$167:$F$194,2,FALSE)*IF(AA546="",0,VLOOKUP(AA546,Satser!$H$2:$J$14,2,FALSE)))</f>
        <v>0</v>
      </c>
      <c r="L546" s="379">
        <f>IF(B546="",0,VLOOKUP(B546,Satser!$I$167:$L$194,3,FALSE)*IF(AA546="",0,VLOOKUP(AA546,Satser!$H$2:$J$14,3,FALSE)))</f>
        <v>0</v>
      </c>
      <c r="M546" s="380">
        <f t="shared" si="8"/>
        <v>0</v>
      </c>
      <c r="N546" s="141" t="s">
        <v>883</v>
      </c>
      <c r="O546" s="73"/>
      <c r="P546" s="73"/>
      <c r="Q546" s="114">
        <v>0</v>
      </c>
      <c r="R546" s="76">
        <v>0</v>
      </c>
      <c r="S546" s="292"/>
      <c r="T546" s="76">
        <v>12</v>
      </c>
      <c r="U546" s="76">
        <v>12</v>
      </c>
      <c r="V546" s="76">
        <v>12</v>
      </c>
      <c r="W546" s="76">
        <v>12</v>
      </c>
      <c r="X546" s="76"/>
      <c r="Y546" s="169"/>
      <c r="Z546" s="76"/>
      <c r="AA546" s="76"/>
      <c r="AB546" s="76"/>
      <c r="AC546" s="76"/>
      <c r="AD546" s="76"/>
      <c r="AE546" s="169"/>
      <c r="AF546" s="76"/>
      <c r="AG546" s="76"/>
      <c r="AH546" s="76"/>
      <c r="AI546" s="97"/>
      <c r="AJ546" s="97"/>
      <c r="AK546" s="97"/>
      <c r="AL546" s="97"/>
      <c r="AM546" s="97"/>
      <c r="AN546" s="97"/>
      <c r="AO546" s="97"/>
      <c r="AP546" s="97"/>
      <c r="AQ546" s="97"/>
      <c r="AR546" s="97"/>
      <c r="AS546" s="97"/>
      <c r="AT546" s="97"/>
      <c r="AU546" s="97"/>
      <c r="AV546" s="97"/>
      <c r="AW546" s="97"/>
      <c r="AX546" s="97"/>
      <c r="AY546" s="97"/>
      <c r="AZ546" s="97"/>
      <c r="BA546" s="97"/>
      <c r="BB546" s="97"/>
    </row>
    <row r="547" spans="1:54" s="98" customFormat="1" ht="14.25" customHeight="1" x14ac:dyDescent="0.25">
      <c r="A547" s="96">
        <v>81716600</v>
      </c>
      <c r="B547" s="130" t="s">
        <v>817</v>
      </c>
      <c r="C547" s="197" t="str">
        <f>VLOOKUP(B547,Satser!$I$133:$J$160,2,FALSE)</f>
        <v>NV</v>
      </c>
      <c r="D547" s="130" t="s">
        <v>601</v>
      </c>
      <c r="E547" s="440"/>
      <c r="F547" s="220" t="s">
        <v>1813</v>
      </c>
      <c r="G547" s="130"/>
      <c r="H547" s="75">
        <v>2010</v>
      </c>
      <c r="I547" s="189" t="s">
        <v>540</v>
      </c>
      <c r="J547" s="160"/>
      <c r="K547" s="379">
        <f>IF(B547="",0,VLOOKUP(B547,Satser!$D$167:$F$194,2,FALSE)*IF(AA547="",0,VLOOKUP(AA547,Satser!$H$2:$J$14,2,FALSE)))</f>
        <v>0</v>
      </c>
      <c r="L547" s="379">
        <f>IF(B547="",0,VLOOKUP(B547,Satser!$I$167:$L$194,3,FALSE)*IF(AA547="",0,VLOOKUP(AA547,Satser!$H$2:$J$14,3,FALSE)))</f>
        <v>0</v>
      </c>
      <c r="M547" s="380">
        <f t="shared" si="8"/>
        <v>0</v>
      </c>
      <c r="N547" s="141" t="s">
        <v>656</v>
      </c>
      <c r="O547" s="73"/>
      <c r="P547" s="73"/>
      <c r="Q547" s="79"/>
      <c r="R547" s="73"/>
      <c r="S547" s="9">
        <v>11</v>
      </c>
      <c r="T547" s="73">
        <v>12</v>
      </c>
      <c r="U547" s="73">
        <v>12</v>
      </c>
      <c r="V547" s="73">
        <v>12</v>
      </c>
      <c r="W547" s="73">
        <v>1</v>
      </c>
      <c r="X547" s="73"/>
      <c r="Y547" s="76"/>
      <c r="Z547" s="76"/>
      <c r="AA547" s="76"/>
      <c r="AB547" s="76"/>
      <c r="AC547" s="76"/>
      <c r="AD547" s="76"/>
      <c r="AE547" s="169"/>
      <c r="AF547" s="76"/>
      <c r="AG547" s="76"/>
      <c r="AH547" s="76"/>
      <c r="AI547" s="97"/>
      <c r="AJ547" s="97"/>
      <c r="AK547" s="97"/>
      <c r="AL547" s="97"/>
      <c r="AM547" s="97"/>
      <c r="AN547" s="97"/>
      <c r="AO547" s="97"/>
      <c r="AP547" s="97"/>
      <c r="AQ547" s="97"/>
      <c r="AR547" s="97"/>
      <c r="AS547" s="97"/>
      <c r="AT547" s="97"/>
      <c r="AU547" s="97"/>
      <c r="AV547" s="97"/>
      <c r="AW547" s="97"/>
      <c r="AX547" s="97"/>
      <c r="AY547" s="97"/>
      <c r="AZ547" s="97"/>
      <c r="BA547" s="97"/>
      <c r="BB547" s="97"/>
    </row>
    <row r="548" spans="1:54" s="98" customFormat="1" ht="14.25" customHeight="1" x14ac:dyDescent="0.25">
      <c r="A548" s="96">
        <v>81716700</v>
      </c>
      <c r="B548" s="130" t="s">
        <v>817</v>
      </c>
      <c r="C548" s="197" t="str">
        <f>VLOOKUP(B548,Satser!$I$133:$J$160,2,FALSE)</f>
        <v>NV</v>
      </c>
      <c r="D548" s="130" t="s">
        <v>729</v>
      </c>
      <c r="E548" s="440"/>
      <c r="F548" s="220" t="s">
        <v>1813</v>
      </c>
      <c r="G548" s="130" t="s">
        <v>527</v>
      </c>
      <c r="H548" s="130">
        <v>2010</v>
      </c>
      <c r="I548" s="189" t="s">
        <v>620</v>
      </c>
      <c r="J548" s="160"/>
      <c r="K548" s="379">
        <f>IF(B548="",0,VLOOKUP(B548,Satser!$D$167:$F$194,2,FALSE)*IF(AA548="",0,VLOOKUP(AA548,Satser!$H$2:$J$14,2,FALSE)))</f>
        <v>0</v>
      </c>
      <c r="L548" s="379">
        <f>IF(B548="",0,VLOOKUP(B548,Satser!$I$167:$L$194,3,FALSE)*IF(AA548="",0,VLOOKUP(AA548,Satser!$H$2:$J$14,3,FALSE)))</f>
        <v>0</v>
      </c>
      <c r="M548" s="380">
        <f t="shared" si="8"/>
        <v>0</v>
      </c>
      <c r="N548" s="141" t="s">
        <v>746</v>
      </c>
      <c r="O548" s="73"/>
      <c r="P548" s="73"/>
      <c r="Q548" s="79"/>
      <c r="R548" s="73"/>
      <c r="S548" s="73">
        <v>5</v>
      </c>
      <c r="T548" s="73">
        <v>12</v>
      </c>
      <c r="U548" s="73">
        <v>12</v>
      </c>
      <c r="V548" s="73">
        <v>12</v>
      </c>
      <c r="W548" s="73">
        <v>7</v>
      </c>
      <c r="X548" s="168"/>
      <c r="Y548" s="76"/>
      <c r="Z548" s="76"/>
      <c r="AA548" s="76"/>
      <c r="AB548" s="76"/>
      <c r="AC548" s="76"/>
      <c r="AD548" s="76"/>
      <c r="AE548" s="169"/>
      <c r="AF548" s="76"/>
      <c r="AG548" s="76"/>
      <c r="AH548" s="76"/>
      <c r="AI548" s="97"/>
      <c r="AJ548" s="97"/>
      <c r="AK548" s="97"/>
      <c r="AL548" s="97"/>
      <c r="AM548" s="97"/>
      <c r="AN548" s="97"/>
      <c r="AO548" s="97"/>
      <c r="AP548" s="97"/>
      <c r="AQ548" s="97"/>
      <c r="AR548" s="97"/>
      <c r="AS548" s="97"/>
      <c r="AT548" s="97"/>
      <c r="AU548" s="97"/>
      <c r="AV548" s="97"/>
      <c r="AW548" s="97"/>
      <c r="AX548" s="97"/>
      <c r="AY548" s="97"/>
      <c r="AZ548" s="97"/>
      <c r="BA548" s="97"/>
      <c r="BB548" s="97"/>
    </row>
    <row r="549" spans="1:54" s="98" customFormat="1" ht="14.25" customHeight="1" x14ac:dyDescent="0.25">
      <c r="A549" s="96">
        <v>81716800</v>
      </c>
      <c r="B549" s="130" t="s">
        <v>817</v>
      </c>
      <c r="C549" s="197" t="str">
        <f>VLOOKUP(B549,Satser!$I$133:$J$160,2,FALSE)</f>
        <v>NV</v>
      </c>
      <c r="D549" s="130" t="s">
        <v>642</v>
      </c>
      <c r="E549" s="440"/>
      <c r="F549" s="220" t="s">
        <v>1813</v>
      </c>
      <c r="G549" s="130" t="s">
        <v>527</v>
      </c>
      <c r="H549" s="192">
        <v>2010</v>
      </c>
      <c r="I549" s="189" t="s">
        <v>734</v>
      </c>
      <c r="J549" s="160"/>
      <c r="K549" s="379">
        <f>IF(B549="",0,VLOOKUP(B549,Satser!$D$167:$F$194,2,FALSE)*IF(AA549="",0,VLOOKUP(AA549,Satser!$H$2:$J$14,2,FALSE)))</f>
        <v>0</v>
      </c>
      <c r="L549" s="379">
        <f>IF(B549="",0,VLOOKUP(B549,Satser!$I$167:$L$194,3,FALSE)*IF(AA549="",0,VLOOKUP(AA549,Satser!$H$2:$J$14,3,FALSE)))</f>
        <v>0</v>
      </c>
      <c r="M549" s="380">
        <f t="shared" si="8"/>
        <v>0</v>
      </c>
      <c r="N549" s="141" t="s">
        <v>609</v>
      </c>
      <c r="O549" s="73"/>
      <c r="P549" s="73"/>
      <c r="Q549" s="79"/>
      <c r="R549" s="73"/>
      <c r="S549" s="73">
        <v>4</v>
      </c>
      <c r="T549" s="73">
        <v>12</v>
      </c>
      <c r="U549" s="73">
        <v>12</v>
      </c>
      <c r="V549" s="73">
        <v>12</v>
      </c>
      <c r="W549" s="73">
        <v>8</v>
      </c>
      <c r="X549" s="73"/>
      <c r="Y549" s="169"/>
      <c r="Z549" s="76"/>
      <c r="AA549" s="76"/>
      <c r="AB549" s="76"/>
      <c r="AC549" s="76"/>
      <c r="AD549" s="76"/>
      <c r="AE549" s="169"/>
      <c r="AF549" s="76"/>
      <c r="AG549" s="76"/>
      <c r="AH549" s="76"/>
      <c r="AI549" s="97"/>
      <c r="AJ549" s="97"/>
      <c r="AK549" s="97"/>
      <c r="AL549" s="97"/>
      <c r="AM549" s="97"/>
      <c r="AN549" s="97"/>
      <c r="AO549" s="97"/>
      <c r="AP549" s="97"/>
      <c r="AQ549" s="97"/>
      <c r="AR549" s="97"/>
      <c r="AS549" s="97"/>
      <c r="AT549" s="97"/>
      <c r="AU549" s="97"/>
      <c r="AV549" s="97"/>
      <c r="AW549" s="97"/>
      <c r="AX549" s="97"/>
      <c r="AY549" s="97"/>
      <c r="AZ549" s="97"/>
      <c r="BA549" s="97"/>
      <c r="BB549" s="97"/>
    </row>
    <row r="550" spans="1:54" s="98" customFormat="1" ht="14.25" customHeight="1" x14ac:dyDescent="0.25">
      <c r="A550" s="96">
        <v>81716900</v>
      </c>
      <c r="B550" s="130" t="s">
        <v>817</v>
      </c>
      <c r="C550" s="197" t="str">
        <f>VLOOKUP(B550,Satser!$I$133:$J$160,2,FALSE)</f>
        <v>NV</v>
      </c>
      <c r="D550" s="130" t="s">
        <v>748</v>
      </c>
      <c r="E550" s="440"/>
      <c r="F550" s="220" t="s">
        <v>1813</v>
      </c>
      <c r="G550" s="130" t="s">
        <v>527</v>
      </c>
      <c r="H550" s="75">
        <v>2010</v>
      </c>
      <c r="I550" s="189" t="s">
        <v>620</v>
      </c>
      <c r="J550" s="160"/>
      <c r="K550" s="379">
        <f>IF(B550="",0,VLOOKUP(B550,Satser!$D$167:$F$194,2,FALSE)*IF(AA550="",0,VLOOKUP(AA550,Satser!$H$2:$J$14,2,FALSE)))</f>
        <v>0</v>
      </c>
      <c r="L550" s="379">
        <f>IF(B550="",0,VLOOKUP(B550,Satser!$I$167:$L$194,3,FALSE)*IF(AA550="",0,VLOOKUP(AA550,Satser!$H$2:$J$14,3,FALSE)))</f>
        <v>0</v>
      </c>
      <c r="M550" s="380">
        <f t="shared" si="8"/>
        <v>0</v>
      </c>
      <c r="N550" s="141" t="s">
        <v>745</v>
      </c>
      <c r="O550" s="73"/>
      <c r="P550" s="73"/>
      <c r="Q550" s="79"/>
      <c r="R550" s="73"/>
      <c r="S550" s="73">
        <v>5</v>
      </c>
      <c r="T550" s="73">
        <v>12</v>
      </c>
      <c r="U550" s="73">
        <v>12</v>
      </c>
      <c r="V550" s="73">
        <v>12</v>
      </c>
      <c r="W550" s="73">
        <v>7</v>
      </c>
      <c r="X550" s="168"/>
      <c r="Y550" s="76"/>
      <c r="Z550" s="76"/>
      <c r="AA550" s="76"/>
      <c r="AB550" s="76"/>
      <c r="AC550" s="76"/>
      <c r="AD550" s="76"/>
      <c r="AE550" s="169"/>
      <c r="AF550" s="76"/>
      <c r="AG550" s="76"/>
      <c r="AH550" s="76"/>
      <c r="AI550" s="97"/>
      <c r="AJ550" s="97"/>
      <c r="AK550" s="97"/>
      <c r="AL550" s="97"/>
      <c r="AM550" s="97"/>
      <c r="AN550" s="97"/>
      <c r="AO550" s="97"/>
      <c r="AP550" s="97"/>
      <c r="AQ550" s="97"/>
      <c r="AR550" s="97"/>
      <c r="AS550" s="97"/>
      <c r="AT550" s="97"/>
      <c r="AU550" s="97"/>
      <c r="AV550" s="97"/>
      <c r="AW550" s="97"/>
      <c r="AX550" s="97"/>
      <c r="AY550" s="97"/>
      <c r="AZ550" s="97"/>
      <c r="BA550" s="97"/>
      <c r="BB550" s="97"/>
    </row>
    <row r="551" spans="1:54" s="98" customFormat="1" ht="14.25" customHeight="1" x14ac:dyDescent="0.25">
      <c r="A551" s="96">
        <v>81717000</v>
      </c>
      <c r="B551" s="130" t="s">
        <v>817</v>
      </c>
      <c r="C551" s="197" t="str">
        <f>VLOOKUP(B551,Satser!$I$133:$J$160,2,FALSE)</f>
        <v>NV</v>
      </c>
      <c r="D551" s="130" t="s">
        <v>322</v>
      </c>
      <c r="E551" s="440"/>
      <c r="F551" s="220" t="s">
        <v>1813</v>
      </c>
      <c r="G551" s="130" t="s">
        <v>530</v>
      </c>
      <c r="H551" s="192">
        <v>2010</v>
      </c>
      <c r="I551" s="189" t="s">
        <v>766</v>
      </c>
      <c r="J551" s="160"/>
      <c r="K551" s="379">
        <f>IF(B551="",0,VLOOKUP(B551,Satser!$D$167:$F$194,2,FALSE)*IF(AA551="",0,VLOOKUP(AA551,Satser!$H$2:$J$14,2,FALSE)))</f>
        <v>0</v>
      </c>
      <c r="L551" s="379">
        <f>IF(B551="",0,VLOOKUP(B551,Satser!$I$167:$L$194,3,FALSE)*IF(AA551="",0,VLOOKUP(AA551,Satser!$H$2:$J$14,3,FALSE)))</f>
        <v>0</v>
      </c>
      <c r="M551" s="380">
        <f t="shared" si="8"/>
        <v>0</v>
      </c>
      <c r="N551" s="141" t="s">
        <v>884</v>
      </c>
      <c r="O551" s="73"/>
      <c r="P551" s="73"/>
      <c r="Q551" s="79"/>
      <c r="R551" s="73"/>
      <c r="S551" s="73"/>
      <c r="T551" s="73">
        <v>3</v>
      </c>
      <c r="U551" s="73"/>
      <c r="V551" s="73"/>
      <c r="W551" s="73"/>
      <c r="X551" s="168"/>
      <c r="Y551" s="76"/>
      <c r="Z551" s="76"/>
      <c r="AA551" s="76"/>
      <c r="AB551" s="76"/>
      <c r="AC551" s="76"/>
      <c r="AD551" s="76"/>
      <c r="AE551" s="169"/>
      <c r="AF551" s="76"/>
      <c r="AG551" s="76"/>
      <c r="AH551" s="76"/>
      <c r="AI551" s="97"/>
      <c r="AJ551" s="97"/>
      <c r="AK551" s="97"/>
      <c r="AL551" s="97"/>
      <c r="AM551" s="97"/>
      <c r="AN551" s="97"/>
      <c r="AO551" s="97"/>
      <c r="AP551" s="97"/>
      <c r="AQ551" s="97"/>
      <c r="AR551" s="97"/>
      <c r="AS551" s="97"/>
      <c r="AT551" s="97"/>
      <c r="AU551" s="97"/>
      <c r="AV551" s="97"/>
      <c r="AW551" s="97"/>
      <c r="AX551" s="97"/>
      <c r="AY551" s="97"/>
      <c r="AZ551" s="97"/>
      <c r="BA551" s="97"/>
      <c r="BB551" s="97"/>
    </row>
    <row r="552" spans="1:54" ht="14.25" customHeight="1" x14ac:dyDescent="0.25">
      <c r="A552" s="96">
        <v>81717000</v>
      </c>
      <c r="B552" s="192" t="s">
        <v>817</v>
      </c>
      <c r="C552" s="197" t="str">
        <f>VLOOKUP(B552,Satser!$I$133:$J$160,2,FALSE)</f>
        <v>NV</v>
      </c>
      <c r="D552" s="192" t="s">
        <v>322</v>
      </c>
      <c r="E552" s="440"/>
      <c r="F552" s="220" t="s">
        <v>1813</v>
      </c>
      <c r="G552" s="130" t="s">
        <v>530</v>
      </c>
      <c r="H552" s="130">
        <v>2010</v>
      </c>
      <c r="I552" s="189" t="s">
        <v>766</v>
      </c>
      <c r="J552" s="160"/>
      <c r="K552" s="379">
        <f>IF(B552="",0,VLOOKUP(B552,Satser!$D$167:$F$194,2,FALSE)*IF(AA552="",0,VLOOKUP(AA552,Satser!$H$2:$J$14,2,FALSE)))</f>
        <v>0</v>
      </c>
      <c r="L552" s="379">
        <f>IF(B552="",0,VLOOKUP(B552,Satser!$I$167:$L$194,3,FALSE)*IF(AA552="",0,VLOOKUP(AA552,Satser!$H$2:$J$14,3,FALSE)))</f>
        <v>0</v>
      </c>
      <c r="M552" s="380">
        <f t="shared" si="8"/>
        <v>0</v>
      </c>
      <c r="N552" s="141" t="s">
        <v>885</v>
      </c>
      <c r="O552" s="73"/>
      <c r="P552" s="73"/>
      <c r="Q552" s="79"/>
      <c r="R552" s="73"/>
      <c r="S552" s="75"/>
      <c r="T552" s="183">
        <v>12</v>
      </c>
      <c r="U552" s="73">
        <v>12</v>
      </c>
      <c r="V552" s="73">
        <v>12</v>
      </c>
      <c r="W552" s="73">
        <v>9</v>
      </c>
      <c r="X552" s="73"/>
      <c r="Y552" s="169"/>
      <c r="Z552" s="76"/>
      <c r="AA552" s="76"/>
      <c r="AB552" s="76"/>
      <c r="AC552" s="76"/>
      <c r="AD552" s="76"/>
      <c r="AE552" s="169"/>
      <c r="AF552" s="73"/>
      <c r="AG552" s="73"/>
      <c r="AH552" s="73"/>
      <c r="AI552" s="7"/>
      <c r="AJ552" s="7"/>
      <c r="AK552" s="7"/>
      <c r="AL552" s="7"/>
      <c r="AM552" s="7"/>
      <c r="AN552" s="7"/>
      <c r="AO552" s="7"/>
      <c r="AP552" s="7"/>
      <c r="AQ552" s="7"/>
      <c r="AR552" s="7"/>
      <c r="AS552" s="7"/>
      <c r="AT552" s="7"/>
      <c r="AU552" s="7"/>
      <c r="AV552" s="7"/>
      <c r="AW552" s="7"/>
      <c r="AX552" s="7"/>
      <c r="AY552" s="7"/>
      <c r="AZ552" s="7"/>
      <c r="BA552" s="7"/>
      <c r="BB552" s="7"/>
    </row>
    <row r="553" spans="1:54" s="98" customFormat="1" ht="14.25" customHeight="1" x14ac:dyDescent="0.25">
      <c r="A553" s="96">
        <v>81717100</v>
      </c>
      <c r="B553" s="130" t="s">
        <v>817</v>
      </c>
      <c r="C553" s="197" t="str">
        <f>VLOOKUP(B553,Satser!$I$133:$J$160,2,FALSE)</f>
        <v>NV</v>
      </c>
      <c r="D553" s="192" t="s">
        <v>637</v>
      </c>
      <c r="E553" s="440"/>
      <c r="F553" s="220" t="s">
        <v>1813</v>
      </c>
      <c r="G553" s="130" t="s">
        <v>530</v>
      </c>
      <c r="H553" s="192">
        <v>2010</v>
      </c>
      <c r="I553" s="189" t="s">
        <v>734</v>
      </c>
      <c r="J553" s="160"/>
      <c r="K553" s="379">
        <f>IF(B553="",0,VLOOKUP(B553,Satser!$D$167:$F$194,2,FALSE)*IF(AA553="",0,VLOOKUP(AA553,Satser!$H$2:$J$14,2,FALSE)))</f>
        <v>0</v>
      </c>
      <c r="L553" s="379">
        <f>IF(B553="",0,VLOOKUP(B553,Satser!$I$167:$L$194,3,FALSE)*IF(AA553="",0,VLOOKUP(AA553,Satser!$H$2:$J$14,3,FALSE)))</f>
        <v>0</v>
      </c>
      <c r="M553" s="380">
        <f t="shared" si="8"/>
        <v>0</v>
      </c>
      <c r="N553" s="141" t="s">
        <v>609</v>
      </c>
      <c r="O553" s="73"/>
      <c r="P553" s="73"/>
      <c r="Q553" s="79"/>
      <c r="R553" s="73"/>
      <c r="S553" s="73">
        <v>4</v>
      </c>
      <c r="T553" s="183">
        <v>12</v>
      </c>
      <c r="U553" s="183">
        <v>12</v>
      </c>
      <c r="V553" s="183">
        <v>12</v>
      </c>
      <c r="W553" s="183">
        <v>8</v>
      </c>
      <c r="X553" s="170"/>
      <c r="Y553" s="76"/>
      <c r="Z553" s="76"/>
      <c r="AA553" s="76"/>
      <c r="AB553" s="76"/>
      <c r="AC553" s="76"/>
      <c r="AD553" s="76"/>
      <c r="AE553" s="169"/>
      <c r="AF553" s="76"/>
      <c r="AG553" s="76"/>
      <c r="AH553" s="76"/>
      <c r="AI553" s="97"/>
      <c r="AJ553" s="97"/>
      <c r="AK553" s="97"/>
      <c r="AL553" s="97"/>
      <c r="AM553" s="97"/>
      <c r="AN553" s="97"/>
      <c r="AO553" s="97"/>
      <c r="AP553" s="97"/>
      <c r="AQ553" s="97"/>
      <c r="AR553" s="97"/>
      <c r="AS553" s="97"/>
      <c r="AT553" s="97"/>
      <c r="AU553" s="97"/>
      <c r="AV553" s="97"/>
      <c r="AW553" s="97"/>
      <c r="AX553" s="97"/>
      <c r="AY553" s="97"/>
      <c r="AZ553" s="97"/>
      <c r="BA553" s="97"/>
      <c r="BB553" s="97"/>
    </row>
    <row r="554" spans="1:54" s="98" customFormat="1" ht="14.25" customHeight="1" x14ac:dyDescent="0.25">
      <c r="A554" s="96">
        <v>81717200</v>
      </c>
      <c r="B554" s="130" t="s">
        <v>817</v>
      </c>
      <c r="C554" s="197" t="str">
        <f>VLOOKUP(B554,Satser!$I$133:$J$160,2,FALSE)</f>
        <v>NV</v>
      </c>
      <c r="D554" s="130" t="s">
        <v>743</v>
      </c>
      <c r="E554" s="440"/>
      <c r="F554" s="220" t="s">
        <v>1813</v>
      </c>
      <c r="G554" s="130" t="s">
        <v>530</v>
      </c>
      <c r="H554" s="75">
        <v>2010</v>
      </c>
      <c r="I554" s="189" t="s">
        <v>620</v>
      </c>
      <c r="J554" s="160"/>
      <c r="K554" s="379">
        <f>IF(B554="",0,VLOOKUP(B554,Satser!$D$167:$F$194,2,FALSE)*IF(AA554="",0,VLOOKUP(AA554,Satser!$H$2:$J$14,2,FALSE)))</f>
        <v>0</v>
      </c>
      <c r="L554" s="379">
        <f>IF(B554="",0,VLOOKUP(B554,Satser!$I$167:$L$194,3,FALSE)*IF(AA554="",0,VLOOKUP(AA554,Satser!$H$2:$J$14,3,FALSE)))</f>
        <v>0</v>
      </c>
      <c r="M554" s="380">
        <f t="shared" si="8"/>
        <v>0</v>
      </c>
      <c r="N554" s="141" t="s">
        <v>745</v>
      </c>
      <c r="O554" s="73"/>
      <c r="P554" s="73"/>
      <c r="Q554" s="79"/>
      <c r="R554" s="73"/>
      <c r="S554" s="73">
        <v>5</v>
      </c>
      <c r="T554" s="73">
        <v>12</v>
      </c>
      <c r="U554" s="73">
        <v>12</v>
      </c>
      <c r="V554" s="73">
        <v>12</v>
      </c>
      <c r="W554" s="73">
        <v>7</v>
      </c>
      <c r="X554" s="245"/>
      <c r="Y554" s="76"/>
      <c r="Z554" s="76"/>
      <c r="AA554" s="76"/>
      <c r="AB554" s="76"/>
      <c r="AC554" s="76"/>
      <c r="AD554" s="76"/>
      <c r="AE554" s="169"/>
      <c r="AF554" s="76"/>
      <c r="AG554" s="76"/>
      <c r="AH554" s="76"/>
      <c r="AI554" s="97"/>
      <c r="AJ554" s="97"/>
      <c r="AK554" s="97"/>
      <c r="AL554" s="97"/>
      <c r="AM554" s="97"/>
      <c r="AN554" s="97"/>
      <c r="AO554" s="97"/>
      <c r="AP554" s="97"/>
      <c r="AQ554" s="97"/>
      <c r="AR554" s="97"/>
      <c r="AS554" s="97"/>
      <c r="AT554" s="97"/>
      <c r="AU554" s="97"/>
      <c r="AV554" s="97"/>
      <c r="AW554" s="97"/>
      <c r="AX554" s="97"/>
      <c r="AY554" s="97"/>
      <c r="AZ554" s="97"/>
      <c r="BA554" s="97"/>
      <c r="BB554" s="97"/>
    </row>
    <row r="555" spans="1:54" s="98" customFormat="1" ht="14.25" customHeight="1" x14ac:dyDescent="0.25">
      <c r="A555" s="96">
        <v>81717300</v>
      </c>
      <c r="B555" s="130" t="s">
        <v>817</v>
      </c>
      <c r="C555" s="197" t="str">
        <f>VLOOKUP(B555,Satser!$I$133:$J$160,2,FALSE)</f>
        <v>NV</v>
      </c>
      <c r="D555" s="130" t="s">
        <v>639</v>
      </c>
      <c r="E555" s="440"/>
      <c r="F555" s="220" t="s">
        <v>1813</v>
      </c>
      <c r="G555" s="130" t="s">
        <v>527</v>
      </c>
      <c r="H555" s="130">
        <v>2010</v>
      </c>
      <c r="I555" s="189" t="s">
        <v>620</v>
      </c>
      <c r="J555" s="160"/>
      <c r="K555" s="379">
        <f>IF(B555="",0,VLOOKUP(B555,Satser!$D$167:$F$194,2,FALSE)*IF(AA555="",0,VLOOKUP(AA555,Satser!$H$2:$J$14,2,FALSE)))</f>
        <v>0</v>
      </c>
      <c r="L555" s="379">
        <f>IF(B555="",0,VLOOKUP(B555,Satser!$I$167:$L$194,3,FALSE)*IF(AA555="",0,VLOOKUP(AA555,Satser!$H$2:$J$14,3,FALSE)))</f>
        <v>0</v>
      </c>
      <c r="M555" s="380">
        <f t="shared" si="8"/>
        <v>0</v>
      </c>
      <c r="N555" s="141" t="s">
        <v>609</v>
      </c>
      <c r="O555" s="73"/>
      <c r="P555" s="73"/>
      <c r="Q555" s="79"/>
      <c r="R555" s="73"/>
      <c r="S555" s="110"/>
      <c r="T555" s="73">
        <v>12</v>
      </c>
      <c r="U555" s="73">
        <v>12</v>
      </c>
      <c r="V555" s="73">
        <v>12</v>
      </c>
      <c r="W555" s="73">
        <v>7</v>
      </c>
      <c r="X555" s="168"/>
      <c r="Y555" s="76"/>
      <c r="Z555" s="76"/>
      <c r="AA555" s="76"/>
      <c r="AB555" s="76"/>
      <c r="AC555" s="76"/>
      <c r="AD555" s="76"/>
      <c r="AE555" s="169"/>
      <c r="AF555" s="76"/>
      <c r="AG555" s="76"/>
      <c r="AH555" s="76"/>
      <c r="AI555" s="97"/>
      <c r="AJ555" s="97"/>
      <c r="AK555" s="97"/>
      <c r="AL555" s="97"/>
      <c r="AM555" s="97"/>
      <c r="AN555" s="97"/>
      <c r="AO555" s="97"/>
      <c r="AP555" s="97"/>
      <c r="AQ555" s="97"/>
      <c r="AR555" s="97"/>
      <c r="AS555" s="97"/>
      <c r="AT555" s="97"/>
      <c r="AU555" s="97"/>
      <c r="AV555" s="97"/>
      <c r="AW555" s="97"/>
      <c r="AX555" s="97"/>
      <c r="AY555" s="97"/>
      <c r="AZ555" s="97"/>
      <c r="BA555" s="97"/>
      <c r="BB555" s="97"/>
    </row>
    <row r="556" spans="1:54" s="98" customFormat="1" ht="14.25" customHeight="1" x14ac:dyDescent="0.25">
      <c r="A556" s="96">
        <v>81717400</v>
      </c>
      <c r="B556" s="130" t="s">
        <v>817</v>
      </c>
      <c r="C556" s="197" t="str">
        <f>VLOOKUP(B556,Satser!$I$133:$J$160,2,FALSE)</f>
        <v>NV</v>
      </c>
      <c r="D556" s="130" t="s">
        <v>339</v>
      </c>
      <c r="E556" s="440"/>
      <c r="F556" s="220" t="s">
        <v>1813</v>
      </c>
      <c r="G556" s="130" t="s">
        <v>530</v>
      </c>
      <c r="H556" s="130">
        <v>2010</v>
      </c>
      <c r="I556" s="189" t="s">
        <v>734</v>
      </c>
      <c r="J556" s="160"/>
      <c r="K556" s="379">
        <f>IF(B556="",0,VLOOKUP(B556,Satser!$D$167:$F$194,2,FALSE)*IF(AA556="",0,VLOOKUP(AA556,Satser!$H$2:$J$14,2,FALSE)))</f>
        <v>0</v>
      </c>
      <c r="L556" s="379">
        <f>IF(B556="",0,VLOOKUP(B556,Satser!$I$167:$L$194,3,FALSE)*IF(AA556="",0,VLOOKUP(AA556,Satser!$H$2:$J$14,3,FALSE)))</f>
        <v>0</v>
      </c>
      <c r="M556" s="380">
        <f t="shared" si="8"/>
        <v>0</v>
      </c>
      <c r="N556" s="141" t="s">
        <v>340</v>
      </c>
      <c r="O556" s="73"/>
      <c r="P556" s="73"/>
      <c r="Q556" s="79"/>
      <c r="R556" s="73"/>
      <c r="S556" s="73">
        <v>4</v>
      </c>
      <c r="T556" s="73">
        <v>12</v>
      </c>
      <c r="U556" s="73">
        <v>12</v>
      </c>
      <c r="V556" s="73">
        <v>12</v>
      </c>
      <c r="W556" s="73">
        <v>8</v>
      </c>
      <c r="X556" s="245"/>
      <c r="Y556" s="76"/>
      <c r="Z556" s="76"/>
      <c r="AA556" s="76"/>
      <c r="AB556" s="76"/>
      <c r="AC556" s="76"/>
      <c r="AD556" s="76"/>
      <c r="AE556" s="169"/>
      <c r="AF556" s="76"/>
      <c r="AG556" s="76"/>
      <c r="AH556" s="76"/>
      <c r="AI556" s="97"/>
      <c r="AJ556" s="97"/>
      <c r="AK556" s="97"/>
      <c r="AL556" s="97"/>
      <c r="AM556" s="97"/>
      <c r="AN556" s="97"/>
      <c r="AO556" s="97"/>
      <c r="AP556" s="97"/>
      <c r="AQ556" s="97"/>
      <c r="AR556" s="97"/>
      <c r="AS556" s="97"/>
      <c r="AT556" s="97"/>
      <c r="AU556" s="97"/>
      <c r="AV556" s="97"/>
      <c r="AW556" s="97"/>
      <c r="AX556" s="97"/>
      <c r="AY556" s="97"/>
      <c r="AZ556" s="97"/>
      <c r="BA556" s="97"/>
      <c r="BB556" s="97"/>
    </row>
    <row r="557" spans="1:54" s="98" customFormat="1" ht="14.25" customHeight="1" x14ac:dyDescent="0.25">
      <c r="A557" s="96">
        <v>81717500</v>
      </c>
      <c r="B557" s="130" t="s">
        <v>817</v>
      </c>
      <c r="C557" s="197" t="str">
        <f>VLOOKUP(B557,Satser!$I$133:$J$160,2,FALSE)</f>
        <v>NV</v>
      </c>
      <c r="D557" s="130" t="s">
        <v>641</v>
      </c>
      <c r="E557" s="440"/>
      <c r="F557" s="220" t="s">
        <v>1813</v>
      </c>
      <c r="G557" s="130" t="s">
        <v>530</v>
      </c>
      <c r="H557" s="75">
        <v>2010</v>
      </c>
      <c r="I557" s="189" t="s">
        <v>734</v>
      </c>
      <c r="J557" s="160"/>
      <c r="K557" s="379">
        <f>IF(B557="",0,VLOOKUP(B557,Satser!$D$167:$F$194,2,FALSE)*IF(AA557="",0,VLOOKUP(AA557,Satser!$H$2:$J$14,2,FALSE)))</f>
        <v>0</v>
      </c>
      <c r="L557" s="379">
        <f>IF(B557="",0,VLOOKUP(B557,Satser!$I$167:$L$194,3,FALSE)*IF(AA557="",0,VLOOKUP(AA557,Satser!$H$2:$J$14,3,FALSE)))</f>
        <v>0</v>
      </c>
      <c r="M557" s="380">
        <f t="shared" si="8"/>
        <v>0</v>
      </c>
      <c r="N557" s="141" t="s">
        <v>609</v>
      </c>
      <c r="O557" s="73"/>
      <c r="P557" s="73"/>
      <c r="Q557" s="79"/>
      <c r="R557" s="73"/>
      <c r="S557" s="73">
        <v>4</v>
      </c>
      <c r="T557" s="73">
        <v>12</v>
      </c>
      <c r="U557" s="73">
        <v>12</v>
      </c>
      <c r="V557" s="73">
        <v>12</v>
      </c>
      <c r="W557" s="73">
        <v>8</v>
      </c>
      <c r="X557" s="245"/>
      <c r="Y557" s="76"/>
      <c r="Z557" s="76"/>
      <c r="AA557" s="76"/>
      <c r="AB557" s="76"/>
      <c r="AC557" s="76"/>
      <c r="AD557" s="76"/>
      <c r="AE557" s="169"/>
      <c r="AF557" s="76"/>
      <c r="AG557" s="76"/>
      <c r="AH557" s="76"/>
      <c r="AI557" s="97"/>
      <c r="AJ557" s="97"/>
      <c r="AK557" s="97"/>
      <c r="AL557" s="97"/>
      <c r="AM557" s="97"/>
      <c r="AN557" s="97"/>
      <c r="AO557" s="97"/>
      <c r="AP557" s="97"/>
      <c r="AQ557" s="97"/>
      <c r="AR557" s="97"/>
      <c r="AS557" s="97"/>
      <c r="AT557" s="97"/>
      <c r="AU557" s="97"/>
      <c r="AV557" s="97"/>
      <c r="AW557" s="97"/>
      <c r="AX557" s="97"/>
      <c r="AY557" s="97"/>
      <c r="AZ557" s="97"/>
      <c r="BA557" s="97"/>
      <c r="BB557" s="97"/>
    </row>
    <row r="558" spans="1:54" s="98" customFormat="1" ht="14.25" customHeight="1" x14ac:dyDescent="0.25">
      <c r="A558" s="96">
        <v>81717600</v>
      </c>
      <c r="B558" s="130" t="s">
        <v>817</v>
      </c>
      <c r="C558" s="197" t="str">
        <f>VLOOKUP(B558,Satser!$I$133:$J$160,2,FALSE)</f>
        <v>NV</v>
      </c>
      <c r="D558" s="130" t="s">
        <v>638</v>
      </c>
      <c r="E558" s="440"/>
      <c r="F558" s="220" t="s">
        <v>1813</v>
      </c>
      <c r="G558" s="130" t="s">
        <v>530</v>
      </c>
      <c r="H558" s="130">
        <v>2010</v>
      </c>
      <c r="I558" s="189" t="s">
        <v>620</v>
      </c>
      <c r="J558" s="160"/>
      <c r="K558" s="379">
        <f>IF(B558="",0,VLOOKUP(B558,Satser!$D$167:$F$194,2,FALSE)*IF(AA558="",0,VLOOKUP(AA558,Satser!$H$2:$J$14,2,FALSE)))</f>
        <v>0</v>
      </c>
      <c r="L558" s="379">
        <f>IF(B558="",0,VLOOKUP(B558,Satser!$I$167:$L$194,3,FALSE)*IF(AA558="",0,VLOOKUP(AA558,Satser!$H$2:$J$14,3,FALSE)))</f>
        <v>0</v>
      </c>
      <c r="M558" s="380">
        <f t="shared" si="8"/>
        <v>0</v>
      </c>
      <c r="N558" s="141" t="s">
        <v>609</v>
      </c>
      <c r="O558" s="73"/>
      <c r="P558" s="73"/>
      <c r="Q558" s="79"/>
      <c r="R558" s="73"/>
      <c r="S558" s="73">
        <v>5</v>
      </c>
      <c r="T558" s="73">
        <v>12</v>
      </c>
      <c r="U558" s="73">
        <v>12</v>
      </c>
      <c r="V558" s="73">
        <v>12</v>
      </c>
      <c r="W558" s="73">
        <v>7</v>
      </c>
      <c r="X558" s="245"/>
      <c r="Y558" s="76"/>
      <c r="Z558" s="76"/>
      <c r="AA558" s="76"/>
      <c r="AB558" s="76"/>
      <c r="AC558" s="76"/>
      <c r="AD558" s="76"/>
      <c r="AE558" s="169"/>
      <c r="AF558" s="76"/>
      <c r="AG558" s="76"/>
      <c r="AH558" s="76"/>
      <c r="AI558" s="97"/>
      <c r="AJ558" s="97"/>
      <c r="AK558" s="97"/>
      <c r="AL558" s="97"/>
      <c r="AM558" s="97"/>
      <c r="AN558" s="97"/>
      <c r="AO558" s="97"/>
      <c r="AP558" s="97"/>
      <c r="AQ558" s="97"/>
      <c r="AR558" s="97"/>
      <c r="AS558" s="97"/>
      <c r="AT558" s="97"/>
      <c r="AU558" s="97"/>
      <c r="AV558" s="97"/>
      <c r="AW558" s="97"/>
      <c r="AX558" s="97"/>
      <c r="AY558" s="97"/>
      <c r="AZ558" s="97"/>
      <c r="BA558" s="97"/>
      <c r="BB558" s="97"/>
    </row>
    <row r="559" spans="1:54" s="98" customFormat="1" ht="14.25" customHeight="1" x14ac:dyDescent="0.25">
      <c r="A559" s="96">
        <v>81717700</v>
      </c>
      <c r="B559" s="130" t="s">
        <v>817</v>
      </c>
      <c r="C559" s="197" t="str">
        <f>VLOOKUP(B559,Satser!$I$133:$J$160,2,FALSE)</f>
        <v>NV</v>
      </c>
      <c r="D559" s="130" t="s">
        <v>644</v>
      </c>
      <c r="E559" s="440"/>
      <c r="F559" s="220" t="s">
        <v>1813</v>
      </c>
      <c r="G559" s="130" t="s">
        <v>530</v>
      </c>
      <c r="H559" s="130">
        <v>2010</v>
      </c>
      <c r="I559" s="189" t="s">
        <v>620</v>
      </c>
      <c r="J559" s="160"/>
      <c r="K559" s="379">
        <f>IF(B559="",0,VLOOKUP(B559,Satser!$D$167:$F$194,2,FALSE)*IF(AA559="",0,VLOOKUP(AA559,Satser!$H$2:$J$14,2,FALSE)))</f>
        <v>0</v>
      </c>
      <c r="L559" s="379">
        <f>IF(B559="",0,VLOOKUP(B559,Satser!$I$167:$L$194,3,FALSE)*IF(AA559="",0,VLOOKUP(AA559,Satser!$H$2:$J$14,3,FALSE)))</f>
        <v>0</v>
      </c>
      <c r="M559" s="380">
        <f t="shared" si="8"/>
        <v>0</v>
      </c>
      <c r="N559" s="141" t="s">
        <v>609</v>
      </c>
      <c r="O559" s="73"/>
      <c r="P559" s="73"/>
      <c r="Q559" s="79"/>
      <c r="R559" s="73"/>
      <c r="S559" s="73">
        <v>5</v>
      </c>
      <c r="T559" s="73">
        <v>12</v>
      </c>
      <c r="U559" s="73">
        <v>12</v>
      </c>
      <c r="V559" s="73">
        <v>12</v>
      </c>
      <c r="W559" s="73">
        <v>7</v>
      </c>
      <c r="X559" s="170"/>
      <c r="Y559" s="76"/>
      <c r="Z559" s="76"/>
      <c r="AA559" s="76"/>
      <c r="AB559" s="76"/>
      <c r="AC559" s="76"/>
      <c r="AD559" s="76"/>
      <c r="AE559" s="169"/>
      <c r="AF559" s="76"/>
      <c r="AG559" s="76"/>
      <c r="AH559" s="76"/>
      <c r="AI559" s="97"/>
      <c r="AJ559" s="97"/>
      <c r="AK559" s="97"/>
      <c r="AL559" s="97"/>
      <c r="AM559" s="97"/>
      <c r="AN559" s="97"/>
      <c r="AO559" s="97"/>
      <c r="AP559" s="97"/>
      <c r="AQ559" s="97"/>
      <c r="AR559" s="97"/>
      <c r="AS559" s="97"/>
      <c r="AT559" s="97"/>
      <c r="AU559" s="97"/>
      <c r="AV559" s="97"/>
      <c r="AW559" s="97"/>
      <c r="AX559" s="97"/>
      <c r="AY559" s="97"/>
      <c r="AZ559" s="97"/>
      <c r="BA559" s="97"/>
      <c r="BB559" s="97"/>
    </row>
    <row r="560" spans="1:54" s="98" customFormat="1" ht="14.25" customHeight="1" x14ac:dyDescent="0.25">
      <c r="A560" s="96">
        <v>81717800</v>
      </c>
      <c r="B560" s="130" t="s">
        <v>817</v>
      </c>
      <c r="C560" s="197" t="str">
        <f>VLOOKUP(B560,Satser!$I$133:$J$160,2,FALSE)</f>
        <v>NV</v>
      </c>
      <c r="D560" s="130" t="s">
        <v>747</v>
      </c>
      <c r="E560" s="440"/>
      <c r="F560" s="220" t="s">
        <v>1813</v>
      </c>
      <c r="G560" s="130" t="s">
        <v>527</v>
      </c>
      <c r="H560" s="75">
        <v>2010</v>
      </c>
      <c r="I560" s="189" t="s">
        <v>620</v>
      </c>
      <c r="J560" s="160"/>
      <c r="K560" s="379">
        <f>IF(B560="",0,VLOOKUP(B560,Satser!$D$167:$F$194,2,FALSE)*IF(AA560="",0,VLOOKUP(AA560,Satser!$H$2:$J$14,2,FALSE)))</f>
        <v>0</v>
      </c>
      <c r="L560" s="379">
        <f>IF(B560="",0,VLOOKUP(B560,Satser!$I$167:$L$194,3,FALSE)*IF(AA560="",0,VLOOKUP(AA560,Satser!$H$2:$J$14,3,FALSE)))</f>
        <v>0</v>
      </c>
      <c r="M560" s="380">
        <f t="shared" si="8"/>
        <v>0</v>
      </c>
      <c r="N560" s="141" t="s">
        <v>745</v>
      </c>
      <c r="O560" s="73"/>
      <c r="P560" s="73"/>
      <c r="Q560" s="79"/>
      <c r="R560" s="73"/>
      <c r="S560" s="73">
        <v>5</v>
      </c>
      <c r="T560" s="73">
        <v>12</v>
      </c>
      <c r="U560" s="73">
        <v>12</v>
      </c>
      <c r="V560" s="73">
        <v>12</v>
      </c>
      <c r="W560" s="73">
        <v>7</v>
      </c>
      <c r="X560" s="170"/>
      <c r="Y560" s="76"/>
      <c r="Z560" s="76"/>
      <c r="AA560" s="76"/>
      <c r="AB560" s="76"/>
      <c r="AC560" s="76"/>
      <c r="AD560" s="76"/>
      <c r="AE560" s="169"/>
      <c r="AF560" s="76"/>
      <c r="AG560" s="76"/>
      <c r="AH560" s="76"/>
      <c r="AI560" s="97"/>
      <c r="AJ560" s="97"/>
      <c r="AK560" s="97"/>
      <c r="AL560" s="97"/>
      <c r="AM560" s="97"/>
      <c r="AN560" s="97"/>
      <c r="AO560" s="97"/>
      <c r="AP560" s="97"/>
      <c r="AQ560" s="97"/>
      <c r="AR560" s="97"/>
      <c r="AS560" s="97"/>
      <c r="AT560" s="97"/>
      <c r="AU560" s="97"/>
      <c r="AV560" s="97"/>
      <c r="AW560" s="97"/>
      <c r="AX560" s="97"/>
      <c r="AY560" s="97"/>
      <c r="AZ560" s="97"/>
      <c r="BA560" s="97"/>
      <c r="BB560" s="97"/>
    </row>
    <row r="561" spans="1:54" s="98" customFormat="1" ht="14.25" customHeight="1" x14ac:dyDescent="0.25">
      <c r="A561" s="96">
        <v>81719800</v>
      </c>
      <c r="B561" s="130" t="s">
        <v>817</v>
      </c>
      <c r="C561" s="197" t="str">
        <f>VLOOKUP(B561,Satser!$I$133:$J$160,2,FALSE)</f>
        <v>NV</v>
      </c>
      <c r="D561" s="145" t="s">
        <v>749</v>
      </c>
      <c r="E561" s="440"/>
      <c r="F561" s="220" t="s">
        <v>1813</v>
      </c>
      <c r="G561" s="130" t="s">
        <v>527</v>
      </c>
      <c r="H561" s="75">
        <v>2010</v>
      </c>
      <c r="I561" s="189" t="s">
        <v>620</v>
      </c>
      <c r="J561" s="160"/>
      <c r="K561" s="379">
        <f>IF(B561="",0,VLOOKUP(B561,Satser!$D$167:$F$194,2,FALSE)*IF(AA561="",0,VLOOKUP(AA561,Satser!$H$2:$J$14,2,FALSE)))</f>
        <v>0</v>
      </c>
      <c r="L561" s="379">
        <f>IF(B561="",0,VLOOKUP(B561,Satser!$I$167:$L$194,3,FALSE)*IF(AA561="",0,VLOOKUP(AA561,Satser!$H$2:$J$14,3,FALSE)))</f>
        <v>0</v>
      </c>
      <c r="M561" s="380">
        <f t="shared" si="8"/>
        <v>0</v>
      </c>
      <c r="N561" s="141" t="s">
        <v>745</v>
      </c>
      <c r="O561" s="73"/>
      <c r="P561" s="73"/>
      <c r="Q561" s="79"/>
      <c r="R561" s="73"/>
      <c r="S561" s="73">
        <v>5</v>
      </c>
      <c r="T561" s="73">
        <v>12</v>
      </c>
      <c r="U561" s="73">
        <v>12</v>
      </c>
      <c r="V561" s="73">
        <v>12</v>
      </c>
      <c r="W561" s="73">
        <v>7</v>
      </c>
      <c r="X561" s="170"/>
      <c r="Y561" s="76"/>
      <c r="Z561" s="76"/>
      <c r="AA561" s="76"/>
      <c r="AB561" s="76"/>
      <c r="AC561" s="76"/>
      <c r="AD561" s="76"/>
      <c r="AE561" s="169"/>
      <c r="AF561" s="76"/>
      <c r="AG561" s="76"/>
      <c r="AH561" s="76"/>
      <c r="AI561" s="97"/>
      <c r="AJ561" s="97"/>
      <c r="AK561" s="97"/>
      <c r="AL561" s="97"/>
      <c r="AM561" s="97"/>
      <c r="AN561" s="97"/>
      <c r="AO561" s="97"/>
      <c r="AP561" s="97"/>
      <c r="AQ561" s="97"/>
      <c r="AR561" s="97"/>
      <c r="AS561" s="97"/>
      <c r="AT561" s="97"/>
      <c r="AU561" s="97"/>
      <c r="AV561" s="97"/>
      <c r="AW561" s="97"/>
      <c r="AX561" s="97"/>
      <c r="AY561" s="97"/>
      <c r="AZ561" s="97"/>
      <c r="BA561" s="97"/>
      <c r="BB561" s="97"/>
    </row>
    <row r="562" spans="1:54" s="98" customFormat="1" ht="14.25" customHeight="1" x14ac:dyDescent="0.25">
      <c r="A562" s="96">
        <v>81719900</v>
      </c>
      <c r="B562" s="130" t="s">
        <v>817</v>
      </c>
      <c r="C562" s="197" t="str">
        <f>VLOOKUP(B562,Satser!$I$133:$J$160,2,FALSE)</f>
        <v>NV</v>
      </c>
      <c r="D562" s="145" t="s">
        <v>1126</v>
      </c>
      <c r="E562" s="440"/>
      <c r="F562" s="220" t="s">
        <v>1813</v>
      </c>
      <c r="G562" s="130" t="s">
        <v>530</v>
      </c>
      <c r="H562" s="130">
        <v>2010</v>
      </c>
      <c r="I562" s="189" t="s">
        <v>301</v>
      </c>
      <c r="J562" s="160"/>
      <c r="K562" s="379">
        <f>IF(B562="",0,VLOOKUP(B562,Satser!$D$167:$F$194,2,FALSE)*IF(AA562="",0,VLOOKUP(AA562,Satser!$H$2:$J$14,2,FALSE)))</f>
        <v>0</v>
      </c>
      <c r="L562" s="379">
        <f>IF(B562="",0,VLOOKUP(B562,Satser!$I$167:$L$194,3,FALSE)*IF(AA562="",0,VLOOKUP(AA562,Satser!$H$2:$J$14,3,FALSE)))</f>
        <v>0</v>
      </c>
      <c r="M562" s="380">
        <f t="shared" si="8"/>
        <v>0</v>
      </c>
      <c r="N562" s="141" t="s">
        <v>1147</v>
      </c>
      <c r="O562" s="73"/>
      <c r="P562" s="73"/>
      <c r="Q562" s="79"/>
      <c r="R562" s="73"/>
      <c r="S562" s="75"/>
      <c r="T562" s="73">
        <v>4</v>
      </c>
      <c r="U562" s="73">
        <v>12</v>
      </c>
      <c r="V562" s="73">
        <v>12</v>
      </c>
      <c r="W562" s="73">
        <v>12</v>
      </c>
      <c r="X562" s="168">
        <v>8</v>
      </c>
      <c r="Y562" s="76"/>
      <c r="Z562" s="76"/>
      <c r="AA562" s="76"/>
      <c r="AB562" s="76"/>
      <c r="AC562" s="76"/>
      <c r="AD562" s="76"/>
      <c r="AE562" s="169"/>
      <c r="AF562" s="76"/>
      <c r="AG562" s="76"/>
      <c r="AH562" s="76"/>
      <c r="AI562" s="97"/>
      <c r="AJ562" s="97"/>
      <c r="AK562" s="97"/>
      <c r="AL562" s="97"/>
      <c r="AM562" s="97"/>
      <c r="AN562" s="97"/>
      <c r="AO562" s="97"/>
      <c r="AP562" s="97"/>
      <c r="AQ562" s="97"/>
      <c r="AR562" s="97"/>
      <c r="AS562" s="97"/>
      <c r="AT562" s="97"/>
      <c r="AU562" s="97"/>
      <c r="AV562" s="97"/>
      <c r="AW562" s="97"/>
      <c r="AX562" s="97"/>
      <c r="AY562" s="97"/>
      <c r="AZ562" s="97"/>
      <c r="BA562" s="97"/>
      <c r="BB562" s="97"/>
    </row>
    <row r="563" spans="1:54" s="98" customFormat="1" ht="14.25" customHeight="1" x14ac:dyDescent="0.25">
      <c r="A563" s="96">
        <v>81720300</v>
      </c>
      <c r="B563" s="130" t="s">
        <v>817</v>
      </c>
      <c r="C563" s="197" t="str">
        <f>VLOOKUP(B563,Satser!$I$133:$J$160,2,FALSE)</f>
        <v>NV</v>
      </c>
      <c r="D563" s="145" t="s">
        <v>313</v>
      </c>
      <c r="E563" s="440"/>
      <c r="F563" s="220" t="s">
        <v>1813</v>
      </c>
      <c r="G563" s="130" t="s">
        <v>530</v>
      </c>
      <c r="H563" s="130">
        <v>2010</v>
      </c>
      <c r="I563" s="189" t="s">
        <v>685</v>
      </c>
      <c r="J563" s="160"/>
      <c r="K563" s="379">
        <f>IF(B563="",0,VLOOKUP(B563,Satser!$D$167:$F$194,2,FALSE)*IF(AA563="",0,VLOOKUP(AA563,Satser!$H$2:$J$14,2,FALSE)))</f>
        <v>0</v>
      </c>
      <c r="L563" s="379">
        <f>IF(B563="",0,VLOOKUP(B563,Satser!$I$167:$L$194,3,FALSE)*IF(AA563="",0,VLOOKUP(AA563,Satser!$H$2:$J$14,3,FALSE)))</f>
        <v>0</v>
      </c>
      <c r="M563" s="380">
        <f t="shared" si="8"/>
        <v>0</v>
      </c>
      <c r="N563" s="141" t="s">
        <v>886</v>
      </c>
      <c r="O563" s="73"/>
      <c r="P563" s="73"/>
      <c r="Q563" s="79"/>
      <c r="R563" s="73"/>
      <c r="S563" s="75"/>
      <c r="T563" s="73">
        <v>12</v>
      </c>
      <c r="U563" s="73">
        <v>12</v>
      </c>
      <c r="V563" s="73">
        <v>12</v>
      </c>
      <c r="W563" s="73">
        <v>12</v>
      </c>
      <c r="X563" s="9"/>
      <c r="Y563" s="76"/>
      <c r="Z563" s="76"/>
      <c r="AA563" s="76"/>
      <c r="AB563" s="76"/>
      <c r="AC563" s="76"/>
      <c r="AD563" s="76"/>
      <c r="AE563" s="169"/>
      <c r="AF563" s="76"/>
      <c r="AG563" s="76"/>
      <c r="AH563" s="76"/>
      <c r="AI563" s="97"/>
      <c r="AJ563" s="97"/>
      <c r="AK563" s="97"/>
      <c r="AL563" s="97"/>
      <c r="AM563" s="97"/>
      <c r="AN563" s="97"/>
      <c r="AO563" s="97"/>
      <c r="AP563" s="97"/>
      <c r="AQ563" s="97"/>
      <c r="AR563" s="97"/>
      <c r="AS563" s="97"/>
      <c r="AT563" s="97"/>
      <c r="AU563" s="97"/>
      <c r="AV563" s="97"/>
      <c r="AW563" s="97"/>
      <c r="AX563" s="97"/>
      <c r="AY563" s="97"/>
      <c r="AZ563" s="97"/>
      <c r="BA563" s="97"/>
      <c r="BB563" s="97"/>
    </row>
    <row r="564" spans="1:54" s="98" customFormat="1" ht="14.25" customHeight="1" x14ac:dyDescent="0.25">
      <c r="A564" s="96">
        <v>81726000</v>
      </c>
      <c r="B564" s="130" t="s">
        <v>817</v>
      </c>
      <c r="C564" s="197" t="str">
        <f>VLOOKUP(B564,Satser!$I$133:$J$160,2,FALSE)</f>
        <v>NV</v>
      </c>
      <c r="D564" s="130" t="s">
        <v>1296</v>
      </c>
      <c r="E564" s="440"/>
      <c r="F564" s="220" t="s">
        <v>1813</v>
      </c>
      <c r="G564" s="130" t="s">
        <v>530</v>
      </c>
      <c r="H564" s="130">
        <v>2011</v>
      </c>
      <c r="I564" s="189" t="s">
        <v>758</v>
      </c>
      <c r="J564" s="160"/>
      <c r="K564" s="379">
        <f>IF(B564="",0,VLOOKUP(B564,Satser!$D$167:$F$194,2,FALSE)*IF(AA564="",0,VLOOKUP(AA564,Satser!$H$2:$J$14,2,FALSE)))</f>
        <v>0</v>
      </c>
      <c r="L564" s="379">
        <f>IF(B564="",0,VLOOKUP(B564,Satser!$I$167:$L$194,3,FALSE)*IF(AA564="",0,VLOOKUP(AA564,Satser!$H$2:$J$14,3,FALSE)))</f>
        <v>0</v>
      </c>
      <c r="M564" s="380">
        <f t="shared" si="8"/>
        <v>0</v>
      </c>
      <c r="N564" s="345" t="s">
        <v>1323</v>
      </c>
      <c r="O564" s="73"/>
      <c r="P564" s="73"/>
      <c r="Q564" s="79"/>
      <c r="R564" s="73"/>
      <c r="S564" s="73"/>
      <c r="T564" s="73"/>
      <c r="U564" s="73">
        <v>12</v>
      </c>
      <c r="V564" s="73">
        <v>12</v>
      </c>
      <c r="W564" s="73">
        <v>12</v>
      </c>
      <c r="X564" s="168">
        <v>12</v>
      </c>
      <c r="Y564" s="73"/>
      <c r="Z564" s="76"/>
      <c r="AA564" s="76"/>
      <c r="AB564" s="76"/>
      <c r="AC564" s="76"/>
      <c r="AD564" s="76"/>
      <c r="AE564" s="169"/>
      <c r="AF564" s="76"/>
      <c r="AG564" s="76"/>
      <c r="AH564" s="76"/>
      <c r="AI564" s="97"/>
      <c r="AJ564" s="97"/>
      <c r="AK564" s="97"/>
      <c r="AL564" s="97"/>
      <c r="AM564" s="97"/>
      <c r="AN564" s="97"/>
      <c r="AO564" s="97"/>
      <c r="AP564" s="97"/>
      <c r="AQ564" s="97"/>
      <c r="AR564" s="97"/>
      <c r="AS564" s="97"/>
      <c r="AT564" s="97"/>
      <c r="AU564" s="97"/>
      <c r="AV564" s="97"/>
      <c r="AW564" s="97"/>
      <c r="AX564" s="97"/>
      <c r="AY564" s="97"/>
      <c r="AZ564" s="97"/>
      <c r="BA564" s="97"/>
      <c r="BB564" s="97"/>
    </row>
    <row r="565" spans="1:54" s="98" customFormat="1" ht="14.25" customHeight="1" x14ac:dyDescent="0.25">
      <c r="A565" s="96">
        <v>81726100</v>
      </c>
      <c r="B565" s="130" t="s">
        <v>817</v>
      </c>
      <c r="C565" s="197" t="str">
        <f>VLOOKUP(B565,Satser!$I$133:$J$160,2,FALSE)</f>
        <v>NV</v>
      </c>
      <c r="D565" s="192"/>
      <c r="E565" s="440"/>
      <c r="F565" s="220" t="s">
        <v>1813</v>
      </c>
      <c r="G565" s="130"/>
      <c r="H565" s="192">
        <v>2011</v>
      </c>
      <c r="I565" s="233"/>
      <c r="J565" s="160"/>
      <c r="K565" s="379">
        <f>IF(B565="",0,VLOOKUP(B565,Satser!$D$167:$F$194,2,FALSE)*IF(AA565="",0,VLOOKUP(AA565,Satser!$H$2:$J$14,2,FALSE)))</f>
        <v>0</v>
      </c>
      <c r="L565" s="379">
        <f>IF(B565="",0,VLOOKUP(B565,Satser!$I$167:$L$194,3,FALSE)*IF(AA565="",0,VLOOKUP(AA565,Satser!$H$2:$J$14,3,FALSE)))</f>
        <v>0</v>
      </c>
      <c r="M565" s="380">
        <f t="shared" si="8"/>
        <v>0</v>
      </c>
      <c r="N565" s="236" t="s">
        <v>1455</v>
      </c>
      <c r="O565" s="73"/>
      <c r="P565" s="73"/>
      <c r="Q565" s="79"/>
      <c r="R565" s="73"/>
      <c r="S565" s="73"/>
      <c r="T565" s="183"/>
      <c r="U565" s="183"/>
      <c r="V565" s="183"/>
      <c r="W565" s="183"/>
      <c r="X565" s="183"/>
      <c r="Y565" s="168"/>
      <c r="Z565" s="76"/>
      <c r="AA565" s="76"/>
      <c r="AB565" s="76"/>
      <c r="AC565" s="76"/>
      <c r="AD565" s="76"/>
      <c r="AE565" s="169"/>
      <c r="AF565" s="76"/>
      <c r="AG565" s="76"/>
      <c r="AH565" s="76"/>
      <c r="AI565" s="97"/>
      <c r="AJ565" s="97"/>
      <c r="AK565" s="97"/>
      <c r="AL565" s="97"/>
      <c r="AM565" s="97"/>
      <c r="AN565" s="97"/>
      <c r="AO565" s="97"/>
      <c r="AP565" s="97"/>
      <c r="AQ565" s="97"/>
      <c r="AR565" s="97"/>
      <c r="AS565" s="97"/>
      <c r="AT565" s="97"/>
      <c r="AU565" s="97"/>
      <c r="AV565" s="97"/>
      <c r="AW565" s="97"/>
      <c r="AX565" s="97"/>
      <c r="AY565" s="97"/>
      <c r="AZ565" s="97"/>
      <c r="BA565" s="97"/>
      <c r="BB565" s="97"/>
    </row>
    <row r="566" spans="1:54" s="98" customFormat="1" ht="14.25" customHeight="1" x14ac:dyDescent="0.25">
      <c r="A566" s="96">
        <v>81726200</v>
      </c>
      <c r="B566" s="130" t="s">
        <v>817</v>
      </c>
      <c r="C566" s="197" t="str">
        <f>VLOOKUP(B566,Satser!$I$133:$J$160,2,FALSE)</f>
        <v>NV</v>
      </c>
      <c r="D566" s="192" t="s">
        <v>1155</v>
      </c>
      <c r="E566" s="440"/>
      <c r="F566" s="220" t="s">
        <v>1813</v>
      </c>
      <c r="G566" s="130" t="s">
        <v>527</v>
      </c>
      <c r="H566" s="192">
        <v>2011</v>
      </c>
      <c r="I566" s="189" t="s">
        <v>278</v>
      </c>
      <c r="J566" s="160"/>
      <c r="K566" s="379">
        <f>IF(B566="",0,VLOOKUP(B566,Satser!$D$167:$F$194,2,FALSE)*IF(AA566="",0,VLOOKUP(AA566,Satser!$H$2:$J$14,2,FALSE)))</f>
        <v>0</v>
      </c>
      <c r="L566" s="379">
        <f>IF(B566="",0,VLOOKUP(B566,Satser!$I$167:$L$194,3,FALSE)*IF(AA566="",0,VLOOKUP(AA566,Satser!$H$2:$J$14,3,FALSE)))</f>
        <v>0</v>
      </c>
      <c r="M566" s="380">
        <f t="shared" si="8"/>
        <v>0</v>
      </c>
      <c r="N566" s="141" t="s">
        <v>1170</v>
      </c>
      <c r="O566" s="73"/>
      <c r="P566" s="73"/>
      <c r="Q566" s="79"/>
      <c r="R566" s="73"/>
      <c r="S566" s="73"/>
      <c r="T566" s="183">
        <v>5</v>
      </c>
      <c r="U566" s="183">
        <v>12</v>
      </c>
      <c r="V566" s="183">
        <v>12</v>
      </c>
      <c r="W566" s="183">
        <v>12</v>
      </c>
      <c r="X566" s="168">
        <v>7</v>
      </c>
      <c r="Y566" s="76"/>
      <c r="Z566" s="76"/>
      <c r="AA566" s="76"/>
      <c r="AB566" s="76"/>
      <c r="AC566" s="76"/>
      <c r="AD566" s="76"/>
      <c r="AE566" s="169"/>
      <c r="AF566" s="76"/>
      <c r="AG566" s="76"/>
      <c r="AH566" s="76"/>
      <c r="AI566" s="97"/>
      <c r="AJ566" s="97"/>
      <c r="AK566" s="97"/>
      <c r="AL566" s="97"/>
      <c r="AM566" s="97"/>
      <c r="AN566" s="97"/>
      <c r="AO566" s="97"/>
      <c r="AP566" s="97"/>
      <c r="AQ566" s="97"/>
      <c r="AR566" s="97"/>
      <c r="AS566" s="97"/>
      <c r="AT566" s="97"/>
      <c r="AU566" s="97"/>
      <c r="AV566" s="97"/>
      <c r="AW566" s="97"/>
      <c r="AX566" s="97"/>
      <c r="AY566" s="97"/>
      <c r="AZ566" s="97"/>
      <c r="BA566" s="97"/>
      <c r="BB566" s="97"/>
    </row>
    <row r="567" spans="1:54" s="98" customFormat="1" ht="14.25" customHeight="1" x14ac:dyDescent="0.25">
      <c r="A567" s="96">
        <v>81726300</v>
      </c>
      <c r="B567" s="130" t="s">
        <v>817</v>
      </c>
      <c r="C567" s="197" t="str">
        <f>VLOOKUP(B567,Satser!$I$133:$J$160,2,FALSE)</f>
        <v>NV</v>
      </c>
      <c r="D567" s="192" t="s">
        <v>1156</v>
      </c>
      <c r="E567" s="440"/>
      <c r="F567" s="220" t="s">
        <v>1813</v>
      </c>
      <c r="G567" s="130" t="s">
        <v>530</v>
      </c>
      <c r="H567" s="130">
        <v>2011</v>
      </c>
      <c r="I567" s="189" t="s">
        <v>301</v>
      </c>
      <c r="J567" s="160"/>
      <c r="K567" s="379">
        <f>IF(B567="",0,VLOOKUP(B567,Satser!$D$167:$F$194,2,FALSE)*IF(AA567="",0,VLOOKUP(AA567,Satser!$H$2:$J$14,2,FALSE)))</f>
        <v>0</v>
      </c>
      <c r="L567" s="379">
        <f>IF(B567="",0,VLOOKUP(B567,Satser!$I$167:$L$194,3,FALSE)*IF(AA567="",0,VLOOKUP(AA567,Satser!$H$2:$J$14,3,FALSE)))</f>
        <v>0</v>
      </c>
      <c r="M567" s="380">
        <f t="shared" si="8"/>
        <v>0</v>
      </c>
      <c r="N567" s="141" t="s">
        <v>1170</v>
      </c>
      <c r="O567" s="73"/>
      <c r="P567" s="73"/>
      <c r="Q567" s="79"/>
      <c r="R567" s="73"/>
      <c r="S567" s="73"/>
      <c r="T567" s="183">
        <v>4</v>
      </c>
      <c r="U567" s="183">
        <v>12</v>
      </c>
      <c r="V567" s="183">
        <v>12</v>
      </c>
      <c r="W567" s="183">
        <v>12</v>
      </c>
      <c r="X567" s="168">
        <v>8</v>
      </c>
      <c r="Y567" s="76"/>
      <c r="Z567" s="76"/>
      <c r="AA567" s="76"/>
      <c r="AB567" s="76"/>
      <c r="AC567" s="76"/>
      <c r="AD567" s="76"/>
      <c r="AE567" s="169"/>
      <c r="AF567" s="76"/>
      <c r="AG567" s="76"/>
      <c r="AH567" s="76"/>
      <c r="AI567" s="97"/>
      <c r="AJ567" s="97"/>
      <c r="AK567" s="97"/>
      <c r="AL567" s="97"/>
      <c r="AM567" s="97"/>
      <c r="AN567" s="97"/>
      <c r="AO567" s="97"/>
      <c r="AP567" s="97"/>
      <c r="AQ567" s="97"/>
      <c r="AR567" s="97"/>
      <c r="AS567" s="97"/>
      <c r="AT567" s="97"/>
      <c r="AU567" s="97"/>
      <c r="AV567" s="97"/>
      <c r="AW567" s="97"/>
      <c r="AX567" s="97"/>
      <c r="AY567" s="97"/>
      <c r="AZ567" s="97"/>
      <c r="BA567" s="97"/>
      <c r="BB567" s="97"/>
    </row>
    <row r="568" spans="1:54" s="98" customFormat="1" ht="14.25" customHeight="1" x14ac:dyDescent="0.25">
      <c r="A568" s="96">
        <v>81726400</v>
      </c>
      <c r="B568" s="130" t="s">
        <v>817</v>
      </c>
      <c r="C568" s="197" t="str">
        <f>VLOOKUP(B568,Satser!$I$133:$J$160,2,FALSE)</f>
        <v>NV</v>
      </c>
      <c r="D568" s="192" t="s">
        <v>1157</v>
      </c>
      <c r="E568" s="440"/>
      <c r="F568" s="220" t="s">
        <v>1813</v>
      </c>
      <c r="G568" s="130" t="s">
        <v>527</v>
      </c>
      <c r="H568" s="130">
        <v>2011</v>
      </c>
      <c r="I568" s="189" t="s">
        <v>278</v>
      </c>
      <c r="J568" s="160"/>
      <c r="K568" s="379">
        <f>IF(B568="",0,VLOOKUP(B568,Satser!$D$167:$F$194,2,FALSE)*IF(AA568="",0,VLOOKUP(AA568,Satser!$H$2:$J$14,2,FALSE)))</f>
        <v>0</v>
      </c>
      <c r="L568" s="379">
        <f>IF(B568="",0,VLOOKUP(B568,Satser!$I$167:$L$194,3,FALSE)*IF(AA568="",0,VLOOKUP(AA568,Satser!$H$2:$J$14,3,FALSE)))</f>
        <v>0</v>
      </c>
      <c r="M568" s="380">
        <f t="shared" si="8"/>
        <v>0</v>
      </c>
      <c r="N568" s="141" t="s">
        <v>1170</v>
      </c>
      <c r="O568" s="73"/>
      <c r="P568" s="73"/>
      <c r="Q568" s="79"/>
      <c r="R568" s="73"/>
      <c r="S568" s="73"/>
      <c r="T568" s="73">
        <v>5</v>
      </c>
      <c r="U568" s="73">
        <v>12</v>
      </c>
      <c r="V568" s="73">
        <v>12</v>
      </c>
      <c r="W568" s="73">
        <v>12</v>
      </c>
      <c r="X568" s="168">
        <v>7</v>
      </c>
      <c r="Y568" s="76"/>
      <c r="Z568" s="76"/>
      <c r="AA568" s="76"/>
      <c r="AB568" s="76"/>
      <c r="AC568" s="76"/>
      <c r="AD568" s="76"/>
      <c r="AE568" s="169"/>
      <c r="AF568" s="76"/>
      <c r="AG568" s="76"/>
      <c r="AH568" s="76"/>
      <c r="AI568" s="97"/>
      <c r="AJ568" s="97"/>
      <c r="AK568" s="97"/>
      <c r="AL568" s="97"/>
      <c r="AM568" s="97"/>
      <c r="AN568" s="97"/>
      <c r="AO568" s="97"/>
      <c r="AP568" s="97"/>
      <c r="AQ568" s="97"/>
      <c r="AR568" s="97"/>
      <c r="AS568" s="97"/>
      <c r="AT568" s="97"/>
      <c r="AU568" s="97"/>
      <c r="AV568" s="97"/>
      <c r="AW568" s="97"/>
      <c r="AX568" s="97"/>
      <c r="AY568" s="97"/>
      <c r="AZ568" s="97"/>
      <c r="BA568" s="97"/>
      <c r="BB568" s="97"/>
    </row>
    <row r="569" spans="1:54" s="98" customFormat="1" ht="14.25" customHeight="1" x14ac:dyDescent="0.25">
      <c r="A569" s="96">
        <v>81726500</v>
      </c>
      <c r="B569" s="130" t="s">
        <v>817</v>
      </c>
      <c r="C569" s="197" t="str">
        <f>VLOOKUP(B569,Satser!$I$133:$J$160,2,FALSE)</f>
        <v>NV</v>
      </c>
      <c r="D569" s="192" t="s">
        <v>1099</v>
      </c>
      <c r="E569" s="440"/>
      <c r="F569" s="220" t="s">
        <v>1813</v>
      </c>
      <c r="G569" s="130" t="s">
        <v>527</v>
      </c>
      <c r="H569" s="192">
        <v>2011</v>
      </c>
      <c r="I569" s="189" t="s">
        <v>282</v>
      </c>
      <c r="J569" s="160"/>
      <c r="K569" s="379">
        <f>IF(B569="",0,VLOOKUP(B569,Satser!$D$167:$F$194,2,FALSE)*IF(AA569="",0,VLOOKUP(AA569,Satser!$H$2:$J$14,2,FALSE)))</f>
        <v>0</v>
      </c>
      <c r="L569" s="379">
        <f>IF(B569="",0,VLOOKUP(B569,Satser!$I$167:$L$194,3,FALSE)*IF(AA569="",0,VLOOKUP(AA569,Satser!$H$2:$J$14,3,FALSE)))</f>
        <v>0</v>
      </c>
      <c r="M569" s="380">
        <f t="shared" si="8"/>
        <v>0</v>
      </c>
      <c r="N569" s="141" t="s">
        <v>1107</v>
      </c>
      <c r="O569" s="73"/>
      <c r="P569" s="73"/>
      <c r="Q569" s="79"/>
      <c r="R569" s="73"/>
      <c r="S569" s="73"/>
      <c r="T569" s="73">
        <v>6</v>
      </c>
      <c r="U569" s="73">
        <v>12</v>
      </c>
      <c r="V569" s="73">
        <v>12</v>
      </c>
      <c r="W569" s="73">
        <v>12</v>
      </c>
      <c r="X569" s="168">
        <v>6</v>
      </c>
      <c r="Y569" s="76"/>
      <c r="Z569" s="76"/>
      <c r="AA569" s="76"/>
      <c r="AB569" s="76"/>
      <c r="AC569" s="76"/>
      <c r="AD569" s="76"/>
      <c r="AE569" s="169"/>
      <c r="AF569" s="76"/>
      <c r="AG569" s="76"/>
      <c r="AH569" s="76"/>
      <c r="AI569" s="97"/>
      <c r="AJ569" s="97"/>
      <c r="AK569" s="97"/>
      <c r="AL569" s="97"/>
      <c r="AM569" s="97"/>
      <c r="AN569" s="97"/>
      <c r="AO569" s="97"/>
      <c r="AP569" s="97"/>
      <c r="AQ569" s="97"/>
      <c r="AR569" s="97"/>
      <c r="AS569" s="97"/>
      <c r="AT569" s="97"/>
      <c r="AU569" s="97"/>
      <c r="AV569" s="97"/>
      <c r="AW569" s="97"/>
      <c r="AX569" s="97"/>
      <c r="AY569" s="97"/>
      <c r="AZ569" s="97"/>
      <c r="BA569" s="97"/>
      <c r="BB569" s="97"/>
    </row>
    <row r="570" spans="1:54" s="98" customFormat="1" ht="14.25" customHeight="1" x14ac:dyDescent="0.25">
      <c r="A570" s="96">
        <v>81726600</v>
      </c>
      <c r="B570" s="130" t="s">
        <v>817</v>
      </c>
      <c r="C570" s="197" t="str">
        <f>VLOOKUP(B570,Satser!$I$133:$J$160,2,FALSE)</f>
        <v>NV</v>
      </c>
      <c r="D570" s="192" t="s">
        <v>1158</v>
      </c>
      <c r="E570" s="440"/>
      <c r="F570" s="220" t="s">
        <v>1813</v>
      </c>
      <c r="G570" s="130" t="s">
        <v>530</v>
      </c>
      <c r="H570" s="192">
        <v>2011</v>
      </c>
      <c r="I570" s="189" t="s">
        <v>301</v>
      </c>
      <c r="J570" s="160"/>
      <c r="K570" s="379">
        <f>IF(B570="",0,VLOOKUP(B570,Satser!$D$167:$F$194,2,FALSE)*IF(AA570="",0,VLOOKUP(AA570,Satser!$H$2:$J$14,2,FALSE)))</f>
        <v>0</v>
      </c>
      <c r="L570" s="379">
        <f>IF(B570="",0,VLOOKUP(B570,Satser!$I$167:$L$194,3,FALSE)*IF(AA570="",0,VLOOKUP(AA570,Satser!$H$2:$J$14,3,FALSE)))</f>
        <v>0</v>
      </c>
      <c r="M570" s="380">
        <f t="shared" si="8"/>
        <v>0</v>
      </c>
      <c r="N570" s="141" t="s">
        <v>1170</v>
      </c>
      <c r="O570" s="73"/>
      <c r="P570" s="73"/>
      <c r="Q570" s="79"/>
      <c r="R570" s="73"/>
      <c r="S570" s="73"/>
      <c r="T570" s="73">
        <v>4</v>
      </c>
      <c r="U570" s="73">
        <v>12</v>
      </c>
      <c r="V570" s="73">
        <v>12</v>
      </c>
      <c r="W570" s="73">
        <v>12</v>
      </c>
      <c r="X570" s="168">
        <v>8</v>
      </c>
      <c r="Y570" s="76"/>
      <c r="Z570" s="76"/>
      <c r="AA570" s="76"/>
      <c r="AB570" s="76"/>
      <c r="AC570" s="76"/>
      <c r="AD570" s="76"/>
      <c r="AE570" s="169"/>
      <c r="AF570" s="76"/>
      <c r="AG570" s="76"/>
      <c r="AH570" s="76"/>
      <c r="AI570" s="97"/>
      <c r="AJ570" s="97"/>
      <c r="AK570" s="97"/>
      <c r="AL570" s="97"/>
      <c r="AM570" s="97"/>
      <c r="AN570" s="97"/>
      <c r="AO570" s="97"/>
      <c r="AP570" s="97"/>
      <c r="AQ570" s="97"/>
      <c r="AR570" s="97"/>
      <c r="AS570" s="97"/>
      <c r="AT570" s="97"/>
      <c r="AU570" s="97"/>
      <c r="AV570" s="97"/>
      <c r="AW570" s="97"/>
      <c r="AX570" s="97"/>
      <c r="AY570" s="97"/>
      <c r="AZ570" s="97"/>
      <c r="BA570" s="97"/>
      <c r="BB570" s="97"/>
    </row>
    <row r="571" spans="1:54" s="98" customFormat="1" ht="14.25" customHeight="1" x14ac:dyDescent="0.25">
      <c r="A571" s="96">
        <v>81726700</v>
      </c>
      <c r="B571" s="130" t="s">
        <v>817</v>
      </c>
      <c r="C571" s="197" t="str">
        <f>VLOOKUP(B571,Satser!$I$133:$J$160,2,FALSE)</f>
        <v>NV</v>
      </c>
      <c r="D571" s="192" t="s">
        <v>1189</v>
      </c>
      <c r="E571" s="440"/>
      <c r="F571" s="220" t="s">
        <v>1813</v>
      </c>
      <c r="G571" s="130" t="s">
        <v>527</v>
      </c>
      <c r="H571" s="192">
        <v>2011</v>
      </c>
      <c r="I571" s="189" t="s">
        <v>278</v>
      </c>
      <c r="J571" s="160"/>
      <c r="K571" s="379">
        <f>IF(B571="",0,VLOOKUP(B571,Satser!$D$167:$F$194,2,FALSE)*IF(AA571="",0,VLOOKUP(AA571,Satser!$H$2:$J$14,2,FALSE)))</f>
        <v>0</v>
      </c>
      <c r="L571" s="379">
        <f>IF(B571="",0,VLOOKUP(B571,Satser!$I$167:$L$194,3,FALSE)*IF(AA571="",0,VLOOKUP(AA571,Satser!$H$2:$J$14,3,FALSE)))</f>
        <v>0</v>
      </c>
      <c r="M571" s="380">
        <f t="shared" si="8"/>
        <v>0</v>
      </c>
      <c r="N571" s="211" t="s">
        <v>1193</v>
      </c>
      <c r="O571" s="73"/>
      <c r="P571" s="73"/>
      <c r="Q571" s="79"/>
      <c r="R571" s="73"/>
      <c r="S571" s="73"/>
      <c r="T571" s="183">
        <v>5</v>
      </c>
      <c r="U571" s="183">
        <v>12</v>
      </c>
      <c r="V571" s="183">
        <v>12</v>
      </c>
      <c r="W571" s="183">
        <v>12</v>
      </c>
      <c r="X571" s="168">
        <v>7</v>
      </c>
      <c r="Y571" s="76"/>
      <c r="Z571" s="76"/>
      <c r="AA571" s="76"/>
      <c r="AB571" s="76"/>
      <c r="AC571" s="76"/>
      <c r="AD571" s="76"/>
      <c r="AE571" s="169"/>
      <c r="AF571" s="76"/>
      <c r="AG571" s="76"/>
      <c r="AH571" s="76"/>
      <c r="AI571" s="97"/>
      <c r="AJ571" s="97"/>
      <c r="AK571" s="97"/>
      <c r="AL571" s="97"/>
      <c r="AM571" s="97"/>
      <c r="AN571" s="97"/>
      <c r="AO571" s="97"/>
      <c r="AP571" s="97"/>
      <c r="AQ571" s="97"/>
      <c r="AR571" s="97"/>
      <c r="AS571" s="97"/>
      <c r="AT571" s="97"/>
      <c r="AU571" s="97"/>
      <c r="AV571" s="97"/>
      <c r="AW571" s="97"/>
      <c r="AX571" s="97"/>
      <c r="AY571" s="97"/>
      <c r="AZ571" s="97"/>
      <c r="BA571" s="97"/>
      <c r="BB571" s="97"/>
    </row>
    <row r="572" spans="1:54" s="98" customFormat="1" ht="14.25" customHeight="1" x14ac:dyDescent="0.25">
      <c r="A572" s="96">
        <v>81726800</v>
      </c>
      <c r="B572" s="130" t="s">
        <v>817</v>
      </c>
      <c r="C572" s="197" t="str">
        <f>VLOOKUP(B572,Satser!$I$133:$J$160,2,FALSE)</f>
        <v>NV</v>
      </c>
      <c r="D572" s="192" t="s">
        <v>1187</v>
      </c>
      <c r="E572" s="440"/>
      <c r="F572" s="220" t="s">
        <v>1813</v>
      </c>
      <c r="G572" s="130" t="s">
        <v>530</v>
      </c>
      <c r="H572" s="192">
        <v>2011</v>
      </c>
      <c r="I572" s="189" t="s">
        <v>1051</v>
      </c>
      <c r="J572" s="160"/>
      <c r="K572" s="379">
        <f>IF(B572="",0,VLOOKUP(B572,Satser!$D$167:$F$194,2,FALSE)*IF(AA572="",0,VLOOKUP(AA572,Satser!$H$2:$J$14,2,FALSE)))</f>
        <v>0</v>
      </c>
      <c r="L572" s="379">
        <f>IF(B572="",0,VLOOKUP(B572,Satser!$I$167:$L$194,3,FALSE)*IF(AA572="",0,VLOOKUP(AA572,Satser!$H$2:$J$14,3,FALSE)))</f>
        <v>0</v>
      </c>
      <c r="M572" s="380">
        <f t="shared" si="8"/>
        <v>0</v>
      </c>
      <c r="N572" s="211" t="s">
        <v>1193</v>
      </c>
      <c r="O572" s="73"/>
      <c r="P572" s="73"/>
      <c r="Q572" s="79"/>
      <c r="R572" s="73"/>
      <c r="S572" s="73"/>
      <c r="T572" s="183">
        <v>2</v>
      </c>
      <c r="U572" s="183">
        <v>12</v>
      </c>
      <c r="V572" s="183">
        <v>12</v>
      </c>
      <c r="W572" s="183">
        <v>12</v>
      </c>
      <c r="X572" s="168">
        <v>10</v>
      </c>
      <c r="Y572" s="76"/>
      <c r="Z572" s="76"/>
      <c r="AA572" s="73"/>
      <c r="AB572" s="73"/>
      <c r="AC572" s="73"/>
      <c r="AD572" s="73"/>
      <c r="AE572" s="168"/>
      <c r="AF572" s="76"/>
      <c r="AG572" s="76"/>
      <c r="AH572" s="76"/>
      <c r="AI572" s="97"/>
      <c r="AJ572" s="97"/>
      <c r="AK572" s="97"/>
      <c r="AL572" s="97"/>
      <c r="AM572" s="97"/>
      <c r="AN572" s="97"/>
      <c r="AO572" s="97"/>
      <c r="AP572" s="97"/>
      <c r="AQ572" s="97"/>
      <c r="AR572" s="97"/>
      <c r="AS572" s="97"/>
      <c r="AT572" s="97"/>
      <c r="AU572" s="97"/>
      <c r="AV572" s="97"/>
      <c r="AW572" s="97"/>
      <c r="AX572" s="97"/>
      <c r="AY572" s="97"/>
      <c r="AZ572" s="97"/>
      <c r="BA572" s="97"/>
      <c r="BB572" s="97"/>
    </row>
    <row r="573" spans="1:54" s="98" customFormat="1" ht="14.25" customHeight="1" x14ac:dyDescent="0.25">
      <c r="A573" s="96">
        <v>81726900</v>
      </c>
      <c r="B573" s="130" t="s">
        <v>817</v>
      </c>
      <c r="C573" s="197" t="str">
        <f>VLOOKUP(B573,Satser!$I$133:$J$160,2,FALSE)</f>
        <v>NV</v>
      </c>
      <c r="D573" s="192" t="s">
        <v>1159</v>
      </c>
      <c r="E573" s="440"/>
      <c r="F573" s="220" t="s">
        <v>1813</v>
      </c>
      <c r="G573" s="130" t="s">
        <v>527</v>
      </c>
      <c r="H573" s="192">
        <v>2011</v>
      </c>
      <c r="I573" s="189" t="s">
        <v>278</v>
      </c>
      <c r="J573" s="160"/>
      <c r="K573" s="379">
        <f>IF(B573="",0,VLOOKUP(B573,Satser!$D$167:$F$194,2,FALSE)*IF(AA573="",0,VLOOKUP(AA573,Satser!$H$2:$J$14,2,FALSE)))</f>
        <v>0</v>
      </c>
      <c r="L573" s="379">
        <f>IF(B573="",0,VLOOKUP(B573,Satser!$I$167:$L$194,3,FALSE)*IF(AA573="",0,VLOOKUP(AA573,Satser!$H$2:$J$14,3,FALSE)))</f>
        <v>0</v>
      </c>
      <c r="M573" s="380">
        <f t="shared" si="8"/>
        <v>0</v>
      </c>
      <c r="N573" s="141" t="s">
        <v>1170</v>
      </c>
      <c r="O573" s="73"/>
      <c r="P573" s="73"/>
      <c r="Q573" s="79"/>
      <c r="R573" s="73"/>
      <c r="S573" s="73"/>
      <c r="T573" s="73">
        <v>5</v>
      </c>
      <c r="U573" s="73">
        <v>12</v>
      </c>
      <c r="V573" s="73">
        <v>12</v>
      </c>
      <c r="W573" s="73">
        <v>12</v>
      </c>
      <c r="X573" s="168">
        <v>7</v>
      </c>
      <c r="Y573" s="76"/>
      <c r="Z573" s="76"/>
      <c r="AA573" s="76"/>
      <c r="AB573" s="76"/>
      <c r="AC573" s="76"/>
      <c r="AD573" s="76"/>
      <c r="AE573" s="169"/>
      <c r="AF573" s="76"/>
      <c r="AG573" s="76"/>
      <c r="AH573" s="76"/>
      <c r="AI573" s="97"/>
      <c r="AJ573" s="97"/>
      <c r="AK573" s="97"/>
      <c r="AL573" s="97"/>
      <c r="AM573" s="97"/>
      <c r="AN573" s="97"/>
      <c r="AO573" s="97"/>
      <c r="AP573" s="97"/>
      <c r="AQ573" s="97"/>
      <c r="AR573" s="97"/>
      <c r="AS573" s="97"/>
      <c r="AT573" s="97"/>
      <c r="AU573" s="97"/>
      <c r="AV573" s="97"/>
      <c r="AW573" s="97"/>
      <c r="AX573" s="97"/>
      <c r="AY573" s="97"/>
      <c r="AZ573" s="97"/>
      <c r="BA573" s="97"/>
      <c r="BB573" s="97"/>
    </row>
    <row r="574" spans="1:54" s="98" customFormat="1" ht="14.25" customHeight="1" x14ac:dyDescent="0.25">
      <c r="A574" s="96">
        <v>81727000</v>
      </c>
      <c r="B574" s="130" t="s">
        <v>817</v>
      </c>
      <c r="C574" s="197" t="str">
        <f>VLOOKUP(B574,Satser!$I$133:$J$160,2,FALSE)</f>
        <v>NV</v>
      </c>
      <c r="D574" s="192" t="s">
        <v>1297</v>
      </c>
      <c r="E574" s="440"/>
      <c r="F574" s="220" t="s">
        <v>1813</v>
      </c>
      <c r="G574" s="130" t="s">
        <v>527</v>
      </c>
      <c r="H574" s="192">
        <v>2011</v>
      </c>
      <c r="I574" s="189" t="s">
        <v>1282</v>
      </c>
      <c r="J574" s="160"/>
      <c r="K574" s="379">
        <f>IF(B574="",0,VLOOKUP(B574,Satser!$D$167:$F$194,2,FALSE)*IF(AA574="",0,VLOOKUP(AA574,Satser!$H$2:$J$14,2,FALSE)))</f>
        <v>0</v>
      </c>
      <c r="L574" s="379">
        <f>IF(B574="",0,VLOOKUP(B574,Satser!$I$167:$L$194,3,FALSE)*IF(AA574="",0,VLOOKUP(AA574,Satser!$H$2:$J$14,3,FALSE)))</f>
        <v>0</v>
      </c>
      <c r="M574" s="380">
        <f t="shared" si="8"/>
        <v>0</v>
      </c>
      <c r="N574" s="345" t="s">
        <v>1323</v>
      </c>
      <c r="O574" s="73"/>
      <c r="P574" s="73"/>
      <c r="Q574" s="79"/>
      <c r="R574" s="73"/>
      <c r="S574" s="73"/>
      <c r="T574" s="183"/>
      <c r="U574" s="183">
        <v>7</v>
      </c>
      <c r="V574" s="183">
        <v>12</v>
      </c>
      <c r="W574" s="183">
        <v>12</v>
      </c>
      <c r="X574" s="168">
        <v>12</v>
      </c>
      <c r="Y574" s="73">
        <v>5</v>
      </c>
      <c r="Z574" s="76"/>
      <c r="AA574" s="76"/>
      <c r="AB574" s="76"/>
      <c r="AC574" s="76"/>
      <c r="AD574" s="76"/>
      <c r="AE574" s="169"/>
      <c r="AF574" s="76"/>
      <c r="AG574" s="76"/>
      <c r="AH574" s="76"/>
      <c r="AI574" s="97"/>
      <c r="AJ574" s="97"/>
      <c r="AK574" s="97"/>
      <c r="AL574" s="97"/>
      <c r="AM574" s="97"/>
      <c r="AN574" s="97"/>
      <c r="AO574" s="97"/>
      <c r="AP574" s="97"/>
      <c r="AQ574" s="97"/>
      <c r="AR574" s="97"/>
      <c r="AS574" s="97"/>
      <c r="AT574" s="97"/>
      <c r="AU574" s="97"/>
      <c r="AV574" s="97"/>
      <c r="AW574" s="97"/>
      <c r="AX574" s="97"/>
      <c r="AY574" s="97"/>
      <c r="AZ574" s="97"/>
      <c r="BA574" s="97"/>
      <c r="BB574" s="97"/>
    </row>
    <row r="575" spans="1:54" s="98" customFormat="1" ht="14.25" customHeight="1" x14ac:dyDescent="0.25">
      <c r="A575" s="96">
        <v>81727100</v>
      </c>
      <c r="B575" s="130" t="s">
        <v>817</v>
      </c>
      <c r="C575" s="197" t="str">
        <f>VLOOKUP(B575,Satser!$I$133:$J$160,2,FALSE)</f>
        <v>NV</v>
      </c>
      <c r="D575" s="192" t="s">
        <v>1430</v>
      </c>
      <c r="E575" s="440" t="s">
        <v>2164</v>
      </c>
      <c r="F575" s="220" t="s">
        <v>1813</v>
      </c>
      <c r="G575" s="130"/>
      <c r="H575" s="192">
        <v>2011</v>
      </c>
      <c r="I575" s="233">
        <v>1209</v>
      </c>
      <c r="J575" s="160"/>
      <c r="K575" s="379">
        <f>IF(B575="",0,VLOOKUP(B575,Satser!$D$167:$F$194,2,FALSE)*IF(AA575="",0,VLOOKUP(AA575,Satser!$H$2:$J$14,2,FALSE)))</f>
        <v>0</v>
      </c>
      <c r="L575" s="379">
        <f>IF(B575="",0,VLOOKUP(B575,Satser!$I$167:$L$194,3,FALSE)*IF(AA575="",0,VLOOKUP(AA575,Satser!$H$2:$J$14,3,FALSE)))</f>
        <v>0</v>
      </c>
      <c r="M575" s="380">
        <f t="shared" si="8"/>
        <v>0</v>
      </c>
      <c r="N575" s="357" t="s">
        <v>1429</v>
      </c>
      <c r="O575" s="73"/>
      <c r="P575" s="73"/>
      <c r="Q575" s="79"/>
      <c r="R575" s="73"/>
      <c r="S575" s="73"/>
      <c r="T575" s="183"/>
      <c r="U575" s="183">
        <v>4</v>
      </c>
      <c r="V575" s="183">
        <v>12</v>
      </c>
      <c r="W575" s="183">
        <v>12</v>
      </c>
      <c r="X575" s="168">
        <v>12</v>
      </c>
      <c r="Y575" s="73">
        <v>8</v>
      </c>
      <c r="Z575" s="76">
        <v>2</v>
      </c>
      <c r="AA575" s="76"/>
      <c r="AB575" s="76"/>
      <c r="AC575" s="76"/>
      <c r="AD575" s="76"/>
      <c r="AE575" s="169"/>
      <c r="AF575" s="76"/>
      <c r="AG575" s="76"/>
      <c r="AH575" s="76"/>
      <c r="AI575" s="97"/>
      <c r="AJ575" s="97"/>
      <c r="AK575" s="97"/>
      <c r="AL575" s="97"/>
      <c r="AM575" s="97"/>
      <c r="AN575" s="97"/>
      <c r="AO575" s="97"/>
      <c r="AP575" s="97"/>
      <c r="AQ575" s="97"/>
      <c r="AR575" s="97"/>
      <c r="AS575" s="97"/>
      <c r="AT575" s="97"/>
      <c r="AU575" s="97"/>
      <c r="AV575" s="97"/>
      <c r="AW575" s="97"/>
      <c r="AX575" s="97"/>
      <c r="AY575" s="97"/>
      <c r="AZ575" s="97"/>
      <c r="BA575" s="97"/>
      <c r="BB575" s="97"/>
    </row>
    <row r="576" spans="1:54" s="98" customFormat="1" ht="14.25" customHeight="1" x14ac:dyDescent="0.25">
      <c r="A576" s="96">
        <v>81728900</v>
      </c>
      <c r="B576" s="234" t="s">
        <v>817</v>
      </c>
      <c r="C576" s="197" t="str">
        <f>VLOOKUP(B576,Satser!$I$133:$J$160,2,FALSE)</f>
        <v>NV</v>
      </c>
      <c r="D576" s="180" t="s">
        <v>314</v>
      </c>
      <c r="E576" s="440"/>
      <c r="F576" s="220" t="s">
        <v>1813</v>
      </c>
      <c r="G576" s="130" t="s">
        <v>527</v>
      </c>
      <c r="H576" s="192">
        <v>2011</v>
      </c>
      <c r="I576" s="189" t="s">
        <v>685</v>
      </c>
      <c r="J576" s="160"/>
      <c r="K576" s="379">
        <f>IF(B576="",0,VLOOKUP(B576,Satser!$D$167:$F$194,2,FALSE)*IF(AA576="",0,VLOOKUP(AA576,Satser!$H$2:$J$14,2,FALSE)))</f>
        <v>0</v>
      </c>
      <c r="L576" s="379">
        <f>IF(B576="",0,VLOOKUP(B576,Satser!$I$167:$L$194,3,FALSE)*IF(AA576="",0,VLOOKUP(AA576,Satser!$H$2:$J$14,3,FALSE)))</f>
        <v>0</v>
      </c>
      <c r="M576" s="380">
        <f t="shared" si="8"/>
        <v>0</v>
      </c>
      <c r="N576" s="211" t="s">
        <v>887</v>
      </c>
      <c r="O576" s="73"/>
      <c r="P576" s="73"/>
      <c r="Q576" s="79"/>
      <c r="R576" s="73"/>
      <c r="S576" s="73"/>
      <c r="T576" s="183">
        <v>12</v>
      </c>
      <c r="U576" s="183">
        <v>12</v>
      </c>
      <c r="V576" s="183">
        <v>12</v>
      </c>
      <c r="W576" s="183">
        <v>12</v>
      </c>
      <c r="X576" s="168"/>
      <c r="Y576" s="76"/>
      <c r="Z576" s="76"/>
      <c r="AA576" s="76"/>
      <c r="AB576" s="76"/>
      <c r="AC576" s="76"/>
      <c r="AD576" s="76"/>
      <c r="AE576" s="169"/>
      <c r="AF576" s="76"/>
      <c r="AG576" s="76"/>
      <c r="AH576" s="76"/>
      <c r="AI576" s="97"/>
      <c r="AJ576" s="97"/>
      <c r="AK576" s="97"/>
      <c r="AL576" s="97"/>
      <c r="AM576" s="97"/>
      <c r="AN576" s="97"/>
      <c r="AO576" s="97"/>
      <c r="AP576" s="97"/>
      <c r="AQ576" s="97"/>
      <c r="AR576" s="97"/>
      <c r="AS576" s="97"/>
      <c r="AT576" s="97"/>
      <c r="AU576" s="97"/>
      <c r="AV576" s="97"/>
      <c r="AW576" s="97"/>
      <c r="AX576" s="97"/>
      <c r="AY576" s="97"/>
      <c r="AZ576" s="97"/>
      <c r="BA576" s="97"/>
      <c r="BB576" s="97"/>
    </row>
    <row r="577" spans="1:54" s="98" customFormat="1" ht="14.25" customHeight="1" x14ac:dyDescent="0.25">
      <c r="A577" s="96">
        <v>81729100</v>
      </c>
      <c r="B577" s="130" t="s">
        <v>817</v>
      </c>
      <c r="C577" s="197" t="str">
        <f>VLOOKUP(B577,Satser!$I$133:$J$160,2,FALSE)</f>
        <v>NV</v>
      </c>
      <c r="D577" s="192" t="s">
        <v>1100</v>
      </c>
      <c r="E577" s="440"/>
      <c r="F577" s="220" t="s">
        <v>1813</v>
      </c>
      <c r="G577" s="130"/>
      <c r="H577" s="192">
        <v>2011</v>
      </c>
      <c r="I577" s="189" t="s">
        <v>284</v>
      </c>
      <c r="J577" s="160"/>
      <c r="K577" s="379">
        <f>IF(B577="",0,VLOOKUP(B577,Satser!$D$167:$F$194,2,FALSE)*IF(AA577="",0,VLOOKUP(AA577,Satser!$H$2:$J$14,2,FALSE)))</f>
        <v>0</v>
      </c>
      <c r="L577" s="379">
        <f>IF(B577="",0,VLOOKUP(B577,Satser!$I$167:$L$194,3,FALSE)*IF(AA577="",0,VLOOKUP(AA577,Satser!$H$2:$J$14,3,FALSE)))</f>
        <v>0</v>
      </c>
      <c r="M577" s="380">
        <f t="shared" si="8"/>
        <v>0</v>
      </c>
      <c r="N577" s="211" t="s">
        <v>1108</v>
      </c>
      <c r="O577" s="73"/>
      <c r="P577" s="73"/>
      <c r="Q577" s="79"/>
      <c r="R577" s="73"/>
      <c r="S577" s="73"/>
      <c r="T577" s="183">
        <v>8</v>
      </c>
      <c r="U577" s="183">
        <v>12</v>
      </c>
      <c r="V577" s="183">
        <v>12</v>
      </c>
      <c r="W577" s="183">
        <v>12</v>
      </c>
      <c r="X577" s="168">
        <v>4</v>
      </c>
      <c r="Y577" s="76"/>
      <c r="Z577" s="76"/>
      <c r="AA577" s="76"/>
      <c r="AB577" s="76"/>
      <c r="AC577" s="76"/>
      <c r="AD577" s="76"/>
      <c r="AE577" s="169"/>
      <c r="AF577" s="76"/>
      <c r="AG577" s="76"/>
      <c r="AH577" s="76"/>
      <c r="AI577" s="97"/>
      <c r="AJ577" s="97"/>
      <c r="AK577" s="97"/>
      <c r="AL577" s="97"/>
      <c r="AM577" s="97"/>
      <c r="AN577" s="97"/>
      <c r="AO577" s="97"/>
      <c r="AP577" s="97"/>
      <c r="AQ577" s="97"/>
      <c r="AR577" s="97"/>
      <c r="AS577" s="97"/>
      <c r="AT577" s="97"/>
      <c r="AU577" s="97"/>
      <c r="AV577" s="97"/>
      <c r="AW577" s="97"/>
      <c r="AX577" s="97"/>
      <c r="AY577" s="97"/>
      <c r="AZ577" s="97"/>
      <c r="BA577" s="97"/>
      <c r="BB577" s="97"/>
    </row>
    <row r="578" spans="1:54" s="98" customFormat="1" ht="14.25" customHeight="1" x14ac:dyDescent="0.25">
      <c r="A578" s="96">
        <v>81729600</v>
      </c>
      <c r="B578" s="130" t="s">
        <v>817</v>
      </c>
      <c r="C578" s="197" t="str">
        <f>VLOOKUP(B578,Satser!$I$133:$J$160,2,FALSE)</f>
        <v>NV</v>
      </c>
      <c r="D578" s="192" t="s">
        <v>1459</v>
      </c>
      <c r="E578" s="440" t="s">
        <v>2190</v>
      </c>
      <c r="F578" s="220" t="s">
        <v>1813</v>
      </c>
      <c r="G578" s="130"/>
      <c r="H578" s="192">
        <v>2011</v>
      </c>
      <c r="I578" s="192">
        <v>1301</v>
      </c>
      <c r="J578" s="160"/>
      <c r="K578" s="379">
        <f>IF(B578="",0,VLOOKUP(B578,Satser!$D$167:$F$194,2,FALSE)*IF(AA578="",0,VLOOKUP(AA578,Satser!$H$2:$J$14,2,FALSE)))</f>
        <v>0</v>
      </c>
      <c r="L578" s="379">
        <f>IF(B578="",0,VLOOKUP(B578,Satser!$I$167:$L$194,3,FALSE)*IF(AA578="",0,VLOOKUP(AA578,Satser!$H$2:$J$14,3,FALSE)))</f>
        <v>0</v>
      </c>
      <c r="M578" s="380">
        <f t="shared" si="8"/>
        <v>0</v>
      </c>
      <c r="N578" s="357" t="s">
        <v>1473</v>
      </c>
      <c r="O578" s="73"/>
      <c r="P578" s="73"/>
      <c r="Q578" s="79"/>
      <c r="R578" s="73"/>
      <c r="S578" s="73"/>
      <c r="T578" s="183"/>
      <c r="U578" s="183"/>
      <c r="V578" s="183">
        <v>12</v>
      </c>
      <c r="W578" s="183">
        <v>12</v>
      </c>
      <c r="X578" s="183">
        <v>12</v>
      </c>
      <c r="Y578" s="168">
        <v>12</v>
      </c>
      <c r="Z578" s="76"/>
      <c r="AA578" s="76"/>
      <c r="AB578" s="76"/>
      <c r="AC578" s="76"/>
      <c r="AD578" s="76"/>
      <c r="AE578" s="169"/>
      <c r="AF578" s="76"/>
      <c r="AG578" s="76"/>
      <c r="AH578" s="76"/>
      <c r="AI578" s="97"/>
      <c r="AJ578" s="97"/>
      <c r="AK578" s="97"/>
      <c r="AL578" s="97"/>
      <c r="AM578" s="97"/>
      <c r="AN578" s="97"/>
      <c r="AO578" s="97"/>
      <c r="AP578" s="97"/>
      <c r="AQ578" s="97"/>
      <c r="AR578" s="97"/>
      <c r="AS578" s="97"/>
      <c r="AT578" s="97"/>
      <c r="AU578" s="97"/>
      <c r="AV578" s="97"/>
      <c r="AW578" s="97"/>
      <c r="AX578" s="97"/>
      <c r="AY578" s="97"/>
      <c r="AZ578" s="97"/>
      <c r="BA578" s="97"/>
      <c r="BB578" s="97"/>
    </row>
    <row r="579" spans="1:54" s="98" customFormat="1" ht="14.25" customHeight="1" x14ac:dyDescent="0.25">
      <c r="A579" s="96">
        <v>81729900</v>
      </c>
      <c r="B579" s="130" t="s">
        <v>817</v>
      </c>
      <c r="C579" s="197" t="str">
        <f>VLOOKUP(B579,Satser!$I$133:$J$160,2,FALSE)</f>
        <v>NV</v>
      </c>
      <c r="D579" s="192" t="s">
        <v>1298</v>
      </c>
      <c r="E579" s="440"/>
      <c r="F579" s="220" t="s">
        <v>1813</v>
      </c>
      <c r="G579" s="130" t="s">
        <v>527</v>
      </c>
      <c r="H579" s="192">
        <v>2011</v>
      </c>
      <c r="I579" s="189" t="s">
        <v>1210</v>
      </c>
      <c r="J579" s="160"/>
      <c r="K579" s="379">
        <f>IF(B579="",0,VLOOKUP(B579,Satser!$D$167:$F$194,2,FALSE)*IF(AA579="",0,VLOOKUP(AA579,Satser!$H$2:$J$14,2,FALSE)))</f>
        <v>0</v>
      </c>
      <c r="L579" s="379">
        <f>IF(B579="",0,VLOOKUP(B579,Satser!$I$167:$L$194,3,FALSE)*IF(AA579="",0,VLOOKUP(AA579,Satser!$H$2:$J$14,3,FALSE)))</f>
        <v>0</v>
      </c>
      <c r="M579" s="380">
        <f t="shared" si="8"/>
        <v>0</v>
      </c>
      <c r="N579" s="357" t="s">
        <v>1324</v>
      </c>
      <c r="O579" s="73"/>
      <c r="P579" s="73"/>
      <c r="Q579" s="79"/>
      <c r="R579" s="73"/>
      <c r="S579" s="73"/>
      <c r="T579" s="183"/>
      <c r="U579" s="183">
        <v>11</v>
      </c>
      <c r="V579" s="183">
        <v>12</v>
      </c>
      <c r="W579" s="183">
        <v>12</v>
      </c>
      <c r="X579" s="168">
        <v>12</v>
      </c>
      <c r="Y579" s="73">
        <v>1</v>
      </c>
      <c r="Z579" s="76"/>
      <c r="AA579" s="76"/>
      <c r="AB579" s="76"/>
      <c r="AC579" s="76"/>
      <c r="AD579" s="76"/>
      <c r="AE579" s="169"/>
      <c r="AF579" s="76"/>
      <c r="AG579" s="76"/>
      <c r="AH579" s="76"/>
      <c r="AI579" s="97"/>
      <c r="AJ579" s="97"/>
      <c r="AK579" s="97"/>
      <c r="AL579" s="97"/>
      <c r="AM579" s="97"/>
      <c r="AN579" s="97"/>
      <c r="AO579" s="97"/>
      <c r="AP579" s="97"/>
      <c r="AQ579" s="97"/>
      <c r="AR579" s="97"/>
      <c r="AS579" s="97"/>
      <c r="AT579" s="97"/>
      <c r="AU579" s="97"/>
      <c r="AV579" s="97"/>
      <c r="AW579" s="97"/>
      <c r="AX579" s="97"/>
      <c r="AY579" s="97"/>
      <c r="AZ579" s="97"/>
      <c r="BA579" s="97"/>
      <c r="BB579" s="97"/>
    </row>
    <row r="580" spans="1:54" s="98" customFormat="1" ht="14.25" customHeight="1" x14ac:dyDescent="0.25">
      <c r="A580" s="96">
        <v>81730000</v>
      </c>
      <c r="B580" s="130" t="s">
        <v>817</v>
      </c>
      <c r="C580" s="197" t="str">
        <f>VLOOKUP(B580,Satser!$I$133:$J$160,2,FALSE)</f>
        <v>NV</v>
      </c>
      <c r="D580" s="385" t="s">
        <v>1299</v>
      </c>
      <c r="E580" s="440"/>
      <c r="F580" s="220" t="s">
        <v>1813</v>
      </c>
      <c r="G580" s="130" t="s">
        <v>527</v>
      </c>
      <c r="H580" s="192">
        <v>2011</v>
      </c>
      <c r="I580" s="189" t="s">
        <v>1300</v>
      </c>
      <c r="J580" s="160"/>
      <c r="K580" s="379">
        <f>IF(B580="",0,VLOOKUP(B580,Satser!$D$167:$F$194,2,FALSE)*IF(AA580="",0,VLOOKUP(AA580,Satser!$H$2:$J$14,2,FALSE)))</f>
        <v>0</v>
      </c>
      <c r="L580" s="379">
        <f>IF(B580="",0,VLOOKUP(B580,Satser!$I$167:$L$194,3,FALSE)*IF(AA580="",0,VLOOKUP(AA580,Satser!$H$2:$J$14,3,FALSE)))</f>
        <v>0</v>
      </c>
      <c r="M580" s="380">
        <f t="shared" si="8"/>
        <v>0</v>
      </c>
      <c r="N580" s="357" t="s">
        <v>1324</v>
      </c>
      <c r="O580" s="73"/>
      <c r="P580" s="73"/>
      <c r="Q580" s="79"/>
      <c r="R580" s="73"/>
      <c r="S580" s="73"/>
      <c r="T580" s="183"/>
      <c r="U580" s="183">
        <v>10</v>
      </c>
      <c r="V580" s="183">
        <v>12</v>
      </c>
      <c r="W580" s="183">
        <v>12</v>
      </c>
      <c r="X580" s="168">
        <v>12</v>
      </c>
      <c r="Y580" s="73">
        <v>2</v>
      </c>
      <c r="Z580" s="76"/>
      <c r="AA580" s="76"/>
      <c r="AB580" s="76"/>
      <c r="AC580" s="76"/>
      <c r="AD580" s="76"/>
      <c r="AE580" s="169"/>
      <c r="AF580" s="76"/>
      <c r="AG580" s="76"/>
      <c r="AH580" s="76"/>
      <c r="AI580" s="97"/>
      <c r="AJ580" s="97"/>
      <c r="AK580" s="97"/>
      <c r="AL580" s="97"/>
      <c r="AM580" s="97"/>
      <c r="AN580" s="97"/>
      <c r="AO580" s="97"/>
      <c r="AP580" s="97"/>
      <c r="AQ580" s="97"/>
      <c r="AR580" s="97"/>
      <c r="AS580" s="97"/>
      <c r="AT580" s="97"/>
      <c r="AU580" s="97"/>
      <c r="AV580" s="97"/>
      <c r="AW580" s="97"/>
      <c r="AX580" s="97"/>
      <c r="AY580" s="97"/>
      <c r="AZ580" s="97"/>
      <c r="BA580" s="97"/>
      <c r="BB580" s="97"/>
    </row>
    <row r="581" spans="1:54" s="98" customFormat="1" ht="14.25" customHeight="1" x14ac:dyDescent="0.25">
      <c r="A581" s="96">
        <v>81730200</v>
      </c>
      <c r="B581" s="130" t="s">
        <v>817</v>
      </c>
      <c r="C581" s="197" t="str">
        <f>VLOOKUP(B581,Satser!$I$133:$J$160,2,FALSE)</f>
        <v>NV</v>
      </c>
      <c r="D581" s="385" t="s">
        <v>1431</v>
      </c>
      <c r="E581" s="440" t="s">
        <v>2164</v>
      </c>
      <c r="F581" s="220" t="s">
        <v>1813</v>
      </c>
      <c r="G581" s="130"/>
      <c r="H581" s="192">
        <v>2011</v>
      </c>
      <c r="I581" s="233">
        <v>1210</v>
      </c>
      <c r="J581" s="160"/>
      <c r="K581" s="379">
        <f>IF(B581="",0,VLOOKUP(B581,Satser!$D$167:$F$194,2,FALSE)*IF(AA581="",0,VLOOKUP(AA581,Satser!$H$2:$J$14,2,FALSE)))</f>
        <v>0</v>
      </c>
      <c r="L581" s="379">
        <f>IF(B581="",0,VLOOKUP(B581,Satser!$I$167:$L$194,3,FALSE)*IF(AA581="",0,VLOOKUP(AA581,Satser!$H$2:$J$14,3,FALSE)))</f>
        <v>0</v>
      </c>
      <c r="M581" s="380">
        <f t="shared" si="8"/>
        <v>0</v>
      </c>
      <c r="N581" s="357" t="s">
        <v>1429</v>
      </c>
      <c r="O581" s="73"/>
      <c r="P581" s="73"/>
      <c r="Q581" s="79"/>
      <c r="R581" s="73"/>
      <c r="S581" s="73"/>
      <c r="T581" s="183"/>
      <c r="U581" s="183">
        <v>3</v>
      </c>
      <c r="V581" s="183">
        <v>12</v>
      </c>
      <c r="W581" s="183">
        <v>12</v>
      </c>
      <c r="X581" s="168">
        <v>12</v>
      </c>
      <c r="Y581" s="73">
        <v>9</v>
      </c>
      <c r="Z581" s="76"/>
      <c r="AA581" s="76"/>
      <c r="AB581" s="76"/>
      <c r="AC581" s="76"/>
      <c r="AD581" s="76"/>
      <c r="AE581" s="169"/>
      <c r="AF581" s="76"/>
      <c r="AG581" s="76"/>
      <c r="AH581" s="76"/>
      <c r="AI581" s="97"/>
      <c r="AJ581" s="97"/>
      <c r="AK581" s="97"/>
      <c r="AL581" s="97"/>
      <c r="AM581" s="97"/>
      <c r="AN581" s="97"/>
      <c r="AO581" s="97"/>
      <c r="AP581" s="97"/>
      <c r="AQ581" s="97"/>
      <c r="AR581" s="97"/>
      <c r="AS581" s="97"/>
      <c r="AT581" s="97"/>
      <c r="AU581" s="97"/>
      <c r="AV581" s="97"/>
      <c r="AW581" s="97"/>
      <c r="AX581" s="97"/>
      <c r="AY581" s="97"/>
      <c r="AZ581" s="97"/>
      <c r="BA581" s="97"/>
      <c r="BB581" s="97"/>
    </row>
    <row r="582" spans="1:54" s="98" customFormat="1" ht="14.25" customHeight="1" x14ac:dyDescent="0.25">
      <c r="A582" s="96">
        <v>81730600</v>
      </c>
      <c r="B582" s="130" t="s">
        <v>817</v>
      </c>
      <c r="C582" s="197" t="str">
        <f>VLOOKUP(B582,Satser!$I$133:$J$160,2,FALSE)</f>
        <v>NV</v>
      </c>
      <c r="D582" s="192" t="s">
        <v>1160</v>
      </c>
      <c r="E582" s="440"/>
      <c r="F582" s="220" t="s">
        <v>1813</v>
      </c>
      <c r="G582" s="130" t="s">
        <v>527</v>
      </c>
      <c r="H582" s="192">
        <v>2011</v>
      </c>
      <c r="I582" s="189" t="s">
        <v>301</v>
      </c>
      <c r="J582" s="160"/>
      <c r="K582" s="379">
        <f>IF(B582="",0,VLOOKUP(B582,Satser!$D$167:$F$194,2,FALSE)*IF(AA582="",0,VLOOKUP(AA582,Satser!$H$2:$J$14,2,FALSE)))</f>
        <v>0</v>
      </c>
      <c r="L582" s="379">
        <f>IF(B582="",0,VLOOKUP(B582,Satser!$I$167:$L$194,3,FALSE)*IF(AA582="",0,VLOOKUP(AA582,Satser!$H$2:$J$14,3,FALSE)))</f>
        <v>0</v>
      </c>
      <c r="M582" s="380">
        <f t="shared" si="8"/>
        <v>0</v>
      </c>
      <c r="N582" s="211" t="s">
        <v>1170</v>
      </c>
      <c r="O582" s="73"/>
      <c r="P582" s="73"/>
      <c r="Q582" s="79"/>
      <c r="R582" s="73"/>
      <c r="S582" s="73"/>
      <c r="T582" s="183">
        <v>4</v>
      </c>
      <c r="U582" s="183">
        <v>12</v>
      </c>
      <c r="V582" s="183">
        <v>12</v>
      </c>
      <c r="W582" s="183">
        <v>12</v>
      </c>
      <c r="X582" s="168">
        <v>8</v>
      </c>
      <c r="Y582" s="76"/>
      <c r="Z582" s="76"/>
      <c r="AA582" s="73"/>
      <c r="AB582" s="73"/>
      <c r="AC582" s="73"/>
      <c r="AD582" s="73"/>
      <c r="AE582" s="168"/>
      <c r="AF582" s="76"/>
      <c r="AG582" s="76"/>
      <c r="AH582" s="76"/>
      <c r="AI582" s="97"/>
      <c r="AJ582" s="97"/>
      <c r="AK582" s="97"/>
      <c r="AL582" s="97"/>
      <c r="AM582" s="97"/>
      <c r="AN582" s="97"/>
      <c r="AO582" s="97"/>
      <c r="AP582" s="97"/>
      <c r="AQ582" s="97"/>
      <c r="AR582" s="97"/>
      <c r="AS582" s="97"/>
      <c r="AT582" s="97"/>
      <c r="AU582" s="97"/>
      <c r="AV582" s="97"/>
      <c r="AW582" s="97"/>
      <c r="AX582" s="97"/>
      <c r="AY582" s="97"/>
      <c r="AZ582" s="97"/>
      <c r="BA582" s="97"/>
      <c r="BB582" s="97"/>
    </row>
    <row r="583" spans="1:54" s="98" customFormat="1" ht="14.25" customHeight="1" x14ac:dyDescent="0.25">
      <c r="A583" s="96">
        <v>81730900</v>
      </c>
      <c r="B583" s="130" t="s">
        <v>817</v>
      </c>
      <c r="C583" s="197" t="str">
        <f>VLOOKUP(B583,Satser!$I$133:$J$160,2,FALSE)</f>
        <v>NV</v>
      </c>
      <c r="D583" s="192" t="s">
        <v>1161</v>
      </c>
      <c r="E583" s="440"/>
      <c r="F583" s="220" t="s">
        <v>1813</v>
      </c>
      <c r="G583" s="130" t="s">
        <v>530</v>
      </c>
      <c r="H583" s="192">
        <v>2011</v>
      </c>
      <c r="I583" s="189" t="s">
        <v>278</v>
      </c>
      <c r="J583" s="160"/>
      <c r="K583" s="379">
        <f>IF(B583="",0,VLOOKUP(B583,Satser!$D$167:$F$194,2,FALSE)*IF(AA583="",0,VLOOKUP(AA583,Satser!$H$2:$J$14,2,FALSE)))</f>
        <v>0</v>
      </c>
      <c r="L583" s="379">
        <f>IF(B583="",0,VLOOKUP(B583,Satser!$I$167:$L$194,3,FALSE)*IF(AA583="",0,VLOOKUP(AA583,Satser!$H$2:$J$14,3,FALSE)))</f>
        <v>0</v>
      </c>
      <c r="M583" s="380">
        <f t="shared" si="8"/>
        <v>0</v>
      </c>
      <c r="N583" s="211" t="s">
        <v>1170</v>
      </c>
      <c r="O583" s="73"/>
      <c r="P583" s="73"/>
      <c r="Q583" s="79"/>
      <c r="R583" s="73"/>
      <c r="S583" s="73"/>
      <c r="T583" s="183">
        <v>5</v>
      </c>
      <c r="U583" s="183">
        <v>12</v>
      </c>
      <c r="V583" s="183">
        <v>12</v>
      </c>
      <c r="W583" s="183">
        <v>12</v>
      </c>
      <c r="X583" s="168">
        <v>7</v>
      </c>
      <c r="Y583" s="76"/>
      <c r="Z583" s="76"/>
      <c r="AA583" s="73"/>
      <c r="AB583" s="73"/>
      <c r="AC583" s="73"/>
      <c r="AD583" s="73"/>
      <c r="AE583" s="168"/>
      <c r="AF583" s="76"/>
      <c r="AG583" s="76"/>
      <c r="AH583" s="76"/>
      <c r="AI583" s="97"/>
      <c r="AJ583" s="97"/>
      <c r="AK583" s="97"/>
      <c r="AL583" s="97"/>
      <c r="AM583" s="97"/>
      <c r="AN583" s="97"/>
      <c r="AO583" s="97"/>
      <c r="AP583" s="97"/>
      <c r="AQ583" s="97"/>
      <c r="AR583" s="97"/>
      <c r="AS583" s="97"/>
      <c r="AT583" s="97"/>
      <c r="AU583" s="97"/>
      <c r="AV583" s="97"/>
      <c r="AW583" s="97"/>
      <c r="AX583" s="97"/>
      <c r="AY583" s="97"/>
      <c r="AZ583" s="97"/>
      <c r="BA583" s="97"/>
      <c r="BB583" s="97"/>
    </row>
    <row r="584" spans="1:54" s="98" customFormat="1" ht="14.25" customHeight="1" x14ac:dyDescent="0.25">
      <c r="A584" s="96">
        <v>81733500</v>
      </c>
      <c r="B584" s="130" t="s">
        <v>817</v>
      </c>
      <c r="C584" s="197" t="str">
        <f>VLOOKUP(B584,Satser!$I$133:$J$160,2,FALSE)</f>
        <v>NV</v>
      </c>
      <c r="D584" s="332" t="s">
        <v>1162</v>
      </c>
      <c r="E584" s="440"/>
      <c r="F584" s="220" t="s">
        <v>1813</v>
      </c>
      <c r="G584" s="130" t="s">
        <v>527</v>
      </c>
      <c r="H584" s="192">
        <v>2010</v>
      </c>
      <c r="I584" s="189" t="s">
        <v>278</v>
      </c>
      <c r="J584" s="160"/>
      <c r="K584" s="379">
        <f>IF(B584="",0,VLOOKUP(B584,Satser!$D$167:$F$194,2,FALSE)*IF(AA584="",0,VLOOKUP(AA584,Satser!$H$2:$J$14,2,FALSE)))</f>
        <v>0</v>
      </c>
      <c r="L584" s="379">
        <f>IF(B584="",0,VLOOKUP(B584,Satser!$I$167:$L$194,3,FALSE)*IF(AA584="",0,VLOOKUP(AA584,Satser!$H$2:$J$14,3,FALSE)))</f>
        <v>0</v>
      </c>
      <c r="M584" s="380">
        <f t="shared" si="8"/>
        <v>0</v>
      </c>
      <c r="N584" s="211" t="s">
        <v>1170</v>
      </c>
      <c r="O584" s="73"/>
      <c r="P584" s="73"/>
      <c r="Q584" s="79"/>
      <c r="R584" s="73"/>
      <c r="S584" s="73"/>
      <c r="T584" s="183">
        <v>5</v>
      </c>
      <c r="U584" s="183">
        <v>12</v>
      </c>
      <c r="V584" s="183">
        <v>12</v>
      </c>
      <c r="W584" s="183">
        <v>7</v>
      </c>
      <c r="X584" s="168"/>
      <c r="Y584" s="76"/>
      <c r="Z584" s="76"/>
      <c r="AA584" s="76"/>
      <c r="AB584" s="76"/>
      <c r="AC584" s="76"/>
      <c r="AD584" s="76"/>
      <c r="AE584" s="169"/>
      <c r="AF584" s="76"/>
      <c r="AG584" s="76"/>
      <c r="AH584" s="76"/>
      <c r="AI584" s="97"/>
      <c r="AJ584" s="97"/>
      <c r="AK584" s="97"/>
      <c r="AL584" s="97"/>
      <c r="AM584" s="97"/>
      <c r="AN584" s="97"/>
      <c r="AO584" s="97"/>
      <c r="AP584" s="97"/>
      <c r="AQ584" s="97"/>
      <c r="AR584" s="97"/>
      <c r="AS584" s="97"/>
      <c r="AT584" s="97"/>
      <c r="AU584" s="97"/>
      <c r="AV584" s="97"/>
      <c r="AW584" s="97"/>
      <c r="AX584" s="97"/>
      <c r="AY584" s="97"/>
      <c r="AZ584" s="97"/>
      <c r="BA584" s="97"/>
      <c r="BB584" s="97"/>
    </row>
    <row r="585" spans="1:54" s="98" customFormat="1" ht="14.25" customHeight="1" x14ac:dyDescent="0.25">
      <c r="A585" s="96">
        <v>81733600</v>
      </c>
      <c r="B585" s="130" t="s">
        <v>817</v>
      </c>
      <c r="C585" s="197" t="str">
        <f>VLOOKUP(B585,Satser!$I$133:$J$160,2,FALSE)</f>
        <v>NV</v>
      </c>
      <c r="D585" s="283" t="s">
        <v>1301</v>
      </c>
      <c r="E585" s="440"/>
      <c r="F585" s="220" t="s">
        <v>1813</v>
      </c>
      <c r="G585" s="130" t="s">
        <v>530</v>
      </c>
      <c r="H585" s="192">
        <v>2010</v>
      </c>
      <c r="I585" s="189" t="s">
        <v>1210</v>
      </c>
      <c r="J585" s="160"/>
      <c r="K585" s="379">
        <f>IF(B585="",0,VLOOKUP(B585,Satser!$D$167:$F$194,2,FALSE)*IF(AA585="",0,VLOOKUP(AA585,Satser!$H$2:$J$14,2,FALSE)))</f>
        <v>0</v>
      </c>
      <c r="L585" s="379">
        <f>IF(B585="",0,VLOOKUP(B585,Satser!$I$167:$L$194,3,FALSE)*IF(AA585="",0,VLOOKUP(AA585,Satser!$H$2:$J$14,3,FALSE)))</f>
        <v>0</v>
      </c>
      <c r="M585" s="380">
        <f t="shared" ref="M585:M648" si="9">SUM(K585+L585)</f>
        <v>0</v>
      </c>
      <c r="N585" s="357" t="s">
        <v>1323</v>
      </c>
      <c r="O585" s="73"/>
      <c r="P585" s="73"/>
      <c r="Q585" s="79"/>
      <c r="R585" s="73"/>
      <c r="S585" s="73"/>
      <c r="T585" s="183"/>
      <c r="U585" s="183">
        <v>11</v>
      </c>
      <c r="V585" s="183">
        <v>12</v>
      </c>
      <c r="W585" s="183">
        <v>12</v>
      </c>
      <c r="X585" s="168">
        <v>12</v>
      </c>
      <c r="Y585" s="73">
        <v>1</v>
      </c>
      <c r="Z585" s="76"/>
      <c r="AA585" s="76"/>
      <c r="AB585" s="76"/>
      <c r="AC585" s="76"/>
      <c r="AD585" s="76"/>
      <c r="AE585" s="169"/>
      <c r="AF585" s="76"/>
      <c r="AG585" s="76"/>
      <c r="AH585" s="76"/>
      <c r="AI585" s="97"/>
      <c r="AJ585" s="97"/>
      <c r="AK585" s="97"/>
      <c r="AL585" s="97"/>
      <c r="AM585" s="97"/>
      <c r="AN585" s="97"/>
      <c r="AO585" s="97"/>
      <c r="AP585" s="97"/>
      <c r="AQ585" s="97"/>
      <c r="AR585" s="97"/>
      <c r="AS585" s="97"/>
      <c r="AT585" s="97"/>
      <c r="AU585" s="97"/>
      <c r="AV585" s="97"/>
      <c r="AW585" s="97"/>
      <c r="AX585" s="97"/>
      <c r="AY585" s="97"/>
      <c r="AZ585" s="97"/>
      <c r="BA585" s="97"/>
      <c r="BB585" s="97"/>
    </row>
    <row r="586" spans="1:54" s="98" customFormat="1" ht="14.25" customHeight="1" x14ac:dyDescent="0.25">
      <c r="A586" s="96">
        <v>81733700</v>
      </c>
      <c r="B586" s="130" t="s">
        <v>817</v>
      </c>
      <c r="C586" s="197" t="str">
        <f>VLOOKUP(B586,Satser!$I$133:$J$160,2,FALSE)</f>
        <v>NV</v>
      </c>
      <c r="D586" s="192" t="s">
        <v>1188</v>
      </c>
      <c r="E586" s="440"/>
      <c r="F586" s="220" t="s">
        <v>1813</v>
      </c>
      <c r="G586" s="130" t="s">
        <v>527</v>
      </c>
      <c r="H586" s="192">
        <v>2010</v>
      </c>
      <c r="I586" s="189" t="s">
        <v>1032</v>
      </c>
      <c r="J586" s="160"/>
      <c r="K586" s="379">
        <f>IF(B586="",0,VLOOKUP(B586,Satser!$D$167:$F$194,2,FALSE)*IF(AA586="",0,VLOOKUP(AA586,Satser!$H$2:$J$14,2,FALSE)))</f>
        <v>0</v>
      </c>
      <c r="L586" s="379">
        <f>IF(B586="",0,VLOOKUP(B586,Satser!$I$167:$L$194,3,FALSE)*IF(AA586="",0,VLOOKUP(AA586,Satser!$H$2:$J$14,3,FALSE)))</f>
        <v>0</v>
      </c>
      <c r="M586" s="380">
        <f t="shared" si="9"/>
        <v>0</v>
      </c>
      <c r="N586" s="211" t="s">
        <v>1193</v>
      </c>
      <c r="O586" s="73"/>
      <c r="P586" s="73"/>
      <c r="Q586" s="79"/>
      <c r="R586" s="73"/>
      <c r="S586" s="73"/>
      <c r="T586" s="183">
        <v>3</v>
      </c>
      <c r="U586" s="183">
        <v>12</v>
      </c>
      <c r="V586" s="183">
        <v>12</v>
      </c>
      <c r="W586" s="183">
        <v>9</v>
      </c>
      <c r="X586" s="168"/>
      <c r="Y586" s="76"/>
      <c r="Z586" s="76"/>
      <c r="AA586" s="76"/>
      <c r="AB586" s="76"/>
      <c r="AC586" s="76"/>
      <c r="AD586" s="76"/>
      <c r="AE586" s="169"/>
      <c r="AF586" s="76"/>
      <c r="AG586" s="76"/>
      <c r="AH586" s="76"/>
      <c r="AI586" s="97"/>
      <c r="AJ586" s="97"/>
      <c r="AK586" s="97"/>
      <c r="AL586" s="97"/>
      <c r="AM586" s="97"/>
      <c r="AN586" s="97"/>
      <c r="AO586" s="97"/>
      <c r="AP586" s="97"/>
      <c r="AQ586" s="97"/>
      <c r="AR586" s="97"/>
      <c r="AS586" s="97"/>
      <c r="AT586" s="97"/>
      <c r="AU586" s="97"/>
      <c r="AV586" s="97"/>
      <c r="AW586" s="97"/>
      <c r="AX586" s="97"/>
      <c r="AY586" s="97"/>
      <c r="AZ586" s="97"/>
      <c r="BA586" s="97"/>
      <c r="BB586" s="97"/>
    </row>
    <row r="587" spans="1:54" s="98" customFormat="1" ht="14.25" customHeight="1" x14ac:dyDescent="0.25">
      <c r="A587" s="111">
        <v>81735900</v>
      </c>
      <c r="B587" s="219" t="s">
        <v>817</v>
      </c>
      <c r="C587" s="197" t="str">
        <f>VLOOKUP(B587,Satser!$I$133:$J$160,2,FALSE)</f>
        <v>NV</v>
      </c>
      <c r="D587" s="192" t="s">
        <v>1387</v>
      </c>
      <c r="E587" s="440" t="s">
        <v>2191</v>
      </c>
      <c r="F587" s="220" t="s">
        <v>1813</v>
      </c>
      <c r="G587" s="75"/>
      <c r="H587" s="334">
        <v>2012</v>
      </c>
      <c r="I587" s="212">
        <v>1208</v>
      </c>
      <c r="J587" s="195"/>
      <c r="K587" s="379">
        <f>IF(B587="",0,VLOOKUP(B587,Satser!$D$167:$F$194,2,FALSE)*IF(AA587="",0,VLOOKUP(AA587,Satser!$H$2:$J$14,2,FALSE)))</f>
        <v>0</v>
      </c>
      <c r="L587" s="379">
        <f>IF(B587="",0,VLOOKUP(B587,Satser!$I$167:$L$194,3,FALSE)*IF(AA587="",0,VLOOKUP(AA587,Satser!$H$2:$J$14,3,FALSE)))</f>
        <v>0</v>
      </c>
      <c r="M587" s="380">
        <f t="shared" si="9"/>
        <v>0</v>
      </c>
      <c r="N587" s="382" t="s">
        <v>1399</v>
      </c>
      <c r="O587" s="75"/>
      <c r="P587" s="75"/>
      <c r="Q587" s="75"/>
      <c r="R587" s="75"/>
      <c r="S587" s="75"/>
      <c r="T587" s="177"/>
      <c r="U587" s="183">
        <v>5</v>
      </c>
      <c r="V587" s="183">
        <v>12</v>
      </c>
      <c r="W587" s="183">
        <v>12</v>
      </c>
      <c r="X587" s="168">
        <v>12</v>
      </c>
      <c r="Y587" s="76">
        <v>7</v>
      </c>
      <c r="Z587" s="76"/>
      <c r="AA587" s="76"/>
      <c r="AB587" s="76"/>
      <c r="AC587" s="76"/>
      <c r="AD587" s="76"/>
      <c r="AE587" s="169"/>
      <c r="AF587" s="76"/>
      <c r="AG587" s="76"/>
      <c r="AH587" s="76"/>
      <c r="AI587" s="97"/>
      <c r="AJ587" s="97"/>
      <c r="AK587" s="97"/>
      <c r="AL587" s="97"/>
      <c r="AM587" s="97"/>
      <c r="AN587" s="97"/>
      <c r="AO587" s="97"/>
      <c r="AP587" s="97"/>
      <c r="AQ587" s="97"/>
      <c r="AR587" s="97"/>
      <c r="AS587" s="97"/>
      <c r="AT587" s="97"/>
      <c r="AU587" s="97"/>
      <c r="AV587" s="97"/>
      <c r="AW587" s="97"/>
      <c r="AX587" s="97"/>
      <c r="AY587" s="97"/>
      <c r="AZ587" s="97"/>
      <c r="BA587" s="97"/>
      <c r="BB587" s="97"/>
    </row>
    <row r="588" spans="1:54" s="98" customFormat="1" ht="14.25" customHeight="1" x14ac:dyDescent="0.25">
      <c r="A588" s="111">
        <v>81736000</v>
      </c>
      <c r="B588" s="219" t="s">
        <v>817</v>
      </c>
      <c r="C588" s="197" t="str">
        <f>VLOOKUP(B588,Satser!$I$133:$J$160,2,FALSE)</f>
        <v>NV</v>
      </c>
      <c r="D588" s="192" t="s">
        <v>1388</v>
      </c>
      <c r="E588" s="440" t="s">
        <v>2191</v>
      </c>
      <c r="F588" s="220" t="s">
        <v>1813</v>
      </c>
      <c r="G588" s="75"/>
      <c r="H588" s="334">
        <v>2012</v>
      </c>
      <c r="I588" s="212">
        <v>1208</v>
      </c>
      <c r="J588" s="195"/>
      <c r="K588" s="379">
        <f>IF(B588="",0,VLOOKUP(B588,Satser!$D$167:$F$194,2,FALSE)*IF(AA588="",0,VLOOKUP(AA588,Satser!$H$2:$J$14,2,FALSE)))</f>
        <v>0</v>
      </c>
      <c r="L588" s="379">
        <f>IF(B588="",0,VLOOKUP(B588,Satser!$I$167:$L$194,3,FALSE)*IF(AA588="",0,VLOOKUP(AA588,Satser!$H$2:$J$14,3,FALSE)))</f>
        <v>0</v>
      </c>
      <c r="M588" s="380">
        <f t="shared" si="9"/>
        <v>0</v>
      </c>
      <c r="N588" s="382" t="s">
        <v>1399</v>
      </c>
      <c r="O588" s="75"/>
      <c r="P588" s="75"/>
      <c r="Q588" s="75"/>
      <c r="R588" s="75"/>
      <c r="S588" s="75"/>
      <c r="T588" s="177"/>
      <c r="U588" s="183">
        <v>5</v>
      </c>
      <c r="V588" s="183">
        <v>12</v>
      </c>
      <c r="W588" s="183">
        <v>12</v>
      </c>
      <c r="X588" s="168">
        <v>12</v>
      </c>
      <c r="Y588" s="76">
        <v>7</v>
      </c>
      <c r="Z588" s="76"/>
      <c r="AA588" s="76"/>
      <c r="AB588" s="76"/>
      <c r="AC588" s="76"/>
      <c r="AD588" s="76"/>
      <c r="AE588" s="169"/>
      <c r="AF588" s="76"/>
      <c r="AG588" s="76"/>
      <c r="AH588" s="76"/>
      <c r="AI588" s="97"/>
      <c r="AJ588" s="97"/>
      <c r="AK588" s="97"/>
      <c r="AL588" s="97"/>
      <c r="AM588" s="97"/>
      <c r="AN588" s="97"/>
      <c r="AO588" s="97"/>
      <c r="AP588" s="97"/>
      <c r="AQ588" s="97"/>
      <c r="AR588" s="97"/>
      <c r="AS588" s="97"/>
      <c r="AT588" s="97"/>
      <c r="AU588" s="97"/>
      <c r="AV588" s="97"/>
      <c r="AW588" s="97"/>
      <c r="AX588" s="97"/>
      <c r="AY588" s="97"/>
      <c r="AZ588" s="97"/>
      <c r="BA588" s="97"/>
      <c r="BB588" s="97"/>
    </row>
    <row r="589" spans="1:54" s="98" customFormat="1" ht="14.25" customHeight="1" x14ac:dyDescent="0.25">
      <c r="A589" s="111">
        <v>81736100</v>
      </c>
      <c r="B589" s="219" t="s">
        <v>817</v>
      </c>
      <c r="C589" s="197" t="str">
        <f>VLOOKUP(B589,Satser!$I$133:$J$160,2,FALSE)</f>
        <v>NV</v>
      </c>
      <c r="D589" s="192" t="s">
        <v>1485</v>
      </c>
      <c r="E589" s="440" t="s">
        <v>2192</v>
      </c>
      <c r="F589" s="220" t="s">
        <v>1813</v>
      </c>
      <c r="G589" s="75"/>
      <c r="H589" s="334">
        <v>2012</v>
      </c>
      <c r="I589" s="212" t="s">
        <v>758</v>
      </c>
      <c r="J589" s="195"/>
      <c r="K589" s="379">
        <f>IF(B589="",0,VLOOKUP(B589,Satser!$D$167:$F$194,2,FALSE)*IF(AA589="",0,VLOOKUP(AA589,Satser!$H$2:$J$14,2,FALSE)))</f>
        <v>0</v>
      </c>
      <c r="L589" s="379">
        <f>IF(B589="",0,VLOOKUP(B589,Satser!$I$167:$L$194,3,FALSE)*IF(AA589="",0,VLOOKUP(AA589,Satser!$H$2:$J$14,3,FALSE)))</f>
        <v>0</v>
      </c>
      <c r="M589" s="380">
        <f t="shared" si="9"/>
        <v>0</v>
      </c>
      <c r="N589" s="382" t="s">
        <v>1487</v>
      </c>
      <c r="O589" s="75"/>
      <c r="P589" s="75"/>
      <c r="Q589" s="75"/>
      <c r="R589" s="75"/>
      <c r="S589" s="75"/>
      <c r="T589" s="177"/>
      <c r="U589" s="183"/>
      <c r="V589" s="183">
        <v>10</v>
      </c>
      <c r="W589" s="183">
        <v>12</v>
      </c>
      <c r="X589" s="183">
        <v>12</v>
      </c>
      <c r="Y589" s="168">
        <v>12</v>
      </c>
      <c r="Z589" s="76">
        <v>2</v>
      </c>
      <c r="AA589" s="76"/>
      <c r="AB589" s="76"/>
      <c r="AC589" s="76"/>
      <c r="AD589" s="76"/>
      <c r="AE589" s="169"/>
      <c r="AF589" s="76"/>
      <c r="AG589" s="76"/>
      <c r="AH589" s="76"/>
      <c r="AI589" s="97"/>
      <c r="AJ589" s="97"/>
      <c r="AK589" s="97"/>
      <c r="AL589" s="97"/>
      <c r="AM589" s="97"/>
      <c r="AN589" s="97"/>
      <c r="AO589" s="97"/>
      <c r="AP589" s="97"/>
      <c r="AQ589" s="97"/>
      <c r="AR589" s="97"/>
      <c r="AS589" s="97"/>
      <c r="AT589" s="97"/>
      <c r="AU589" s="97"/>
      <c r="AV589" s="97"/>
      <c r="AW589" s="97"/>
      <c r="AX589" s="97"/>
      <c r="AY589" s="97"/>
      <c r="AZ589" s="97"/>
      <c r="BA589" s="97"/>
      <c r="BB589" s="97"/>
    </row>
    <row r="590" spans="1:54" s="98" customFormat="1" ht="14.25" customHeight="1" x14ac:dyDescent="0.25">
      <c r="A590" s="111">
        <v>81736300</v>
      </c>
      <c r="B590" s="219" t="s">
        <v>817</v>
      </c>
      <c r="C590" s="197" t="str">
        <f>VLOOKUP(B590,Satser!$I$133:$J$160,2,FALSE)</f>
        <v>NV</v>
      </c>
      <c r="D590" s="192" t="s">
        <v>1356</v>
      </c>
      <c r="E590" s="440" t="s">
        <v>2165</v>
      </c>
      <c r="F590" s="220" t="s">
        <v>1813</v>
      </c>
      <c r="G590" s="75"/>
      <c r="H590" s="334">
        <v>2012</v>
      </c>
      <c r="I590" s="212">
        <v>1209</v>
      </c>
      <c r="J590" s="195"/>
      <c r="K590" s="379">
        <f>IF(B590="",0,VLOOKUP(B590,Satser!$D$167:$F$194,2,FALSE)*IF(AA590="",0,VLOOKUP(AA590,Satser!$H$2:$J$14,2,FALSE)))</f>
        <v>0</v>
      </c>
      <c r="L590" s="379">
        <f>IF(B590="",0,VLOOKUP(B590,Satser!$I$167:$L$194,3,FALSE)*IF(AA590="",0,VLOOKUP(AA590,Satser!$H$2:$J$14,3,FALSE)))</f>
        <v>0</v>
      </c>
      <c r="M590" s="380">
        <f t="shared" si="9"/>
        <v>0</v>
      </c>
      <c r="N590" s="382" t="s">
        <v>1377</v>
      </c>
      <c r="O590" s="75"/>
      <c r="P590" s="75"/>
      <c r="Q590" s="75"/>
      <c r="R590" s="75"/>
      <c r="S590" s="75"/>
      <c r="T590" s="177"/>
      <c r="U590" s="183">
        <v>4</v>
      </c>
      <c r="V590" s="183">
        <v>12</v>
      </c>
      <c r="W590" s="183">
        <v>12</v>
      </c>
      <c r="X590" s="168">
        <v>12</v>
      </c>
      <c r="Y590" s="76">
        <v>8</v>
      </c>
      <c r="Z590" s="76"/>
      <c r="AA590" s="76"/>
      <c r="AB590" s="76"/>
      <c r="AC590" s="76"/>
      <c r="AD590" s="76"/>
      <c r="AE590" s="169"/>
      <c r="AF590" s="76"/>
      <c r="AG590" s="76"/>
      <c r="AH590" s="76"/>
      <c r="AI590" s="97"/>
      <c r="AJ590" s="97"/>
      <c r="AK590" s="97"/>
      <c r="AL590" s="97"/>
      <c r="AM590" s="97"/>
      <c r="AN590" s="97"/>
      <c r="AO590" s="97"/>
      <c r="AP590" s="97"/>
      <c r="AQ590" s="97"/>
      <c r="AR590" s="97"/>
      <c r="AS590" s="97"/>
      <c r="AT590" s="97"/>
      <c r="AU590" s="97"/>
      <c r="AV590" s="97"/>
      <c r="AW590" s="97"/>
      <c r="AX590" s="97"/>
      <c r="AY590" s="97"/>
      <c r="AZ590" s="97"/>
      <c r="BA590" s="97"/>
      <c r="BB590" s="97"/>
    </row>
    <row r="591" spans="1:54" s="98" customFormat="1" ht="14.25" customHeight="1" x14ac:dyDescent="0.25">
      <c r="A591" s="111">
        <v>81736400</v>
      </c>
      <c r="B591" s="219" t="s">
        <v>817</v>
      </c>
      <c r="C591" s="197" t="str">
        <f>VLOOKUP(B591,Satser!$I$133:$J$160,2,FALSE)</f>
        <v>NV</v>
      </c>
      <c r="D591" s="130" t="s">
        <v>1449</v>
      </c>
      <c r="E591" s="440" t="s">
        <v>2193</v>
      </c>
      <c r="F591" s="220" t="s">
        <v>1813</v>
      </c>
      <c r="G591" s="75"/>
      <c r="H591" s="334">
        <v>2012</v>
      </c>
      <c r="I591" s="212">
        <v>1301</v>
      </c>
      <c r="J591" s="195"/>
      <c r="K591" s="379">
        <f>IF(B591="",0,VLOOKUP(B591,Satser!$D$167:$F$194,2,FALSE)*IF(AA591="",0,VLOOKUP(AA591,Satser!$H$2:$J$14,2,FALSE)))</f>
        <v>0</v>
      </c>
      <c r="L591" s="379">
        <f>IF(B591="",0,VLOOKUP(B591,Satser!$I$167:$L$194,3,FALSE)*IF(AA591="",0,VLOOKUP(AA591,Satser!$H$2:$J$14,3,FALSE)))</f>
        <v>0</v>
      </c>
      <c r="M591" s="380">
        <f t="shared" si="9"/>
        <v>0</v>
      </c>
      <c r="N591" s="382" t="s">
        <v>1474</v>
      </c>
      <c r="O591" s="75"/>
      <c r="P591" s="75"/>
      <c r="Q591" s="75"/>
      <c r="R591" s="75"/>
      <c r="S591" s="75"/>
      <c r="T591" s="177"/>
      <c r="U591" s="183"/>
      <c r="V591" s="183">
        <v>12</v>
      </c>
      <c r="W591" s="183">
        <v>12</v>
      </c>
      <c r="X591" s="183">
        <v>12</v>
      </c>
      <c r="Y591" s="168">
        <v>12</v>
      </c>
      <c r="Z591" s="76"/>
      <c r="AA591" s="76"/>
      <c r="AB591" s="76"/>
      <c r="AC591" s="76"/>
      <c r="AD591" s="76"/>
      <c r="AE591" s="169"/>
      <c r="AF591" s="76"/>
      <c r="AG591" s="76"/>
      <c r="AH591" s="76"/>
      <c r="AI591" s="97"/>
      <c r="AJ591" s="97"/>
      <c r="AK591" s="97"/>
      <c r="AL591" s="97"/>
      <c r="AM591" s="97"/>
      <c r="AN591" s="97"/>
      <c r="AO591" s="97"/>
      <c r="AP591" s="97"/>
      <c r="AQ591" s="97"/>
      <c r="AR591" s="97"/>
      <c r="AS591" s="97"/>
      <c r="AT591" s="97"/>
      <c r="AU591" s="97"/>
      <c r="AV591" s="97"/>
      <c r="AW591" s="97"/>
      <c r="AX591" s="97"/>
      <c r="AY591" s="97"/>
      <c r="AZ591" s="97"/>
      <c r="BA591" s="97"/>
      <c r="BB591" s="97"/>
    </row>
    <row r="592" spans="1:54" ht="14.25" customHeight="1" x14ac:dyDescent="0.25">
      <c r="A592" s="347">
        <v>81736500</v>
      </c>
      <c r="B592" s="332" t="s">
        <v>817</v>
      </c>
      <c r="C592" s="197" t="str">
        <f>VLOOKUP(B592,Satser!$I$133:$J$160,2,FALSE)</f>
        <v>NV</v>
      </c>
      <c r="D592" s="198" t="s">
        <v>1389</v>
      </c>
      <c r="E592" s="440" t="s">
        <v>2191</v>
      </c>
      <c r="F592" s="220" t="s">
        <v>1813</v>
      </c>
      <c r="G592" s="177"/>
      <c r="H592" s="334">
        <v>2012</v>
      </c>
      <c r="I592" s="367">
        <v>1209</v>
      </c>
      <c r="J592" s="349"/>
      <c r="K592" s="379">
        <f>IF(B592="",0,VLOOKUP(B592,Satser!$D$167:$F$194,2,FALSE)*IF(AA592="",0,VLOOKUP(AA592,Satser!$H$2:$J$14,2,FALSE)))</f>
        <v>0</v>
      </c>
      <c r="L592" s="379">
        <f>IF(B592="",0,VLOOKUP(B592,Satser!$I$167:$L$194,3,FALSE)*IF(AA592="",0,VLOOKUP(AA592,Satser!$H$2:$J$14,3,FALSE)))</f>
        <v>0</v>
      </c>
      <c r="M592" s="380">
        <f t="shared" si="9"/>
        <v>0</v>
      </c>
      <c r="N592" s="382" t="s">
        <v>1399</v>
      </c>
      <c r="O592" s="75"/>
      <c r="P592" s="75"/>
      <c r="Q592" s="75"/>
      <c r="R592" s="75"/>
      <c r="S592" s="75"/>
      <c r="T592" s="75"/>
      <c r="U592" s="73">
        <v>4</v>
      </c>
      <c r="V592" s="73">
        <v>12</v>
      </c>
      <c r="W592" s="73">
        <v>12</v>
      </c>
      <c r="X592" s="73">
        <v>12</v>
      </c>
      <c r="Y592" s="76">
        <v>8</v>
      </c>
      <c r="Z592" s="110"/>
      <c r="AA592" s="75"/>
      <c r="AB592" s="75"/>
      <c r="AC592" s="75"/>
      <c r="AD592" s="75"/>
      <c r="AE592" s="170"/>
      <c r="AF592" s="75"/>
      <c r="AG592" s="75"/>
      <c r="AH592" s="75"/>
    </row>
    <row r="593" spans="1:54" ht="14.25" customHeight="1" x14ac:dyDescent="0.25">
      <c r="A593" s="111">
        <v>81736600</v>
      </c>
      <c r="B593" s="219" t="s">
        <v>817</v>
      </c>
      <c r="C593" s="197" t="str">
        <f>VLOOKUP(B593,Satser!$I$133:$J$160,2,FALSE)</f>
        <v>NV</v>
      </c>
      <c r="D593" s="130" t="s">
        <v>1357</v>
      </c>
      <c r="E593" s="440" t="s">
        <v>2164</v>
      </c>
      <c r="F593" s="220" t="s">
        <v>1813</v>
      </c>
      <c r="G593" s="75"/>
      <c r="H593" s="295">
        <v>2012</v>
      </c>
      <c r="I593" s="212">
        <v>1208</v>
      </c>
      <c r="J593" s="195"/>
      <c r="K593" s="379">
        <f>IF(B593="",0,VLOOKUP(B593,Satser!$D$167:$F$194,2,FALSE)*IF(AA593="",0,VLOOKUP(AA593,Satser!$H$2:$J$14,2,FALSE)))</f>
        <v>0</v>
      </c>
      <c r="L593" s="379">
        <f>IF(B593="",0,VLOOKUP(B593,Satser!$I$167:$L$194,3,FALSE)*IF(AA593="",0,VLOOKUP(AA593,Satser!$H$2:$J$14,3,FALSE)))</f>
        <v>0</v>
      </c>
      <c r="M593" s="380">
        <f t="shared" si="9"/>
        <v>0</v>
      </c>
      <c r="N593" s="352" t="s">
        <v>1377</v>
      </c>
      <c r="O593" s="75"/>
      <c r="P593" s="75"/>
      <c r="Q593" s="75"/>
      <c r="R593" s="75"/>
      <c r="S593" s="75"/>
      <c r="T593" s="75"/>
      <c r="U593" s="73">
        <v>5</v>
      </c>
      <c r="V593" s="183">
        <v>12</v>
      </c>
      <c r="W593" s="183">
        <v>12</v>
      </c>
      <c r="X593" s="183">
        <v>12</v>
      </c>
      <c r="Y593" s="169">
        <v>7</v>
      </c>
      <c r="Z593" s="110"/>
      <c r="AA593" s="75"/>
      <c r="AB593" s="75"/>
      <c r="AC593" s="75"/>
      <c r="AD593" s="75"/>
      <c r="AE593" s="170"/>
      <c r="AF593" s="75"/>
      <c r="AG593" s="75"/>
      <c r="AH593" s="75"/>
    </row>
    <row r="594" spans="1:54" ht="14.25" customHeight="1" x14ac:dyDescent="0.25">
      <c r="A594" s="111">
        <v>81736700</v>
      </c>
      <c r="B594" s="219" t="s">
        <v>817</v>
      </c>
      <c r="C594" s="197" t="str">
        <f>VLOOKUP(B594,Satser!$I$133:$J$160,2,FALSE)</f>
        <v>NV</v>
      </c>
      <c r="D594" s="130" t="s">
        <v>1450</v>
      </c>
      <c r="E594" s="440" t="s">
        <v>2194</v>
      </c>
      <c r="F594" s="220" t="s">
        <v>1813</v>
      </c>
      <c r="G594" s="75"/>
      <c r="H594" s="295">
        <v>2012</v>
      </c>
      <c r="I594" s="212">
        <v>1301</v>
      </c>
      <c r="J594" s="195"/>
      <c r="K594" s="379">
        <f>IF(B594="",0,VLOOKUP(B594,Satser!$D$167:$F$194,2,FALSE)*IF(AA594="",0,VLOOKUP(AA594,Satser!$H$2:$J$14,2,FALSE)))</f>
        <v>0</v>
      </c>
      <c r="L594" s="379">
        <f>IF(B594="",0,VLOOKUP(B594,Satser!$I$167:$L$194,3,FALSE)*IF(AA594="",0,VLOOKUP(AA594,Satser!$H$2:$J$14,3,FALSE)))</f>
        <v>0</v>
      </c>
      <c r="M594" s="380">
        <f t="shared" si="9"/>
        <v>0</v>
      </c>
      <c r="N594" s="352" t="s">
        <v>1474</v>
      </c>
      <c r="O594" s="75"/>
      <c r="P594" s="75"/>
      <c r="Q594" s="75"/>
      <c r="R594" s="75"/>
      <c r="S594" s="75"/>
      <c r="T594" s="75"/>
      <c r="U594" s="73"/>
      <c r="V594" s="73">
        <v>12</v>
      </c>
      <c r="W594" s="183">
        <v>12</v>
      </c>
      <c r="X594" s="183">
        <v>12</v>
      </c>
      <c r="Y594" s="183">
        <v>12</v>
      </c>
      <c r="Z594" s="169"/>
      <c r="AA594" s="75"/>
      <c r="AB594" s="75"/>
      <c r="AC594" s="75"/>
      <c r="AD594" s="75"/>
      <c r="AE594" s="170"/>
      <c r="AF594" s="75"/>
      <c r="AG594" s="75"/>
      <c r="AH594" s="75"/>
    </row>
    <row r="595" spans="1:54" ht="14.25" customHeight="1" x14ac:dyDescent="0.25">
      <c r="A595" s="111">
        <v>81736800</v>
      </c>
      <c r="B595" s="219" t="s">
        <v>817</v>
      </c>
      <c r="C595" s="197" t="str">
        <f>VLOOKUP(B595,Satser!$I$133:$J$160,2,FALSE)</f>
        <v>NV</v>
      </c>
      <c r="D595" s="130" t="s">
        <v>1451</v>
      </c>
      <c r="E595" s="440" t="s">
        <v>2195</v>
      </c>
      <c r="F595" s="220" t="s">
        <v>1813</v>
      </c>
      <c r="G595" s="75"/>
      <c r="H595" s="295">
        <v>2012</v>
      </c>
      <c r="I595" s="212">
        <v>1301</v>
      </c>
      <c r="J595" s="195"/>
      <c r="K595" s="379">
        <f>IF(B595="",0,VLOOKUP(B595,Satser!$D$167:$F$194,2,FALSE)*IF(AA595="",0,VLOOKUP(AA595,Satser!$H$2:$J$14,2,FALSE)))</f>
        <v>0</v>
      </c>
      <c r="L595" s="379">
        <f>IF(B595="",0,VLOOKUP(B595,Satser!$I$167:$L$194,3,FALSE)*IF(AA595="",0,VLOOKUP(AA595,Satser!$H$2:$J$14,3,FALSE)))</f>
        <v>0</v>
      </c>
      <c r="M595" s="380">
        <f t="shared" si="9"/>
        <v>0</v>
      </c>
      <c r="N595" s="352" t="s">
        <v>1474</v>
      </c>
      <c r="O595" s="75"/>
      <c r="P595" s="75"/>
      <c r="Q595" s="75"/>
      <c r="R595" s="75"/>
      <c r="S595" s="75"/>
      <c r="T595" s="75"/>
      <c r="U595" s="73"/>
      <c r="V595" s="73">
        <v>12</v>
      </c>
      <c r="W595" s="183">
        <v>12</v>
      </c>
      <c r="X595" s="183">
        <v>12</v>
      </c>
      <c r="Y595" s="183">
        <v>12</v>
      </c>
      <c r="Z595" s="169"/>
      <c r="AA595" s="75"/>
      <c r="AB595" s="75"/>
      <c r="AC595" s="75"/>
      <c r="AD595" s="75"/>
      <c r="AE595" s="170"/>
      <c r="AF595" s="75"/>
      <c r="AG595" s="75"/>
      <c r="AH595" s="75"/>
    </row>
    <row r="596" spans="1:54" ht="14.25" customHeight="1" x14ac:dyDescent="0.25">
      <c r="A596" s="186">
        <v>81737300</v>
      </c>
      <c r="B596" s="130" t="s">
        <v>817</v>
      </c>
      <c r="C596" s="197" t="str">
        <f>VLOOKUP(B596,Satser!$I$133:$J$160,2,FALSE)</f>
        <v>NV</v>
      </c>
      <c r="D596" s="130" t="s">
        <v>1098</v>
      </c>
      <c r="E596" s="440"/>
      <c r="F596" s="220" t="s">
        <v>1813</v>
      </c>
      <c r="G596" s="130" t="s">
        <v>530</v>
      </c>
      <c r="H596" s="130">
        <v>2011</v>
      </c>
      <c r="I596" s="189" t="s">
        <v>1032</v>
      </c>
      <c r="J596" s="160"/>
      <c r="K596" s="379">
        <f>IF(B596="",0,VLOOKUP(B596,Satser!$D$167:$F$194,2,FALSE)*IF(AA596="",0,VLOOKUP(AA596,Satser!$H$2:$J$14,2,FALSE)))</f>
        <v>0</v>
      </c>
      <c r="L596" s="379">
        <f>IF(B596="",0,VLOOKUP(B596,Satser!$I$167:$L$194,3,FALSE)*IF(AA596="",0,VLOOKUP(AA596,Satser!$H$2:$J$14,3,FALSE)))</f>
        <v>0</v>
      </c>
      <c r="M596" s="380">
        <f t="shared" si="9"/>
        <v>0</v>
      </c>
      <c r="N596" s="141" t="s">
        <v>1169</v>
      </c>
      <c r="O596" s="73"/>
      <c r="P596" s="73"/>
      <c r="Q596" s="79"/>
      <c r="R596" s="73"/>
      <c r="S596" s="73"/>
      <c r="T596" s="73">
        <v>3</v>
      </c>
      <c r="U596" s="73">
        <v>12</v>
      </c>
      <c r="V596" s="183">
        <v>12</v>
      </c>
      <c r="W596" s="183">
        <v>9</v>
      </c>
      <c r="X596" s="183"/>
      <c r="Y596" s="169"/>
      <c r="Z596" s="110"/>
      <c r="AA596" s="75"/>
      <c r="AB596" s="75"/>
      <c r="AC596" s="75"/>
      <c r="AD596" s="75"/>
      <c r="AE596" s="170"/>
      <c r="AF596" s="75"/>
      <c r="AG596" s="75"/>
      <c r="AH596" s="75"/>
    </row>
    <row r="597" spans="1:54" ht="14.25" customHeight="1" x14ac:dyDescent="0.25">
      <c r="A597" s="111">
        <v>81739700</v>
      </c>
      <c r="B597" s="197" t="s">
        <v>817</v>
      </c>
      <c r="C597" s="197" t="str">
        <f>VLOOKUP(B597,Satser!$I$133:$J$160,2,FALSE)</f>
        <v>NV</v>
      </c>
      <c r="D597" s="220" t="s">
        <v>1621</v>
      </c>
      <c r="E597" s="440" t="s">
        <v>2191</v>
      </c>
      <c r="F597" s="220" t="s">
        <v>1813</v>
      </c>
      <c r="G597" s="75"/>
      <c r="H597" s="275">
        <v>2012</v>
      </c>
      <c r="I597" s="75">
        <v>1401</v>
      </c>
      <c r="J597" s="195"/>
      <c r="K597" s="379">
        <f>IF(B597="",0,VLOOKUP(B597,Satser!$D$167:$F$194,2,FALSE)*IF(AA597="",0,VLOOKUP(AA597,Satser!$H$2:$J$14,2,FALSE)))</f>
        <v>0</v>
      </c>
      <c r="L597" s="379">
        <f>IF(B597="",0,VLOOKUP(B597,Satser!$I$167:$L$194,3,FALSE)*IF(AA597="",0,VLOOKUP(AA597,Satser!$H$2:$J$14,3,FALSE)))</f>
        <v>0</v>
      </c>
      <c r="M597" s="380">
        <f t="shared" si="9"/>
        <v>0</v>
      </c>
      <c r="N597" s="352" t="s">
        <v>1665</v>
      </c>
      <c r="O597" s="75"/>
      <c r="P597" s="75"/>
      <c r="Q597" s="75"/>
      <c r="R597" s="75"/>
      <c r="S597" s="75"/>
      <c r="T597" s="75"/>
      <c r="U597" s="75"/>
      <c r="V597" s="73"/>
      <c r="W597" s="183">
        <v>12</v>
      </c>
      <c r="X597" s="183">
        <v>12</v>
      </c>
      <c r="Y597" s="183">
        <v>12</v>
      </c>
      <c r="Z597" s="169">
        <v>12</v>
      </c>
      <c r="AA597" s="75"/>
      <c r="AB597" s="75"/>
      <c r="AC597" s="75"/>
      <c r="AD597" s="75"/>
      <c r="AE597" s="170"/>
      <c r="AF597" s="75"/>
      <c r="AG597" s="75"/>
      <c r="AH597" s="75"/>
    </row>
    <row r="598" spans="1:54" ht="14.25" customHeight="1" x14ac:dyDescent="0.25">
      <c r="A598" s="111">
        <v>81741700</v>
      </c>
      <c r="B598" s="220" t="s">
        <v>817</v>
      </c>
      <c r="C598" s="197" t="str">
        <f>VLOOKUP(B598,Satser!$I$133:$J$160,2,FALSE)</f>
        <v>NV</v>
      </c>
      <c r="D598" s="220" t="s">
        <v>1697</v>
      </c>
      <c r="E598" s="440" t="s">
        <v>2164</v>
      </c>
      <c r="F598" s="220" t="s">
        <v>1813</v>
      </c>
      <c r="G598" s="75"/>
      <c r="H598" s="275">
        <v>2012</v>
      </c>
      <c r="I598" s="75">
        <v>1402</v>
      </c>
      <c r="J598" s="195"/>
      <c r="K598" s="379">
        <f>IF(B598="",0,VLOOKUP(B598,Satser!$D$167:$F$194,2,FALSE)*IF(AA598="",0,VLOOKUP(AA598,Satser!$H$2:$J$14,2,FALSE)))</f>
        <v>7436.7006103455033</v>
      </c>
      <c r="L598" s="379">
        <f>IF(B598="",0,VLOOKUP(B598,Satser!$I$167:$L$194,3,FALSE)*IF(AA598="",0,VLOOKUP(AA598,Satser!$H$2:$J$14,3,FALSE)))</f>
        <v>49932.13266946267</v>
      </c>
      <c r="M598" s="380">
        <f t="shared" si="9"/>
        <v>57368.833279808176</v>
      </c>
      <c r="N598" s="352" t="s">
        <v>1712</v>
      </c>
      <c r="O598" s="75"/>
      <c r="P598" s="75"/>
      <c r="Q598" s="75"/>
      <c r="R598" s="75"/>
      <c r="S598" s="75"/>
      <c r="T598" s="75"/>
      <c r="U598" s="75"/>
      <c r="V598" s="73"/>
      <c r="W598" s="73">
        <v>11</v>
      </c>
      <c r="X598" s="183">
        <v>12</v>
      </c>
      <c r="Y598" s="183">
        <v>12</v>
      </c>
      <c r="Z598" s="194">
        <v>12</v>
      </c>
      <c r="AA598" s="169">
        <v>1</v>
      </c>
      <c r="AB598" s="75"/>
      <c r="AC598" s="75"/>
      <c r="AD598" s="75"/>
      <c r="AE598" s="170"/>
      <c r="AF598" s="75"/>
      <c r="AG598" s="75"/>
      <c r="AH598" s="75"/>
    </row>
    <row r="599" spans="1:54" ht="14.25" customHeight="1" x14ac:dyDescent="0.25">
      <c r="A599" s="111">
        <v>81741900</v>
      </c>
      <c r="B599" s="75" t="s">
        <v>817</v>
      </c>
      <c r="C599" s="197" t="str">
        <f>VLOOKUP(B599,Satser!$I$133:$J$160,2,FALSE)</f>
        <v>NV</v>
      </c>
      <c r="D599" s="220" t="s">
        <v>1604</v>
      </c>
      <c r="E599" s="440" t="s">
        <v>2190</v>
      </c>
      <c r="F599" s="220" t="s">
        <v>1813</v>
      </c>
      <c r="G599" s="75"/>
      <c r="H599" s="275">
        <v>2012</v>
      </c>
      <c r="I599" s="75">
        <v>1308</v>
      </c>
      <c r="J599" s="195"/>
      <c r="K599" s="379">
        <f>IF(B599="",0,VLOOKUP(B599,Satser!$D$167:$F$194,2,FALSE)*IF(AA599="",0,VLOOKUP(AA599,Satser!$H$2:$J$14,2,FALSE)))</f>
        <v>0</v>
      </c>
      <c r="L599" s="379">
        <f>IF(B599="",0,VLOOKUP(B599,Satser!$I$167:$L$194,3,FALSE)*IF(AA599="",0,VLOOKUP(AA599,Satser!$H$2:$J$14,3,FALSE)))</f>
        <v>0</v>
      </c>
      <c r="M599" s="380">
        <f t="shared" si="9"/>
        <v>0</v>
      </c>
      <c r="N599" s="352" t="s">
        <v>1615</v>
      </c>
      <c r="O599" s="75"/>
      <c r="P599" s="75"/>
      <c r="Q599" s="75"/>
      <c r="R599" s="75"/>
      <c r="S599" s="75"/>
      <c r="T599" s="75"/>
      <c r="U599" s="75"/>
      <c r="V599" s="73">
        <v>5</v>
      </c>
      <c r="W599" s="183">
        <v>12</v>
      </c>
      <c r="X599" s="183">
        <v>12</v>
      </c>
      <c r="Y599" s="183">
        <v>12</v>
      </c>
      <c r="Z599" s="169">
        <v>7</v>
      </c>
      <c r="AA599" s="75"/>
      <c r="AB599" s="75"/>
      <c r="AC599" s="75"/>
      <c r="AD599" s="75"/>
      <c r="AE599" s="170"/>
      <c r="AF599" s="75"/>
      <c r="AG599" s="75"/>
      <c r="AH599" s="75"/>
    </row>
    <row r="600" spans="1:54" ht="14.25" customHeight="1" x14ac:dyDescent="0.25">
      <c r="A600" s="111">
        <v>81742900</v>
      </c>
      <c r="B600" s="220" t="s">
        <v>817</v>
      </c>
      <c r="C600" s="197" t="str">
        <f>VLOOKUP(B600,Satser!$I$133:$J$160,2,FALSE)</f>
        <v>NV</v>
      </c>
      <c r="D600" s="242" t="s">
        <v>1302</v>
      </c>
      <c r="E600" s="440">
        <v>661005</v>
      </c>
      <c r="F600" s="220" t="s">
        <v>1813</v>
      </c>
      <c r="G600" s="220" t="s">
        <v>530</v>
      </c>
      <c r="H600" s="295">
        <v>2012</v>
      </c>
      <c r="I600" s="318" t="s">
        <v>1300</v>
      </c>
      <c r="J600" s="195"/>
      <c r="K600" s="379">
        <f>IF(B600="",0,VLOOKUP(B600,Satser!$D$167:$F$194,2,FALSE)*IF(AA600="",0,VLOOKUP(AA600,Satser!$H$2:$J$14,2,FALSE)))</f>
        <v>0</v>
      </c>
      <c r="L600" s="379">
        <f>IF(B600="",0,VLOOKUP(B600,Satser!$I$167:$L$194,3,FALSE)*IF(AA600="",0,VLOOKUP(AA600,Satser!$H$2:$J$14,3,FALSE)))</f>
        <v>0</v>
      </c>
      <c r="M600" s="380">
        <f t="shared" si="9"/>
        <v>0</v>
      </c>
      <c r="N600" s="352" t="s">
        <v>1323</v>
      </c>
      <c r="O600" s="75"/>
      <c r="P600" s="75"/>
      <c r="Q600" s="75"/>
      <c r="R600" s="75"/>
      <c r="S600" s="75"/>
      <c r="T600" s="75"/>
      <c r="U600" s="75">
        <v>10</v>
      </c>
      <c r="V600" s="177">
        <v>12</v>
      </c>
      <c r="W600" s="177">
        <v>12</v>
      </c>
      <c r="X600" s="177">
        <v>2</v>
      </c>
      <c r="Y600" s="170"/>
      <c r="Z600" s="110">
        <v>8</v>
      </c>
      <c r="AA600" s="75"/>
      <c r="AB600" s="75"/>
      <c r="AC600" s="75"/>
      <c r="AD600" s="75"/>
      <c r="AE600" s="170"/>
      <c r="AF600" s="75"/>
      <c r="AG600" s="75"/>
      <c r="AH600" s="75"/>
    </row>
    <row r="601" spans="1:54" ht="14.25" customHeight="1" x14ac:dyDescent="0.25">
      <c r="A601" s="111">
        <v>81743100</v>
      </c>
      <c r="B601" s="75" t="s">
        <v>817</v>
      </c>
      <c r="C601" s="197" t="str">
        <f>VLOOKUP(B601,Satser!$I$133:$J$160,2,FALSE)</f>
        <v>NV</v>
      </c>
      <c r="D601" s="75" t="s">
        <v>2153</v>
      </c>
      <c r="E601" s="440" t="s">
        <v>2191</v>
      </c>
      <c r="F601" s="220" t="s">
        <v>1813</v>
      </c>
      <c r="G601" s="75"/>
      <c r="H601" s="312">
        <v>2013</v>
      </c>
      <c r="I601" s="75">
        <v>1301</v>
      </c>
      <c r="J601" s="195"/>
      <c r="K601" s="379">
        <f>IF(B601="",0,VLOOKUP(B601,Satser!$D$167:$F$194,2,FALSE)*IF(AA601="",0,VLOOKUP(AA601,Satser!$H$2:$J$14,2,FALSE)))</f>
        <v>0</v>
      </c>
      <c r="L601" s="379">
        <f>IF(B601="",0,VLOOKUP(B601,Satser!$I$167:$L$194,3,FALSE)*IF(AA601="",0,VLOOKUP(AA601,Satser!$H$2:$J$14,3,FALSE)))</f>
        <v>0</v>
      </c>
      <c r="M601" s="380">
        <f t="shared" si="9"/>
        <v>0</v>
      </c>
      <c r="N601" s="354" t="s">
        <v>1474</v>
      </c>
      <c r="O601" s="75"/>
      <c r="P601" s="75"/>
      <c r="Q601" s="75"/>
      <c r="R601" s="75"/>
      <c r="S601" s="75"/>
      <c r="T601" s="75"/>
      <c r="U601" s="75"/>
      <c r="V601" s="177">
        <v>12</v>
      </c>
      <c r="W601" s="177">
        <v>12</v>
      </c>
      <c r="X601" s="177">
        <v>12</v>
      </c>
      <c r="Y601" s="170">
        <v>12</v>
      </c>
      <c r="Z601" s="110"/>
      <c r="AA601" s="75"/>
      <c r="AB601" s="75"/>
      <c r="AC601" s="75"/>
      <c r="AD601" s="75"/>
      <c r="AE601" s="170"/>
      <c r="AF601" s="75"/>
      <c r="AG601" s="75"/>
      <c r="AH601" s="75"/>
    </row>
    <row r="602" spans="1:54" s="98" customFormat="1" ht="14.25" customHeight="1" x14ac:dyDescent="0.25">
      <c r="A602" s="111">
        <v>81743200</v>
      </c>
      <c r="B602" s="75" t="s">
        <v>817</v>
      </c>
      <c r="C602" s="197" t="str">
        <f>VLOOKUP(B602,Satser!$I$133:$J$160,2,FALSE)</f>
        <v>NV</v>
      </c>
      <c r="D602" s="177" t="s">
        <v>2154</v>
      </c>
      <c r="E602" s="440" t="s">
        <v>2191</v>
      </c>
      <c r="F602" s="220" t="s">
        <v>1813</v>
      </c>
      <c r="G602" s="75"/>
      <c r="H602" s="362">
        <v>2013</v>
      </c>
      <c r="I602" s="75">
        <v>1301</v>
      </c>
      <c r="J602" s="195"/>
      <c r="K602" s="379">
        <f>IF(B602="",0,VLOOKUP(B602,Satser!$D$167:$F$194,2,FALSE)*IF(AA602="",0,VLOOKUP(AA602,Satser!$H$2:$J$14,2,FALSE)))</f>
        <v>0</v>
      </c>
      <c r="L602" s="379">
        <f>IF(B602="",0,VLOOKUP(B602,Satser!$I$167:$L$194,3,FALSE)*IF(AA602="",0,VLOOKUP(AA602,Satser!$H$2:$J$14,3,FALSE)))</f>
        <v>0</v>
      </c>
      <c r="M602" s="380">
        <f t="shared" si="9"/>
        <v>0</v>
      </c>
      <c r="N602" s="372" t="s">
        <v>1474</v>
      </c>
      <c r="O602" s="75"/>
      <c r="P602" s="75"/>
      <c r="Q602" s="75"/>
      <c r="R602" s="75"/>
      <c r="S602" s="75"/>
      <c r="T602" s="177"/>
      <c r="U602" s="177"/>
      <c r="V602" s="177">
        <v>12</v>
      </c>
      <c r="W602" s="177">
        <v>12</v>
      </c>
      <c r="X602" s="170">
        <v>12</v>
      </c>
      <c r="Y602" s="75">
        <v>12</v>
      </c>
      <c r="Z602" s="110"/>
      <c r="AA602" s="76"/>
      <c r="AB602" s="76"/>
      <c r="AC602" s="76"/>
      <c r="AD602" s="76"/>
      <c r="AE602" s="169"/>
      <c r="AF602" s="76"/>
      <c r="AG602" s="76"/>
      <c r="AH602" s="76"/>
      <c r="AI602" s="97"/>
      <c r="AJ602" s="97"/>
      <c r="AK602" s="97"/>
      <c r="AL602" s="97"/>
      <c r="AM602" s="97"/>
      <c r="AN602" s="97"/>
      <c r="AO602" s="97"/>
      <c r="AP602" s="97"/>
      <c r="AQ602" s="97"/>
      <c r="AR602" s="97"/>
      <c r="AS602" s="97"/>
      <c r="AT602" s="97"/>
      <c r="AU602" s="97"/>
      <c r="AV602" s="97"/>
      <c r="AW602" s="97"/>
      <c r="AX602" s="97"/>
      <c r="AY602" s="97"/>
      <c r="AZ602" s="97"/>
      <c r="BA602" s="97"/>
      <c r="BB602" s="97"/>
    </row>
    <row r="603" spans="1:54" s="98" customFormat="1" ht="14.25" customHeight="1" x14ac:dyDescent="0.25">
      <c r="A603" s="111">
        <v>81743400</v>
      </c>
      <c r="B603" s="75" t="s">
        <v>817</v>
      </c>
      <c r="C603" s="197" t="str">
        <f>VLOOKUP(B603,Satser!$I$133:$J$160,2,FALSE)</f>
        <v>NV</v>
      </c>
      <c r="D603" s="348" t="s">
        <v>1358</v>
      </c>
      <c r="E603" s="440" t="s">
        <v>2192</v>
      </c>
      <c r="F603" s="220" t="s">
        <v>1813</v>
      </c>
      <c r="G603" s="75"/>
      <c r="H603" s="362">
        <v>2013</v>
      </c>
      <c r="I603" s="75">
        <v>1301</v>
      </c>
      <c r="J603" s="195"/>
      <c r="K603" s="379">
        <f>IF(B603="",0,VLOOKUP(B603,Satser!$D$167:$F$194,2,FALSE)*IF(AA603="",0,VLOOKUP(AA603,Satser!$H$2:$J$14,2,FALSE)))</f>
        <v>0</v>
      </c>
      <c r="L603" s="379">
        <f>IF(B603="",0,VLOOKUP(B603,Satser!$I$167:$L$194,3,FALSE)*IF(AA603="",0,VLOOKUP(AA603,Satser!$H$2:$J$14,3,FALSE)))</f>
        <v>0</v>
      </c>
      <c r="M603" s="380">
        <f t="shared" si="9"/>
        <v>0</v>
      </c>
      <c r="N603" s="372" t="s">
        <v>1475</v>
      </c>
      <c r="O603" s="75"/>
      <c r="P603" s="75"/>
      <c r="Q603" s="75"/>
      <c r="R603" s="75"/>
      <c r="S603" s="75"/>
      <c r="T603" s="177"/>
      <c r="U603" s="177"/>
      <c r="V603" s="177">
        <v>12</v>
      </c>
      <c r="W603" s="177">
        <v>12</v>
      </c>
      <c r="X603" s="170">
        <v>12</v>
      </c>
      <c r="Y603" s="75">
        <v>12</v>
      </c>
      <c r="Z603" s="76"/>
      <c r="AA603" s="76"/>
      <c r="AB603" s="76"/>
      <c r="AC603" s="76"/>
      <c r="AD603" s="76"/>
      <c r="AE603" s="169"/>
      <c r="AF603" s="76"/>
      <c r="AG603" s="76"/>
      <c r="AH603" s="76"/>
      <c r="AI603" s="97"/>
      <c r="AJ603" s="97"/>
      <c r="AK603" s="97"/>
      <c r="AL603" s="97"/>
      <c r="AM603" s="97"/>
      <c r="AN603" s="97"/>
      <c r="AO603" s="97"/>
      <c r="AP603" s="97"/>
      <c r="AQ603" s="97"/>
      <c r="AR603" s="97"/>
      <c r="AS603" s="97"/>
      <c r="AT603" s="97"/>
      <c r="AU603" s="97"/>
      <c r="AV603" s="97"/>
      <c r="AW603" s="97"/>
      <c r="AX603" s="97"/>
      <c r="AY603" s="97"/>
      <c r="AZ603" s="97"/>
      <c r="BA603" s="97"/>
      <c r="BB603" s="97"/>
    </row>
    <row r="604" spans="1:54" s="98" customFormat="1" ht="14.25" customHeight="1" x14ac:dyDescent="0.25">
      <c r="A604" s="111">
        <v>81743500</v>
      </c>
      <c r="B604" s="75" t="s">
        <v>817</v>
      </c>
      <c r="C604" s="197" t="str">
        <f>VLOOKUP(B604,Satser!$I$133:$J$160,2,FALSE)</f>
        <v>NV</v>
      </c>
      <c r="D604" s="177" t="s">
        <v>1460</v>
      </c>
      <c r="E604" s="440" t="s">
        <v>2191</v>
      </c>
      <c r="F604" s="220" t="s">
        <v>1813</v>
      </c>
      <c r="G604" s="75"/>
      <c r="H604" s="362">
        <v>2013</v>
      </c>
      <c r="I604" s="75">
        <v>1301</v>
      </c>
      <c r="J604" s="195"/>
      <c r="K604" s="379">
        <f>IF(B604="",0,VLOOKUP(B604,Satser!$D$167:$F$194,2,FALSE)*IF(AA604="",0,VLOOKUP(AA604,Satser!$H$2:$J$14,2,FALSE)))</f>
        <v>0</v>
      </c>
      <c r="L604" s="379">
        <f>IF(B604="",0,VLOOKUP(B604,Satser!$I$167:$L$194,3,FALSE)*IF(AA604="",0,VLOOKUP(AA604,Satser!$H$2:$J$14,3,FALSE)))</f>
        <v>0</v>
      </c>
      <c r="M604" s="380">
        <f t="shared" si="9"/>
        <v>0</v>
      </c>
      <c r="N604" s="372" t="s">
        <v>1473</v>
      </c>
      <c r="O604" s="75"/>
      <c r="P604" s="75"/>
      <c r="Q604" s="75"/>
      <c r="R604" s="75"/>
      <c r="S604" s="75"/>
      <c r="T604" s="177"/>
      <c r="U604" s="177"/>
      <c r="V604" s="177">
        <v>12</v>
      </c>
      <c r="W604" s="177">
        <v>12</v>
      </c>
      <c r="X604" s="170">
        <v>12</v>
      </c>
      <c r="Y604" s="75">
        <v>12</v>
      </c>
      <c r="Z604" s="76"/>
      <c r="AA604" s="76"/>
      <c r="AB604" s="76"/>
      <c r="AC604" s="76"/>
      <c r="AD604" s="76"/>
      <c r="AE604" s="169"/>
      <c r="AF604" s="76"/>
      <c r="AG604" s="76"/>
      <c r="AH604" s="76"/>
      <c r="AI604" s="97"/>
      <c r="AJ604" s="97"/>
      <c r="AK604" s="97"/>
      <c r="AL604" s="97"/>
      <c r="AM604" s="97"/>
      <c r="AN604" s="97"/>
      <c r="AO604" s="97"/>
      <c r="AP604" s="97"/>
      <c r="AQ604" s="97"/>
      <c r="AR604" s="97"/>
      <c r="AS604" s="97"/>
      <c r="AT604" s="97"/>
      <c r="AU604" s="97"/>
      <c r="AV604" s="97"/>
      <c r="AW604" s="97"/>
      <c r="AX604" s="97"/>
      <c r="AY604" s="97"/>
      <c r="AZ604" s="97"/>
      <c r="BA604" s="97"/>
      <c r="BB604" s="97"/>
    </row>
    <row r="605" spans="1:54" s="98" customFormat="1" ht="14.25" customHeight="1" x14ac:dyDescent="0.25">
      <c r="A605" s="111">
        <v>81743600</v>
      </c>
      <c r="B605" s="75" t="s">
        <v>817</v>
      </c>
      <c r="C605" s="197" t="str">
        <f>VLOOKUP(B605,Satser!$I$133:$J$160,2,FALSE)</f>
        <v>NV</v>
      </c>
      <c r="D605" s="348" t="s">
        <v>1359</v>
      </c>
      <c r="E605" s="440" t="s">
        <v>2166</v>
      </c>
      <c r="F605" s="220" t="s">
        <v>1813</v>
      </c>
      <c r="G605" s="75"/>
      <c r="H605" s="362">
        <v>2013</v>
      </c>
      <c r="I605" s="75">
        <v>1301</v>
      </c>
      <c r="J605" s="195"/>
      <c r="K605" s="379">
        <f>IF(B605="",0,VLOOKUP(B605,Satser!$D$167:$F$194,2,FALSE)*IF(AA605="",0,VLOOKUP(AA605,Satser!$H$2:$J$14,2,FALSE)))</f>
        <v>0</v>
      </c>
      <c r="L605" s="379">
        <f>IF(B605="",0,VLOOKUP(B605,Satser!$I$167:$L$194,3,FALSE)*IF(AA605="",0,VLOOKUP(AA605,Satser!$H$2:$J$14,3,FALSE)))</f>
        <v>0</v>
      </c>
      <c r="M605" s="380">
        <f t="shared" si="9"/>
        <v>0</v>
      </c>
      <c r="N605" s="372" t="s">
        <v>1475</v>
      </c>
      <c r="O605" s="75"/>
      <c r="P605" s="75"/>
      <c r="Q605" s="75"/>
      <c r="R605" s="75"/>
      <c r="S605" s="75"/>
      <c r="T605" s="177"/>
      <c r="U605" s="177"/>
      <c r="V605" s="177">
        <v>12</v>
      </c>
      <c r="W605" s="177">
        <v>12</v>
      </c>
      <c r="X605" s="170">
        <v>12</v>
      </c>
      <c r="Y605" s="75">
        <v>12</v>
      </c>
      <c r="Z605" s="76"/>
      <c r="AA605" s="76"/>
      <c r="AB605" s="76"/>
      <c r="AC605" s="76"/>
      <c r="AD605" s="76"/>
      <c r="AE605" s="169"/>
      <c r="AF605" s="76"/>
      <c r="AG605" s="76"/>
      <c r="AH605" s="76"/>
      <c r="AI605" s="97"/>
      <c r="AJ605" s="97"/>
      <c r="AK605" s="97"/>
      <c r="AL605" s="97"/>
      <c r="AM605" s="97"/>
      <c r="AN605" s="97"/>
      <c r="AO605" s="97"/>
      <c r="AP605" s="97"/>
      <c r="AQ605" s="97"/>
      <c r="AR605" s="97"/>
      <c r="AS605" s="97"/>
      <c r="AT605" s="97"/>
      <c r="AU605" s="97"/>
      <c r="AV605" s="97"/>
      <c r="AW605" s="97"/>
      <c r="AX605" s="97"/>
      <c r="AY605" s="97"/>
      <c r="AZ605" s="97"/>
      <c r="BA605" s="97"/>
      <c r="BB605" s="97"/>
    </row>
    <row r="606" spans="1:54" s="98" customFormat="1" ht="14.25" customHeight="1" x14ac:dyDescent="0.25">
      <c r="A606" s="111">
        <v>81743700</v>
      </c>
      <c r="B606" s="75" t="s">
        <v>817</v>
      </c>
      <c r="C606" s="197" t="str">
        <f>VLOOKUP(B606,Satser!$I$133:$J$160,2,FALSE)</f>
        <v>NV</v>
      </c>
      <c r="D606" s="348" t="s">
        <v>1360</v>
      </c>
      <c r="E606" s="440" t="s">
        <v>2164</v>
      </c>
      <c r="F606" s="220" t="s">
        <v>1813</v>
      </c>
      <c r="G606" s="75"/>
      <c r="H606" s="362">
        <v>2013</v>
      </c>
      <c r="I606" s="75">
        <v>1301</v>
      </c>
      <c r="J606" s="195"/>
      <c r="K606" s="379">
        <f>IF(B606="",0,VLOOKUP(B606,Satser!$D$167:$F$194,2,FALSE)*IF(AA606="",0,VLOOKUP(AA606,Satser!$H$2:$J$14,2,FALSE)))</f>
        <v>0</v>
      </c>
      <c r="L606" s="379">
        <f>IF(B606="",0,VLOOKUP(B606,Satser!$I$167:$L$194,3,FALSE)*IF(AA606="",0,VLOOKUP(AA606,Satser!$H$2:$J$14,3,FALSE)))</f>
        <v>0</v>
      </c>
      <c r="M606" s="380">
        <f t="shared" si="9"/>
        <v>0</v>
      </c>
      <c r="N606" s="372" t="s">
        <v>1475</v>
      </c>
      <c r="O606" s="75"/>
      <c r="P606" s="75"/>
      <c r="Q606" s="75"/>
      <c r="R606" s="75"/>
      <c r="S606" s="75"/>
      <c r="T606" s="177"/>
      <c r="U606" s="177"/>
      <c r="V606" s="177">
        <v>12</v>
      </c>
      <c r="W606" s="177">
        <v>12</v>
      </c>
      <c r="X606" s="170">
        <v>12</v>
      </c>
      <c r="Y606" s="75">
        <v>12</v>
      </c>
      <c r="Z606" s="76"/>
      <c r="AA606" s="76"/>
      <c r="AB606" s="76"/>
      <c r="AC606" s="76"/>
      <c r="AD606" s="76"/>
      <c r="AE606" s="169"/>
      <c r="AF606" s="76"/>
      <c r="AG606" s="76"/>
      <c r="AH606" s="76"/>
      <c r="AI606" s="97"/>
      <c r="AJ606" s="97"/>
      <c r="AK606" s="97"/>
      <c r="AL606" s="97"/>
      <c r="AM606" s="97"/>
      <c r="AN606" s="97"/>
      <c r="AO606" s="97"/>
      <c r="AP606" s="97"/>
      <c r="AQ606" s="97"/>
      <c r="AR606" s="97"/>
      <c r="AS606" s="97"/>
      <c r="AT606" s="97"/>
      <c r="AU606" s="97"/>
      <c r="AV606" s="97"/>
      <c r="AW606" s="97"/>
      <c r="AX606" s="97"/>
      <c r="AY606" s="97"/>
      <c r="AZ606" s="97"/>
      <c r="BA606" s="97"/>
      <c r="BB606" s="97"/>
    </row>
    <row r="607" spans="1:54" s="98" customFormat="1" ht="14.25" customHeight="1" x14ac:dyDescent="0.25">
      <c r="A607" s="111">
        <v>81743800</v>
      </c>
      <c r="B607" s="75" t="s">
        <v>817</v>
      </c>
      <c r="C607" s="197" t="str">
        <f>VLOOKUP(B607,Satser!$I$133:$J$160,2,FALSE)</f>
        <v>NV</v>
      </c>
      <c r="D607" s="177" t="s">
        <v>1452</v>
      </c>
      <c r="E607" s="440" t="s">
        <v>2166</v>
      </c>
      <c r="F607" s="220" t="s">
        <v>1813</v>
      </c>
      <c r="G607" s="75"/>
      <c r="H607" s="362">
        <v>2013</v>
      </c>
      <c r="I607" s="75">
        <v>1301</v>
      </c>
      <c r="J607" s="195"/>
      <c r="K607" s="379">
        <f>IF(B607="",0,VLOOKUP(B607,Satser!$D$167:$F$194,2,FALSE)*IF(AA607="",0,VLOOKUP(AA607,Satser!$H$2:$J$14,2,FALSE)))</f>
        <v>0</v>
      </c>
      <c r="L607" s="379">
        <f>IF(B607="",0,VLOOKUP(B607,Satser!$I$167:$L$194,3,FALSE)*IF(AA607="",0,VLOOKUP(AA607,Satser!$H$2:$J$14,3,FALSE)))</f>
        <v>0</v>
      </c>
      <c r="M607" s="380">
        <f t="shared" si="9"/>
        <v>0</v>
      </c>
      <c r="N607" s="372" t="s">
        <v>1474</v>
      </c>
      <c r="O607" s="75"/>
      <c r="P607" s="75"/>
      <c r="Q607" s="75"/>
      <c r="R607" s="75"/>
      <c r="S607" s="75"/>
      <c r="T607" s="177"/>
      <c r="U607" s="177"/>
      <c r="V607" s="177">
        <v>12</v>
      </c>
      <c r="W607" s="177">
        <v>12</v>
      </c>
      <c r="X607" s="170">
        <v>12</v>
      </c>
      <c r="Y607" s="75">
        <v>12</v>
      </c>
      <c r="Z607" s="76"/>
      <c r="AA607" s="76"/>
      <c r="AB607" s="76"/>
      <c r="AC607" s="76"/>
      <c r="AD607" s="76"/>
      <c r="AE607" s="169"/>
      <c r="AF607" s="76"/>
      <c r="AG607" s="76"/>
      <c r="AH607" s="76"/>
      <c r="AI607" s="97"/>
      <c r="AJ607" s="97"/>
      <c r="AK607" s="97"/>
      <c r="AL607" s="97"/>
      <c r="AM607" s="97"/>
      <c r="AN607" s="97"/>
      <c r="AO607" s="97"/>
      <c r="AP607" s="97"/>
      <c r="AQ607" s="97"/>
      <c r="AR607" s="97"/>
      <c r="AS607" s="97"/>
      <c r="AT607" s="97"/>
      <c r="AU607" s="97"/>
      <c r="AV607" s="97"/>
      <c r="AW607" s="97"/>
      <c r="AX607" s="97"/>
      <c r="AY607" s="97"/>
      <c r="AZ607" s="97"/>
      <c r="BA607" s="97"/>
      <c r="BB607" s="97"/>
    </row>
    <row r="608" spans="1:54" s="98" customFormat="1" ht="14.25" customHeight="1" x14ac:dyDescent="0.25">
      <c r="A608" s="111">
        <v>81743900</v>
      </c>
      <c r="B608" s="75" t="s">
        <v>817</v>
      </c>
      <c r="C608" s="197" t="str">
        <f>VLOOKUP(B608,Satser!$I$133:$J$160,2,FALSE)</f>
        <v>NV</v>
      </c>
      <c r="D608" s="348" t="s">
        <v>1361</v>
      </c>
      <c r="E608" s="440" t="s">
        <v>2164</v>
      </c>
      <c r="F608" s="220" t="s">
        <v>1813</v>
      </c>
      <c r="G608" s="75"/>
      <c r="H608" s="362">
        <v>2013</v>
      </c>
      <c r="I608" s="75">
        <v>1301</v>
      </c>
      <c r="J608" s="195"/>
      <c r="K608" s="379">
        <f>IF(B608="",0,VLOOKUP(B608,Satser!$D$167:$F$194,2,FALSE)*IF(AA608="",0,VLOOKUP(AA608,Satser!$H$2:$J$14,2,FALSE)))</f>
        <v>0</v>
      </c>
      <c r="L608" s="379">
        <f>IF(B608="",0,VLOOKUP(B608,Satser!$I$167:$L$194,3,FALSE)*IF(AA608="",0,VLOOKUP(AA608,Satser!$H$2:$J$14,3,FALSE)))</f>
        <v>0</v>
      </c>
      <c r="M608" s="380">
        <f t="shared" si="9"/>
        <v>0</v>
      </c>
      <c r="N608" s="372" t="s">
        <v>1475</v>
      </c>
      <c r="O608" s="75"/>
      <c r="P608" s="75"/>
      <c r="Q608" s="75"/>
      <c r="R608" s="75"/>
      <c r="S608" s="75"/>
      <c r="T608" s="177"/>
      <c r="U608" s="177"/>
      <c r="V608" s="177">
        <v>12</v>
      </c>
      <c r="W608" s="177">
        <v>12</v>
      </c>
      <c r="X608" s="170">
        <v>12</v>
      </c>
      <c r="Y608" s="75">
        <v>12</v>
      </c>
      <c r="Z608" s="76"/>
      <c r="AA608" s="76"/>
      <c r="AB608" s="76"/>
      <c r="AC608" s="76"/>
      <c r="AD608" s="76"/>
      <c r="AE608" s="169"/>
      <c r="AF608" s="76"/>
      <c r="AG608" s="76"/>
      <c r="AH608" s="76"/>
      <c r="AI608" s="97"/>
      <c r="AJ608" s="97"/>
      <c r="AK608" s="97"/>
      <c r="AL608" s="97"/>
      <c r="AM608" s="97"/>
      <c r="AN608" s="97"/>
      <c r="AO608" s="97"/>
      <c r="AP608" s="97"/>
      <c r="AQ608" s="97"/>
      <c r="AR608" s="97"/>
      <c r="AS608" s="97"/>
      <c r="AT608" s="97"/>
      <c r="AU608" s="97"/>
      <c r="AV608" s="97"/>
      <c r="AW608" s="97"/>
      <c r="AX608" s="97"/>
      <c r="AY608" s="97"/>
      <c r="AZ608" s="97"/>
      <c r="BA608" s="97"/>
      <c r="BB608" s="97"/>
    </row>
    <row r="609" spans="1:54" s="98" customFormat="1" ht="14.25" customHeight="1" x14ac:dyDescent="0.25">
      <c r="A609" s="111">
        <v>81744000</v>
      </c>
      <c r="B609" s="75" t="s">
        <v>817</v>
      </c>
      <c r="C609" s="197" t="str">
        <f>VLOOKUP(B609,Satser!$I$133:$J$160,2,FALSE)</f>
        <v>NV</v>
      </c>
      <c r="D609" s="348" t="s">
        <v>1362</v>
      </c>
      <c r="E609" s="440" t="s">
        <v>2189</v>
      </c>
      <c r="F609" s="220" t="s">
        <v>1813</v>
      </c>
      <c r="G609" s="75"/>
      <c r="H609" s="362">
        <v>2013</v>
      </c>
      <c r="I609" s="75">
        <v>1301</v>
      </c>
      <c r="J609" s="195"/>
      <c r="K609" s="379">
        <f>IF(B609="",0,VLOOKUP(B609,Satser!$D$167:$F$194,2,FALSE)*IF(AA609="",0,VLOOKUP(AA609,Satser!$H$2:$J$14,2,FALSE)))</f>
        <v>0</v>
      </c>
      <c r="L609" s="379">
        <f>IF(B609="",0,VLOOKUP(B609,Satser!$I$167:$L$194,3,FALSE)*IF(AA609="",0,VLOOKUP(AA609,Satser!$H$2:$J$14,3,FALSE)))</f>
        <v>0</v>
      </c>
      <c r="M609" s="380">
        <f t="shared" si="9"/>
        <v>0</v>
      </c>
      <c r="N609" s="372" t="s">
        <v>1475</v>
      </c>
      <c r="O609" s="75"/>
      <c r="P609" s="75"/>
      <c r="Q609" s="75"/>
      <c r="R609" s="75"/>
      <c r="S609" s="75"/>
      <c r="T609" s="177"/>
      <c r="U609" s="177"/>
      <c r="V609" s="177">
        <v>12</v>
      </c>
      <c r="W609" s="177">
        <v>12</v>
      </c>
      <c r="X609" s="170">
        <v>12</v>
      </c>
      <c r="Y609" s="75">
        <v>12</v>
      </c>
      <c r="Z609" s="76"/>
      <c r="AA609" s="76"/>
      <c r="AB609" s="76"/>
      <c r="AC609" s="76"/>
      <c r="AD609" s="76"/>
      <c r="AE609" s="169"/>
      <c r="AF609" s="76"/>
      <c r="AG609" s="76"/>
      <c r="AH609" s="76"/>
      <c r="AI609" s="97"/>
      <c r="AJ609" s="97"/>
      <c r="AK609" s="97"/>
      <c r="AL609" s="97"/>
      <c r="AM609" s="97"/>
      <c r="AN609" s="97"/>
      <c r="AO609" s="97"/>
      <c r="AP609" s="97"/>
      <c r="AQ609" s="97"/>
      <c r="AR609" s="97"/>
      <c r="AS609" s="97"/>
      <c r="AT609" s="97"/>
      <c r="AU609" s="97"/>
      <c r="AV609" s="97"/>
      <c r="AW609" s="97"/>
      <c r="AX609" s="97"/>
      <c r="AY609" s="97"/>
      <c r="AZ609" s="97"/>
      <c r="BA609" s="97"/>
      <c r="BB609" s="97"/>
    </row>
    <row r="610" spans="1:54" s="98" customFormat="1" ht="14.25" customHeight="1" x14ac:dyDescent="0.25">
      <c r="A610" s="96">
        <v>81119100</v>
      </c>
      <c r="B610" s="77" t="s">
        <v>818</v>
      </c>
      <c r="C610" s="197" t="str">
        <f>VLOOKUP(B610,Satser!$I$133:$J$160,2,FALSE)</f>
        <v>SU</v>
      </c>
      <c r="D610" s="252" t="s">
        <v>41</v>
      </c>
      <c r="E610" s="440" t="s">
        <v>2196</v>
      </c>
      <c r="F610" s="220" t="s">
        <v>1813</v>
      </c>
      <c r="G610" s="77"/>
      <c r="H610" s="254">
        <v>2006</v>
      </c>
      <c r="I610" s="77"/>
      <c r="J610" s="128" t="s">
        <v>979</v>
      </c>
      <c r="K610" s="379">
        <f>IF(B610="",0,VLOOKUP(B610,Satser!$D$167:$F$194,2,FALSE)*IF(AA610="",0,VLOOKUP(AA610,Satser!$H$2:$J$14,2,FALSE)))</f>
        <v>0</v>
      </c>
      <c r="L610" s="379">
        <f>IF(B610="",0,VLOOKUP(B610,Satser!$I$167:$L$194,3,FALSE)*IF(AA610="",0,VLOOKUP(AA610,Satser!$H$2:$J$14,3,FALSE)))</f>
        <v>0</v>
      </c>
      <c r="M610" s="380">
        <f t="shared" si="9"/>
        <v>0</v>
      </c>
      <c r="N610" s="211" t="s">
        <v>46</v>
      </c>
      <c r="O610" s="73"/>
      <c r="P610" s="129">
        <v>0</v>
      </c>
      <c r="Q610" s="79">
        <v>12</v>
      </c>
      <c r="R610" s="73">
        <v>12</v>
      </c>
      <c r="S610" s="73">
        <v>12</v>
      </c>
      <c r="T610" s="183">
        <v>7</v>
      </c>
      <c r="U610" s="183"/>
      <c r="V610" s="183"/>
      <c r="W610" s="183"/>
      <c r="X610" s="168"/>
      <c r="Y610" s="76"/>
      <c r="Z610" s="76"/>
      <c r="AA610" s="76"/>
      <c r="AB610" s="76"/>
      <c r="AC610" s="76"/>
      <c r="AD610" s="76"/>
      <c r="AE610" s="169"/>
      <c r="AF610" s="76"/>
      <c r="AG610" s="76"/>
      <c r="AH610" s="76"/>
      <c r="AI610" s="97"/>
      <c r="AJ610" s="97"/>
      <c r="AK610" s="97"/>
      <c r="AL610" s="97"/>
      <c r="AM610" s="97"/>
      <c r="AN610" s="97"/>
      <c r="AO610" s="97"/>
      <c r="AP610" s="97"/>
      <c r="AQ610" s="97"/>
      <c r="AR610" s="97"/>
      <c r="AS610" s="97"/>
      <c r="AT610" s="97"/>
      <c r="AU610" s="97"/>
      <c r="AV610" s="97"/>
      <c r="AW610" s="97"/>
      <c r="AX610" s="97"/>
      <c r="AY610" s="97"/>
      <c r="AZ610" s="97"/>
      <c r="BA610" s="97"/>
      <c r="BB610" s="97"/>
    </row>
    <row r="611" spans="1:54" s="98" customFormat="1" ht="15" customHeight="1" x14ac:dyDescent="0.25">
      <c r="A611" s="96">
        <v>81119200</v>
      </c>
      <c r="B611" s="77" t="s">
        <v>818</v>
      </c>
      <c r="C611" s="197" t="str">
        <f>VLOOKUP(B611,Satser!$I$133:$J$160,2,FALSE)</f>
        <v>SU</v>
      </c>
      <c r="D611" s="252" t="s">
        <v>973</v>
      </c>
      <c r="E611" s="440"/>
      <c r="F611" s="220" t="s">
        <v>1813</v>
      </c>
      <c r="G611" s="77"/>
      <c r="H611" s="254">
        <v>2006</v>
      </c>
      <c r="I611" s="77"/>
      <c r="J611" s="128" t="s">
        <v>979</v>
      </c>
      <c r="K611" s="379">
        <f>IF(B611="",0,VLOOKUP(B611,Satser!$D$167:$F$194,2,FALSE)*IF(AA611="",0,VLOOKUP(AA611,Satser!$H$2:$J$14,2,FALSE)))</f>
        <v>0</v>
      </c>
      <c r="L611" s="379">
        <f>IF(B611="",0,VLOOKUP(B611,Satser!$I$167:$L$194,3,FALSE)*IF(AA611="",0,VLOOKUP(AA611,Satser!$H$2:$J$14,3,FALSE)))</f>
        <v>0</v>
      </c>
      <c r="M611" s="380">
        <f t="shared" si="9"/>
        <v>0</v>
      </c>
      <c r="N611" s="211" t="s">
        <v>15</v>
      </c>
      <c r="O611" s="73"/>
      <c r="P611" s="73">
        <v>0</v>
      </c>
      <c r="Q611" s="79">
        <v>12</v>
      </c>
      <c r="R611" s="73">
        <v>12</v>
      </c>
      <c r="S611" s="73">
        <v>12</v>
      </c>
      <c r="T611" s="183">
        <v>1</v>
      </c>
      <c r="U611" s="183"/>
      <c r="V611" s="183"/>
      <c r="W611" s="183"/>
      <c r="X611" s="168"/>
      <c r="Y611" s="76"/>
      <c r="Z611" s="76"/>
      <c r="AA611" s="76"/>
      <c r="AB611" s="76"/>
      <c r="AC611" s="76"/>
      <c r="AD611" s="76"/>
      <c r="AE611" s="169"/>
      <c r="AF611" s="76"/>
      <c r="AG611" s="76"/>
      <c r="AH611" s="76"/>
      <c r="AI611" s="97"/>
      <c r="AJ611" s="97"/>
      <c r="AK611" s="97"/>
      <c r="AL611" s="97"/>
      <c r="AM611" s="97"/>
      <c r="AN611" s="97"/>
      <c r="AO611" s="97"/>
      <c r="AP611" s="97"/>
      <c r="AQ611" s="97"/>
      <c r="AR611" s="97"/>
      <c r="AS611" s="97"/>
      <c r="AT611" s="97"/>
      <c r="AU611" s="97"/>
      <c r="AV611" s="97"/>
      <c r="AW611" s="97"/>
      <c r="AX611" s="97"/>
      <c r="AY611" s="97"/>
      <c r="AZ611" s="97"/>
      <c r="BA611" s="97"/>
      <c r="BB611" s="97"/>
    </row>
    <row r="612" spans="1:54" s="98" customFormat="1" ht="14.25" customHeight="1" x14ac:dyDescent="0.25">
      <c r="A612" s="96">
        <v>81119300</v>
      </c>
      <c r="B612" s="77" t="s">
        <v>818</v>
      </c>
      <c r="C612" s="197" t="str">
        <f>VLOOKUP(B612,Satser!$I$133:$J$160,2,FALSE)</f>
        <v>SU</v>
      </c>
      <c r="D612" s="252" t="s">
        <v>973</v>
      </c>
      <c r="E612" s="440"/>
      <c r="F612" s="220" t="s">
        <v>1813</v>
      </c>
      <c r="G612" s="77"/>
      <c r="H612" s="254">
        <v>2006</v>
      </c>
      <c r="I612" s="77"/>
      <c r="J612" s="128" t="s">
        <v>979</v>
      </c>
      <c r="K612" s="379">
        <f>IF(B612="",0,VLOOKUP(B612,Satser!$D$167:$F$194,2,FALSE)*IF(AA612="",0,VLOOKUP(AA612,Satser!$H$2:$J$14,2,FALSE)))</f>
        <v>0</v>
      </c>
      <c r="L612" s="379">
        <f>IF(B612="",0,VLOOKUP(B612,Satser!$I$167:$L$194,3,FALSE)*IF(AA612="",0,VLOOKUP(AA612,Satser!$H$2:$J$14,3,FALSE)))</f>
        <v>0</v>
      </c>
      <c r="M612" s="380">
        <f t="shared" si="9"/>
        <v>0</v>
      </c>
      <c r="N612" s="211" t="s">
        <v>15</v>
      </c>
      <c r="O612" s="73"/>
      <c r="P612" s="73">
        <v>0</v>
      </c>
      <c r="Q612" s="79">
        <v>12</v>
      </c>
      <c r="R612" s="73">
        <v>12</v>
      </c>
      <c r="S612" s="73">
        <v>12</v>
      </c>
      <c r="T612" s="183">
        <v>2</v>
      </c>
      <c r="U612" s="183"/>
      <c r="V612" s="183"/>
      <c r="W612" s="183"/>
      <c r="X612" s="168"/>
      <c r="Y612" s="76"/>
      <c r="Z612" s="76"/>
      <c r="AA612" s="73"/>
      <c r="AB612" s="73"/>
      <c r="AC612" s="73"/>
      <c r="AD612" s="73"/>
      <c r="AE612" s="168"/>
      <c r="AF612" s="76"/>
      <c r="AG612" s="76"/>
      <c r="AH612" s="76"/>
      <c r="AI612" s="97"/>
      <c r="AJ612" s="97"/>
      <c r="AK612" s="97"/>
      <c r="AL612" s="97"/>
      <c r="AM612" s="97"/>
      <c r="AN612" s="97"/>
      <c r="AO612" s="97"/>
      <c r="AP612" s="97"/>
      <c r="AQ612" s="97"/>
      <c r="AR612" s="97"/>
      <c r="AS612" s="97"/>
      <c r="AT612" s="97"/>
      <c r="AU612" s="97"/>
      <c r="AV612" s="97"/>
      <c r="AW612" s="97"/>
      <c r="AX612" s="97"/>
      <c r="AY612" s="97"/>
      <c r="AZ612" s="97"/>
      <c r="BA612" s="97"/>
      <c r="BB612" s="97"/>
    </row>
    <row r="613" spans="1:54" s="98" customFormat="1" ht="14.25" customHeight="1" x14ac:dyDescent="0.25">
      <c r="A613" s="96">
        <v>81119400</v>
      </c>
      <c r="B613" s="77" t="s">
        <v>818</v>
      </c>
      <c r="C613" s="197" t="str">
        <f>VLOOKUP(B613,Satser!$I$133:$J$160,2,FALSE)</f>
        <v>SU</v>
      </c>
      <c r="D613" s="252" t="s">
        <v>973</v>
      </c>
      <c r="E613" s="440"/>
      <c r="F613" s="220" t="s">
        <v>1813</v>
      </c>
      <c r="G613" s="77"/>
      <c r="H613" s="254">
        <v>2006</v>
      </c>
      <c r="I613" s="77"/>
      <c r="J613" s="128" t="s">
        <v>979</v>
      </c>
      <c r="K613" s="379">
        <f>IF(B613="",0,VLOOKUP(B613,Satser!$D$167:$F$194,2,FALSE)*IF(AA613="",0,VLOOKUP(AA613,Satser!$H$2:$J$14,2,FALSE)))</f>
        <v>0</v>
      </c>
      <c r="L613" s="379">
        <f>IF(B613="",0,VLOOKUP(B613,Satser!$I$167:$L$194,3,FALSE)*IF(AA613="",0,VLOOKUP(AA613,Satser!$H$2:$J$14,3,FALSE)))</f>
        <v>0</v>
      </c>
      <c r="M613" s="380">
        <f t="shared" si="9"/>
        <v>0</v>
      </c>
      <c r="N613" s="211" t="s">
        <v>10</v>
      </c>
      <c r="O613" s="73"/>
      <c r="P613" s="129">
        <v>0</v>
      </c>
      <c r="Q613" s="79">
        <v>12</v>
      </c>
      <c r="R613" s="73">
        <v>12</v>
      </c>
      <c r="S613" s="73">
        <v>12</v>
      </c>
      <c r="T613" s="183">
        <v>1</v>
      </c>
      <c r="U613" s="183"/>
      <c r="V613" s="183"/>
      <c r="W613" s="183"/>
      <c r="X613" s="168"/>
      <c r="Y613" s="76"/>
      <c r="Z613" s="76"/>
      <c r="AA613" s="73"/>
      <c r="AB613" s="73"/>
      <c r="AC613" s="73"/>
      <c r="AD613" s="73"/>
      <c r="AE613" s="168"/>
      <c r="AF613" s="76"/>
      <c r="AG613" s="76"/>
      <c r="AH613" s="76"/>
      <c r="AI613" s="97"/>
      <c r="AJ613" s="97"/>
      <c r="AK613" s="97"/>
      <c r="AL613" s="97"/>
      <c r="AM613" s="97"/>
      <c r="AN613" s="97"/>
      <c r="AO613" s="97"/>
      <c r="AP613" s="97"/>
      <c r="AQ613" s="97"/>
      <c r="AR613" s="97"/>
      <c r="AS613" s="97"/>
      <c r="AT613" s="97"/>
      <c r="AU613" s="97"/>
      <c r="AV613" s="97"/>
      <c r="AW613" s="97"/>
      <c r="AX613" s="97"/>
      <c r="AY613" s="97"/>
      <c r="AZ613" s="97"/>
      <c r="BA613" s="97"/>
      <c r="BB613" s="97"/>
    </row>
    <row r="614" spans="1:54" s="98" customFormat="1" ht="14.25" customHeight="1" x14ac:dyDescent="0.25">
      <c r="A614" s="96">
        <v>81119500</v>
      </c>
      <c r="B614" s="77" t="s">
        <v>818</v>
      </c>
      <c r="C614" s="197" t="str">
        <f>VLOOKUP(B614,Satser!$I$133:$J$160,2,FALSE)</f>
        <v>SU</v>
      </c>
      <c r="D614" s="252" t="s">
        <v>973</v>
      </c>
      <c r="E614" s="440"/>
      <c r="F614" s="220" t="s">
        <v>1813</v>
      </c>
      <c r="G614" s="77"/>
      <c r="H614" s="254">
        <v>2006</v>
      </c>
      <c r="I614" s="77"/>
      <c r="J614" s="128" t="s">
        <v>979</v>
      </c>
      <c r="K614" s="379">
        <f>IF(B614="",0,VLOOKUP(B614,Satser!$D$167:$F$194,2,FALSE)*IF(AA614="",0,VLOOKUP(AA614,Satser!$H$2:$J$14,2,FALSE)))</f>
        <v>0</v>
      </c>
      <c r="L614" s="379">
        <f>IF(B614="",0,VLOOKUP(B614,Satser!$I$167:$L$194,3,FALSE)*IF(AA614="",0,VLOOKUP(AA614,Satser!$H$2:$J$14,3,FALSE)))</f>
        <v>0</v>
      </c>
      <c r="M614" s="380">
        <f t="shared" si="9"/>
        <v>0</v>
      </c>
      <c r="N614" s="211" t="s">
        <v>15</v>
      </c>
      <c r="O614" s="73"/>
      <c r="P614" s="73">
        <v>0</v>
      </c>
      <c r="Q614" s="79">
        <v>12</v>
      </c>
      <c r="R614" s="73">
        <v>12</v>
      </c>
      <c r="S614" s="73">
        <v>12</v>
      </c>
      <c r="T614" s="183">
        <v>6</v>
      </c>
      <c r="U614" s="183"/>
      <c r="V614" s="183"/>
      <c r="W614" s="183"/>
      <c r="X614" s="168"/>
      <c r="Y614" s="76"/>
      <c r="Z614" s="76"/>
      <c r="AA614" s="73"/>
      <c r="AB614" s="73"/>
      <c r="AC614" s="73"/>
      <c r="AD614" s="73"/>
      <c r="AE614" s="168"/>
      <c r="AF614" s="76"/>
      <c r="AG614" s="76"/>
      <c r="AH614" s="76"/>
      <c r="AI614" s="97"/>
      <c r="AJ614" s="97"/>
      <c r="AK614" s="97"/>
      <c r="AL614" s="97"/>
      <c r="AM614" s="97"/>
      <c r="AN614" s="97"/>
      <c r="AO614" s="97"/>
      <c r="AP614" s="97"/>
      <c r="AQ614" s="97"/>
      <c r="AR614" s="97"/>
      <c r="AS614" s="97"/>
      <c r="AT614" s="97"/>
      <c r="AU614" s="97"/>
      <c r="AV614" s="97"/>
      <c r="AW614" s="97"/>
      <c r="AX614" s="97"/>
      <c r="AY614" s="97"/>
      <c r="AZ614" s="97"/>
      <c r="BA614" s="97"/>
      <c r="BB614" s="97"/>
    </row>
    <row r="615" spans="1:54" s="98" customFormat="1" ht="14.25" customHeight="1" x14ac:dyDescent="0.25">
      <c r="A615" s="96">
        <v>81119800</v>
      </c>
      <c r="B615" s="77" t="s">
        <v>818</v>
      </c>
      <c r="C615" s="197" t="str">
        <f>VLOOKUP(B615,Satser!$I$133:$J$160,2,FALSE)</f>
        <v>SU</v>
      </c>
      <c r="D615" s="252" t="s">
        <v>98</v>
      </c>
      <c r="E615" s="440"/>
      <c r="F615" s="220" t="s">
        <v>1813</v>
      </c>
      <c r="G615" s="77"/>
      <c r="H615" s="254">
        <v>2006</v>
      </c>
      <c r="I615" s="77"/>
      <c r="J615" s="128" t="s">
        <v>979</v>
      </c>
      <c r="K615" s="379">
        <f>IF(B615="",0,VLOOKUP(B615,Satser!$D$167:$F$194,2,FALSE)*IF(AA615="",0,VLOOKUP(AA615,Satser!$H$2:$J$14,2,FALSE)))</f>
        <v>0</v>
      </c>
      <c r="L615" s="379">
        <f>IF(B615="",0,VLOOKUP(B615,Satser!$I$167:$L$194,3,FALSE)*IF(AA615="",0,VLOOKUP(AA615,Satser!$H$2:$J$14,3,FALSE)))</f>
        <v>0</v>
      </c>
      <c r="M615" s="380">
        <f t="shared" si="9"/>
        <v>0</v>
      </c>
      <c r="N615" s="211" t="s">
        <v>107</v>
      </c>
      <c r="O615" s="73"/>
      <c r="P615" s="129">
        <v>0</v>
      </c>
      <c r="Q615" s="79">
        <v>12</v>
      </c>
      <c r="R615" s="73">
        <v>12</v>
      </c>
      <c r="S615" s="73">
        <v>12</v>
      </c>
      <c r="T615" s="183">
        <v>5</v>
      </c>
      <c r="U615" s="183"/>
      <c r="V615" s="183"/>
      <c r="W615" s="183"/>
      <c r="X615" s="168"/>
      <c r="Y615" s="76"/>
      <c r="Z615" s="76"/>
      <c r="AA615" s="73"/>
      <c r="AB615" s="73"/>
      <c r="AC615" s="73"/>
      <c r="AD615" s="73"/>
      <c r="AE615" s="168"/>
      <c r="AF615" s="76"/>
      <c r="AG615" s="76"/>
      <c r="AH615" s="76"/>
      <c r="AI615" s="97"/>
      <c r="AJ615" s="97"/>
      <c r="AK615" s="97"/>
      <c r="AL615" s="97"/>
      <c r="AM615" s="97"/>
      <c r="AN615" s="97"/>
      <c r="AO615" s="97"/>
      <c r="AP615" s="97"/>
      <c r="AQ615" s="97"/>
      <c r="AR615" s="97"/>
      <c r="AS615" s="97"/>
      <c r="AT615" s="97"/>
      <c r="AU615" s="97"/>
      <c r="AV615" s="97"/>
      <c r="AW615" s="97"/>
      <c r="AX615" s="97"/>
      <c r="AY615" s="97"/>
      <c r="AZ615" s="97"/>
      <c r="BA615" s="97"/>
      <c r="BB615" s="97"/>
    </row>
    <row r="616" spans="1:54" s="98" customFormat="1" ht="14.25" customHeight="1" x14ac:dyDescent="0.25">
      <c r="A616" s="96">
        <v>81119900</v>
      </c>
      <c r="B616" s="77" t="s">
        <v>818</v>
      </c>
      <c r="C616" s="197" t="str">
        <f>VLOOKUP(B616,Satser!$I$133:$J$160,2,FALSE)</f>
        <v>SU</v>
      </c>
      <c r="D616" s="252" t="s">
        <v>973</v>
      </c>
      <c r="E616" s="440"/>
      <c r="F616" s="220" t="s">
        <v>1813</v>
      </c>
      <c r="G616" s="77"/>
      <c r="H616" s="254">
        <v>2006</v>
      </c>
      <c r="I616" s="77"/>
      <c r="J616" s="128" t="s">
        <v>979</v>
      </c>
      <c r="K616" s="379">
        <f>IF(B616="",0,VLOOKUP(B616,Satser!$D$167:$F$194,2,FALSE)*IF(AA616="",0,VLOOKUP(AA616,Satser!$H$2:$J$14,2,FALSE)))</f>
        <v>0</v>
      </c>
      <c r="L616" s="379">
        <f>IF(B616="",0,VLOOKUP(B616,Satser!$I$167:$L$194,3,FALSE)*IF(AA616="",0,VLOOKUP(AA616,Satser!$H$2:$J$14,3,FALSE)))</f>
        <v>0</v>
      </c>
      <c r="M616" s="380">
        <f t="shared" si="9"/>
        <v>0</v>
      </c>
      <c r="N616" s="211" t="s">
        <v>15</v>
      </c>
      <c r="O616" s="73"/>
      <c r="P616" s="73">
        <v>0</v>
      </c>
      <c r="Q616" s="79">
        <v>12</v>
      </c>
      <c r="R616" s="73">
        <v>12</v>
      </c>
      <c r="S616" s="73">
        <v>12</v>
      </c>
      <c r="T616" s="183">
        <v>2</v>
      </c>
      <c r="U616" s="183"/>
      <c r="V616" s="183"/>
      <c r="W616" s="183"/>
      <c r="X616" s="168"/>
      <c r="Y616" s="76"/>
      <c r="Z616" s="76"/>
      <c r="AA616" s="73"/>
      <c r="AB616" s="73"/>
      <c r="AC616" s="73"/>
      <c r="AD616" s="73"/>
      <c r="AE616" s="168"/>
      <c r="AF616" s="76"/>
      <c r="AG616" s="76"/>
      <c r="AH616" s="76"/>
      <c r="AI616" s="97"/>
      <c r="AJ616" s="97"/>
      <c r="AK616" s="97"/>
      <c r="AL616" s="97"/>
      <c r="AM616" s="97"/>
      <c r="AN616" s="97"/>
      <c r="AO616" s="97"/>
      <c r="AP616" s="97"/>
      <c r="AQ616" s="97"/>
      <c r="AR616" s="97"/>
      <c r="AS616" s="97"/>
      <c r="AT616" s="97"/>
      <c r="AU616" s="97"/>
      <c r="AV616" s="97"/>
      <c r="AW616" s="97"/>
      <c r="AX616" s="97"/>
      <c r="AY616" s="97"/>
      <c r="AZ616" s="97"/>
      <c r="BA616" s="97"/>
      <c r="BB616" s="97"/>
    </row>
    <row r="617" spans="1:54" s="98" customFormat="1" ht="14.25" customHeight="1" x14ac:dyDescent="0.25">
      <c r="A617" s="96">
        <v>81120000</v>
      </c>
      <c r="B617" s="77" t="s">
        <v>818</v>
      </c>
      <c r="C617" s="197" t="str">
        <f>VLOOKUP(B617,Satser!$I$133:$J$160,2,FALSE)</f>
        <v>SU</v>
      </c>
      <c r="D617" s="252" t="s">
        <v>973</v>
      </c>
      <c r="E617" s="440"/>
      <c r="F617" s="220" t="s">
        <v>1813</v>
      </c>
      <c r="G617" s="77"/>
      <c r="H617" s="254">
        <v>2006</v>
      </c>
      <c r="I617" s="77"/>
      <c r="J617" s="128" t="s">
        <v>979</v>
      </c>
      <c r="K617" s="379">
        <f>IF(B617="",0,VLOOKUP(B617,Satser!$D$167:$F$194,2,FALSE)*IF(AA617="",0,VLOOKUP(AA617,Satser!$H$2:$J$14,2,FALSE)))</f>
        <v>0</v>
      </c>
      <c r="L617" s="379">
        <f>IF(B617="",0,VLOOKUP(B617,Satser!$I$167:$L$194,3,FALSE)*IF(AA617="",0,VLOOKUP(AA617,Satser!$H$2:$J$14,3,FALSE)))</f>
        <v>0</v>
      </c>
      <c r="M617" s="380">
        <f t="shared" si="9"/>
        <v>0</v>
      </c>
      <c r="N617" s="211" t="s">
        <v>15</v>
      </c>
      <c r="O617" s="73"/>
      <c r="P617" s="73">
        <v>0</v>
      </c>
      <c r="Q617" s="79">
        <v>12</v>
      </c>
      <c r="R617" s="73">
        <v>12</v>
      </c>
      <c r="S617" s="73">
        <v>12</v>
      </c>
      <c r="T617" s="183">
        <v>5</v>
      </c>
      <c r="U617" s="183"/>
      <c r="V617" s="183"/>
      <c r="W617" s="183"/>
      <c r="X617" s="168"/>
      <c r="Y617" s="76"/>
      <c r="Z617" s="76"/>
      <c r="AA617" s="73"/>
      <c r="AB617" s="73"/>
      <c r="AC617" s="73"/>
      <c r="AD617" s="73"/>
      <c r="AE617" s="168"/>
      <c r="AF617" s="76"/>
      <c r="AG617" s="76"/>
      <c r="AH617" s="76"/>
      <c r="AI617" s="97"/>
      <c r="AJ617" s="97"/>
      <c r="AK617" s="97"/>
      <c r="AL617" s="97"/>
      <c r="AM617" s="97"/>
      <c r="AN617" s="97"/>
      <c r="AO617" s="97"/>
      <c r="AP617" s="97"/>
      <c r="AQ617" s="97"/>
      <c r="AR617" s="97"/>
      <c r="AS617" s="97"/>
      <c r="AT617" s="97"/>
      <c r="AU617" s="97"/>
      <c r="AV617" s="97"/>
      <c r="AW617" s="97"/>
      <c r="AX617" s="97"/>
      <c r="AY617" s="97"/>
      <c r="AZ617" s="97"/>
      <c r="BA617" s="97"/>
      <c r="BB617" s="97"/>
    </row>
    <row r="618" spans="1:54" s="98" customFormat="1" ht="14.25" customHeight="1" x14ac:dyDescent="0.25">
      <c r="A618" s="96">
        <v>81121400</v>
      </c>
      <c r="B618" s="77" t="s">
        <v>818</v>
      </c>
      <c r="C618" s="197" t="str">
        <f>VLOOKUP(B618,Satser!$I$133:$J$160,2,FALSE)</f>
        <v>SU</v>
      </c>
      <c r="D618" s="253" t="s">
        <v>25</v>
      </c>
      <c r="E618" s="440"/>
      <c r="F618" s="220" t="s">
        <v>1813</v>
      </c>
      <c r="G618" s="78"/>
      <c r="H618" s="254">
        <v>2006</v>
      </c>
      <c r="I618" s="77"/>
      <c r="J618" s="128" t="s">
        <v>979</v>
      </c>
      <c r="K618" s="379">
        <f>IF(B618="",0,VLOOKUP(B618,Satser!$D$167:$F$194,2,FALSE)*IF(AA618="",0,VLOOKUP(AA618,Satser!$H$2:$J$14,2,FALSE)))</f>
        <v>0</v>
      </c>
      <c r="L618" s="379">
        <f>IF(B618="",0,VLOOKUP(B618,Satser!$I$167:$L$194,3,FALSE)*IF(AA618="",0,VLOOKUP(AA618,Satser!$H$2:$J$14,3,FALSE)))</f>
        <v>0</v>
      </c>
      <c r="M618" s="380">
        <f t="shared" si="9"/>
        <v>0</v>
      </c>
      <c r="N618" s="211" t="s">
        <v>35</v>
      </c>
      <c r="O618" s="73"/>
      <c r="P618" s="129">
        <v>0</v>
      </c>
      <c r="Q618" s="79">
        <v>12</v>
      </c>
      <c r="R618" s="73">
        <v>12</v>
      </c>
      <c r="S618" s="73">
        <v>12</v>
      </c>
      <c r="T618" s="183">
        <v>1</v>
      </c>
      <c r="U618" s="183"/>
      <c r="V618" s="183"/>
      <c r="W618" s="183"/>
      <c r="X618" s="168"/>
      <c r="Y618" s="73"/>
      <c r="Z618" s="76"/>
      <c r="AA618" s="73"/>
      <c r="AB618" s="73"/>
      <c r="AC618" s="73"/>
      <c r="AD618" s="73"/>
      <c r="AE618" s="168"/>
      <c r="AF618" s="76"/>
      <c r="AG618" s="76"/>
      <c r="AH618" s="76"/>
      <c r="AI618" s="97"/>
      <c r="AJ618" s="97"/>
      <c r="AK618" s="97"/>
      <c r="AL618" s="97"/>
      <c r="AM618" s="97"/>
      <c r="AN618" s="97"/>
      <c r="AO618" s="97"/>
      <c r="AP618" s="97"/>
      <c r="AQ618" s="97"/>
      <c r="AR618" s="97"/>
      <c r="AS618" s="97"/>
      <c r="AT618" s="97"/>
      <c r="AU618" s="97"/>
      <c r="AV618" s="97"/>
      <c r="AW618" s="97"/>
      <c r="AX618" s="97"/>
      <c r="AY618" s="97"/>
      <c r="AZ618" s="97"/>
      <c r="BA618" s="97"/>
      <c r="BB618" s="97"/>
    </row>
    <row r="619" spans="1:54" s="98" customFormat="1" ht="14.25" customHeight="1" x14ac:dyDescent="0.25">
      <c r="A619" s="111">
        <v>81128500</v>
      </c>
      <c r="B619" s="112" t="s">
        <v>818</v>
      </c>
      <c r="C619" s="197" t="str">
        <f>VLOOKUP(B619,Satser!$I$133:$J$160,2,FALSE)</f>
        <v>SU</v>
      </c>
      <c r="D619" s="196" t="s">
        <v>96</v>
      </c>
      <c r="E619" s="440"/>
      <c r="F619" s="220" t="s">
        <v>1813</v>
      </c>
      <c r="G619" s="112"/>
      <c r="H619" s="228">
        <v>2007</v>
      </c>
      <c r="I619" s="112"/>
      <c r="J619" s="138" t="s">
        <v>1016</v>
      </c>
      <c r="K619" s="379">
        <f>IF(B619="",0,VLOOKUP(B619,Satser!$D$167:$F$194,2,FALSE)*IF(AA619="",0,VLOOKUP(AA619,Satser!$H$2:$J$14,2,FALSE)))</f>
        <v>0</v>
      </c>
      <c r="L619" s="379">
        <f>IF(B619="",0,VLOOKUP(B619,Satser!$I$167:$L$194,3,FALSE)*IF(AA619="",0,VLOOKUP(AA619,Satser!$H$2:$J$14,3,FALSE)))</f>
        <v>0</v>
      </c>
      <c r="M619" s="380">
        <f t="shared" si="9"/>
        <v>0</v>
      </c>
      <c r="N619" s="211" t="s">
        <v>102</v>
      </c>
      <c r="O619" s="76"/>
      <c r="P619" s="114"/>
      <c r="Q619" s="114">
        <v>12</v>
      </c>
      <c r="R619" s="76">
        <v>12</v>
      </c>
      <c r="S619" s="76">
        <v>12</v>
      </c>
      <c r="T619" s="194">
        <v>12</v>
      </c>
      <c r="U619" s="194"/>
      <c r="V619" s="194"/>
      <c r="W619" s="194"/>
      <c r="X619" s="169"/>
      <c r="Y619" s="76"/>
      <c r="Z619" s="76"/>
      <c r="AA619" s="73"/>
      <c r="AB619" s="73"/>
      <c r="AC619" s="73"/>
      <c r="AD619" s="73"/>
      <c r="AE619" s="168"/>
      <c r="AF619" s="76"/>
      <c r="AG619" s="76"/>
      <c r="AH619" s="76"/>
      <c r="AI619" s="97"/>
      <c r="AJ619" s="97"/>
      <c r="AK619" s="97"/>
      <c r="AL619" s="97"/>
      <c r="AM619" s="97"/>
      <c r="AN619" s="97"/>
      <c r="AO619" s="97"/>
      <c r="AP619" s="97"/>
      <c r="AQ619" s="97"/>
      <c r="AR619" s="97"/>
      <c r="AS619" s="97"/>
      <c r="AT619" s="97"/>
      <c r="AU619" s="97"/>
      <c r="AV619" s="97"/>
      <c r="AW619" s="97"/>
      <c r="AX619" s="97"/>
      <c r="AY619" s="97"/>
      <c r="AZ619" s="97"/>
      <c r="BA619" s="97"/>
      <c r="BB619" s="97"/>
    </row>
    <row r="620" spans="1:54" s="98" customFormat="1" ht="14.25" customHeight="1" x14ac:dyDescent="0.25">
      <c r="A620" s="111">
        <v>81128600</v>
      </c>
      <c r="B620" s="112" t="s">
        <v>818</v>
      </c>
      <c r="C620" s="197" t="str">
        <f>VLOOKUP(B620,Satser!$I$133:$J$160,2,FALSE)</f>
        <v>SU</v>
      </c>
      <c r="D620" s="196" t="s">
        <v>87</v>
      </c>
      <c r="E620" s="440" t="s">
        <v>2197</v>
      </c>
      <c r="F620" s="220" t="s">
        <v>1813</v>
      </c>
      <c r="G620" s="112"/>
      <c r="H620" s="228">
        <v>2007</v>
      </c>
      <c r="I620" s="112"/>
      <c r="J620" s="138" t="s">
        <v>1016</v>
      </c>
      <c r="K620" s="379">
        <f>IF(B620="",0,VLOOKUP(B620,Satser!$D$167:$F$194,2,FALSE)*IF(AA620="",0,VLOOKUP(AA620,Satser!$H$2:$J$14,2,FALSE)))</f>
        <v>0</v>
      </c>
      <c r="L620" s="379">
        <f>IF(B620="",0,VLOOKUP(B620,Satser!$I$167:$L$194,3,FALSE)*IF(AA620="",0,VLOOKUP(AA620,Satser!$H$2:$J$14,3,FALSE)))</f>
        <v>0</v>
      </c>
      <c r="M620" s="380">
        <f t="shared" si="9"/>
        <v>0</v>
      </c>
      <c r="N620" s="402" t="s">
        <v>103</v>
      </c>
      <c r="O620" s="76"/>
      <c r="P620" s="114"/>
      <c r="Q620" s="114">
        <v>12</v>
      </c>
      <c r="R620" s="76">
        <v>12</v>
      </c>
      <c r="S620" s="76">
        <v>12</v>
      </c>
      <c r="T620" s="194">
        <v>12</v>
      </c>
      <c r="U620" s="194"/>
      <c r="V620" s="194"/>
      <c r="W620" s="194"/>
      <c r="X620" s="169"/>
      <c r="Y620" s="76"/>
      <c r="Z620" s="76"/>
      <c r="AA620" s="73"/>
      <c r="AB620" s="73"/>
      <c r="AC620" s="73"/>
      <c r="AD620" s="73"/>
      <c r="AE620" s="168"/>
      <c r="AF620" s="76"/>
      <c r="AG620" s="76"/>
      <c r="AH620" s="76"/>
      <c r="AI620" s="97"/>
      <c r="AJ620" s="97"/>
      <c r="AK620" s="97"/>
      <c r="AL620" s="97"/>
      <c r="AM620" s="97"/>
      <c r="AN620" s="97"/>
      <c r="AO620" s="97"/>
      <c r="AP620" s="97"/>
      <c r="AQ620" s="97"/>
      <c r="AR620" s="97"/>
      <c r="AS620" s="97"/>
      <c r="AT620" s="97"/>
      <c r="AU620" s="97"/>
      <c r="AV620" s="97"/>
      <c r="AW620" s="97"/>
      <c r="AX620" s="97"/>
      <c r="AY620" s="97"/>
      <c r="AZ620" s="97"/>
      <c r="BA620" s="97"/>
      <c r="BB620" s="97"/>
    </row>
    <row r="621" spans="1:54" s="98" customFormat="1" ht="14.25" customHeight="1" x14ac:dyDescent="0.25">
      <c r="A621" s="111">
        <v>81128700</v>
      </c>
      <c r="B621" s="112" t="s">
        <v>818</v>
      </c>
      <c r="C621" s="197" t="str">
        <f>VLOOKUP(B621,Satser!$I$133:$J$160,2,FALSE)</f>
        <v>SU</v>
      </c>
      <c r="D621" s="196" t="s">
        <v>82</v>
      </c>
      <c r="E621" s="440"/>
      <c r="F621" s="220" t="s">
        <v>1813</v>
      </c>
      <c r="G621" s="112"/>
      <c r="H621" s="228">
        <v>2007</v>
      </c>
      <c r="I621" s="112"/>
      <c r="J621" s="138" t="s">
        <v>1016</v>
      </c>
      <c r="K621" s="379">
        <f>IF(B621="",0,VLOOKUP(B621,Satser!$D$167:$F$194,2,FALSE)*IF(AA621="",0,VLOOKUP(AA621,Satser!$H$2:$J$14,2,FALSE)))</f>
        <v>0</v>
      </c>
      <c r="L621" s="379">
        <f>IF(B621="",0,VLOOKUP(B621,Satser!$I$167:$L$194,3,FALSE)*IF(AA621="",0,VLOOKUP(AA621,Satser!$H$2:$J$14,3,FALSE)))</f>
        <v>0</v>
      </c>
      <c r="M621" s="380">
        <f t="shared" si="9"/>
        <v>0</v>
      </c>
      <c r="N621" s="211" t="s">
        <v>104</v>
      </c>
      <c r="O621" s="76"/>
      <c r="P621" s="114"/>
      <c r="Q621" s="114">
        <v>12</v>
      </c>
      <c r="R621" s="76">
        <v>12</v>
      </c>
      <c r="S621" s="76">
        <v>12</v>
      </c>
      <c r="T621" s="194">
        <v>12</v>
      </c>
      <c r="U621" s="194"/>
      <c r="V621" s="194"/>
      <c r="W621" s="194"/>
      <c r="X621" s="169"/>
      <c r="Y621" s="76"/>
      <c r="Z621" s="76"/>
      <c r="AA621" s="73"/>
      <c r="AB621" s="73"/>
      <c r="AC621" s="73"/>
      <c r="AD621" s="73"/>
      <c r="AE621" s="168"/>
      <c r="AF621" s="76"/>
      <c r="AG621" s="76"/>
      <c r="AH621" s="76"/>
      <c r="AI621" s="97"/>
      <c r="AJ621" s="97"/>
      <c r="AK621" s="97"/>
      <c r="AL621" s="97"/>
      <c r="AM621" s="97"/>
      <c r="AN621" s="97"/>
      <c r="AO621" s="97"/>
      <c r="AP621" s="97"/>
      <c r="AQ621" s="97"/>
      <c r="AR621" s="97"/>
      <c r="AS621" s="97"/>
      <c r="AT621" s="97"/>
      <c r="AU621" s="97"/>
      <c r="AV621" s="97"/>
      <c r="AW621" s="97"/>
      <c r="AX621" s="97"/>
      <c r="AY621" s="97"/>
      <c r="AZ621" s="97"/>
      <c r="BA621" s="97"/>
      <c r="BB621" s="97"/>
    </row>
    <row r="622" spans="1:54" s="98" customFormat="1" ht="14.25" customHeight="1" x14ac:dyDescent="0.25">
      <c r="A622" s="111">
        <v>81128800</v>
      </c>
      <c r="B622" s="112" t="s">
        <v>818</v>
      </c>
      <c r="C622" s="197" t="str">
        <f>VLOOKUP(B622,Satser!$I$133:$J$160,2,FALSE)</f>
        <v>SU</v>
      </c>
      <c r="D622" s="196" t="s">
        <v>82</v>
      </c>
      <c r="E622" s="440"/>
      <c r="F622" s="220" t="s">
        <v>1813</v>
      </c>
      <c r="G622" s="112"/>
      <c r="H622" s="228">
        <v>2007</v>
      </c>
      <c r="I622" s="112"/>
      <c r="J622" s="138" t="s">
        <v>1016</v>
      </c>
      <c r="K622" s="379">
        <f>IF(B622="",0,VLOOKUP(B622,Satser!$D$167:$F$194,2,FALSE)*IF(AA622="",0,VLOOKUP(AA622,Satser!$H$2:$J$14,2,FALSE)))</f>
        <v>0</v>
      </c>
      <c r="L622" s="379">
        <f>IF(B622="",0,VLOOKUP(B622,Satser!$I$167:$L$194,3,FALSE)*IF(AA622="",0,VLOOKUP(AA622,Satser!$H$2:$J$14,3,FALSE)))</f>
        <v>0</v>
      </c>
      <c r="M622" s="380">
        <f t="shared" si="9"/>
        <v>0</v>
      </c>
      <c r="N622" s="211" t="s">
        <v>136</v>
      </c>
      <c r="O622" s="76"/>
      <c r="P622" s="114"/>
      <c r="Q622" s="114">
        <v>9</v>
      </c>
      <c r="R622" s="76">
        <v>12</v>
      </c>
      <c r="S622" s="76">
        <v>12</v>
      </c>
      <c r="T622" s="194">
        <v>12</v>
      </c>
      <c r="U622" s="194">
        <v>3</v>
      </c>
      <c r="V622" s="194"/>
      <c r="W622" s="194"/>
      <c r="X622" s="169"/>
      <c r="Y622" s="76"/>
      <c r="Z622" s="76"/>
      <c r="AA622" s="73"/>
      <c r="AB622" s="73"/>
      <c r="AC622" s="73"/>
      <c r="AD622" s="73"/>
      <c r="AE622" s="168"/>
      <c r="AF622" s="76"/>
      <c r="AG622" s="76"/>
      <c r="AH622" s="76"/>
      <c r="AI622" s="97"/>
      <c r="AJ622" s="97"/>
      <c r="AK622" s="97"/>
      <c r="AL622" s="97"/>
      <c r="AM622" s="97"/>
      <c r="AN622" s="97"/>
      <c r="AO622" s="97"/>
      <c r="AP622" s="97"/>
      <c r="AQ622" s="97"/>
      <c r="AR622" s="97"/>
      <c r="AS622" s="97"/>
      <c r="AT622" s="97"/>
      <c r="AU622" s="97"/>
      <c r="AV622" s="97"/>
      <c r="AW622" s="97"/>
      <c r="AX622" s="97"/>
      <c r="AY622" s="97"/>
      <c r="AZ622" s="97"/>
      <c r="BA622" s="97"/>
      <c r="BB622" s="97"/>
    </row>
    <row r="623" spans="1:54" s="98" customFormat="1" ht="14.25" customHeight="1" x14ac:dyDescent="0.25">
      <c r="A623" s="111">
        <v>81128900</v>
      </c>
      <c r="B623" s="112" t="s">
        <v>818</v>
      </c>
      <c r="C623" s="197" t="str">
        <f>VLOOKUP(B623,Satser!$I$133:$J$160,2,FALSE)</f>
        <v>SU</v>
      </c>
      <c r="D623" s="196" t="s">
        <v>250</v>
      </c>
      <c r="E623" s="440"/>
      <c r="F623" s="220" t="s">
        <v>1813</v>
      </c>
      <c r="G623" s="112"/>
      <c r="H623" s="228">
        <v>2007</v>
      </c>
      <c r="I623" s="188" t="s">
        <v>253</v>
      </c>
      <c r="J623" s="138" t="s">
        <v>1016</v>
      </c>
      <c r="K623" s="379">
        <f>IF(B623="",0,VLOOKUP(B623,Satser!$D$167:$F$194,2,FALSE)*IF(AA623="",0,VLOOKUP(AA623,Satser!$H$2:$J$14,2,FALSE)))</f>
        <v>0</v>
      </c>
      <c r="L623" s="379">
        <f>IF(B623="",0,VLOOKUP(B623,Satser!$I$167:$L$194,3,FALSE)*IF(AA623="",0,VLOOKUP(AA623,Satser!$H$2:$J$14,3,FALSE)))</f>
        <v>0</v>
      </c>
      <c r="M623" s="380">
        <f t="shared" si="9"/>
        <v>0</v>
      </c>
      <c r="N623" s="211" t="s">
        <v>335</v>
      </c>
      <c r="O623" s="76"/>
      <c r="P623" s="114"/>
      <c r="Q623" s="79">
        <v>0</v>
      </c>
      <c r="R623" s="73">
        <v>12</v>
      </c>
      <c r="S623" s="73">
        <v>12</v>
      </c>
      <c r="T623" s="183">
        <v>12</v>
      </c>
      <c r="U623" s="183">
        <v>12</v>
      </c>
      <c r="V623" s="183"/>
      <c r="W623" s="194"/>
      <c r="X623" s="169"/>
      <c r="Y623" s="76"/>
      <c r="Z623" s="76"/>
      <c r="AA623" s="73"/>
      <c r="AB623" s="73"/>
      <c r="AC623" s="73"/>
      <c r="AD623" s="73"/>
      <c r="AE623" s="168"/>
      <c r="AF623" s="76"/>
      <c r="AG623" s="76"/>
      <c r="AH623" s="76"/>
      <c r="AI623" s="97"/>
      <c r="AJ623" s="97"/>
      <c r="AK623" s="97"/>
      <c r="AL623" s="97"/>
      <c r="AM623" s="97"/>
      <c r="AN623" s="97"/>
      <c r="AO623" s="97"/>
      <c r="AP623" s="97"/>
      <c r="AQ623" s="97"/>
      <c r="AR623" s="97"/>
      <c r="AS623" s="97"/>
      <c r="AT623" s="97"/>
      <c r="AU623" s="97"/>
      <c r="AV623" s="97"/>
      <c r="AW623" s="97"/>
      <c r="AX623" s="97"/>
      <c r="AY623" s="97"/>
      <c r="AZ623" s="97"/>
      <c r="BA623" s="97"/>
      <c r="BB623" s="97"/>
    </row>
    <row r="624" spans="1:54" s="98" customFormat="1" ht="14.25" customHeight="1" x14ac:dyDescent="0.25">
      <c r="A624" s="111">
        <v>81129000</v>
      </c>
      <c r="B624" s="112" t="s">
        <v>818</v>
      </c>
      <c r="C624" s="197" t="str">
        <f>VLOOKUP(B624,Satser!$I$133:$J$160,2,FALSE)</f>
        <v>SU</v>
      </c>
      <c r="D624" s="196" t="s">
        <v>768</v>
      </c>
      <c r="E624" s="440"/>
      <c r="F624" s="220" t="s">
        <v>1813</v>
      </c>
      <c r="G624" s="112"/>
      <c r="H624" s="228">
        <v>2007</v>
      </c>
      <c r="I624" s="112"/>
      <c r="J624" s="138" t="s">
        <v>1016</v>
      </c>
      <c r="K624" s="379">
        <f>IF(B624="",0,VLOOKUP(B624,Satser!$D$167:$F$194,2,FALSE)*IF(AA624="",0,VLOOKUP(AA624,Satser!$H$2:$J$14,2,FALSE)))</f>
        <v>0</v>
      </c>
      <c r="L624" s="379">
        <f>IF(B624="",0,VLOOKUP(B624,Satser!$I$167:$L$194,3,FALSE)*IF(AA624="",0,VLOOKUP(AA624,Satser!$H$2:$J$14,3,FALSE)))</f>
        <v>0</v>
      </c>
      <c r="M624" s="380">
        <f t="shared" si="9"/>
        <v>0</v>
      </c>
      <c r="N624" s="211" t="s">
        <v>114</v>
      </c>
      <c r="O624" s="76"/>
      <c r="P624" s="114"/>
      <c r="Q624" s="114">
        <v>9</v>
      </c>
      <c r="R624" s="76">
        <v>12</v>
      </c>
      <c r="S624" s="76">
        <v>12</v>
      </c>
      <c r="T624" s="194">
        <v>12</v>
      </c>
      <c r="U624" s="194">
        <v>3</v>
      </c>
      <c r="V624" s="194"/>
      <c r="W624" s="194"/>
      <c r="X624" s="169"/>
      <c r="Y624" s="76"/>
      <c r="Z624" s="76"/>
      <c r="AA624" s="73"/>
      <c r="AB624" s="73"/>
      <c r="AC624" s="73"/>
      <c r="AD624" s="73"/>
      <c r="AE624" s="168"/>
      <c r="AF624" s="76"/>
      <c r="AG624" s="76"/>
      <c r="AH624" s="76"/>
      <c r="AI624" s="97"/>
      <c r="AJ624" s="97"/>
      <c r="AK624" s="97"/>
      <c r="AL624" s="97"/>
      <c r="AM624" s="97"/>
      <c r="AN624" s="97"/>
      <c r="AO624" s="97"/>
      <c r="AP624" s="97"/>
      <c r="AQ624" s="97"/>
      <c r="AR624" s="97"/>
      <c r="AS624" s="97"/>
      <c r="AT624" s="97"/>
      <c r="AU624" s="97"/>
      <c r="AV624" s="97"/>
      <c r="AW624" s="97"/>
      <c r="AX624" s="97"/>
      <c r="AY624" s="97"/>
      <c r="AZ624" s="97"/>
      <c r="BA624" s="97"/>
      <c r="BB624" s="97"/>
    </row>
    <row r="625" spans="1:54" s="98" customFormat="1" ht="14.25" customHeight="1" x14ac:dyDescent="0.25">
      <c r="A625" s="111">
        <v>81129100</v>
      </c>
      <c r="B625" s="112" t="s">
        <v>818</v>
      </c>
      <c r="C625" s="197" t="str">
        <f>VLOOKUP(B625,Satser!$I$133:$J$160,2,FALSE)</f>
        <v>SU</v>
      </c>
      <c r="D625" s="196" t="s">
        <v>119</v>
      </c>
      <c r="E625" s="440"/>
      <c r="F625" s="220" t="s">
        <v>1813</v>
      </c>
      <c r="G625" s="112"/>
      <c r="H625" s="228">
        <v>2007</v>
      </c>
      <c r="I625" s="112"/>
      <c r="J625" s="138" t="s">
        <v>1016</v>
      </c>
      <c r="K625" s="379">
        <f>IF(B625="",0,VLOOKUP(B625,Satser!$D$167:$F$194,2,FALSE)*IF(AA625="",0,VLOOKUP(AA625,Satser!$H$2:$J$14,2,FALSE)))</f>
        <v>0</v>
      </c>
      <c r="L625" s="379">
        <f>IF(B625="",0,VLOOKUP(B625,Satser!$I$167:$L$194,3,FALSE)*IF(AA625="",0,VLOOKUP(AA625,Satser!$H$2:$J$14,3,FALSE)))</f>
        <v>0</v>
      </c>
      <c r="M625" s="380">
        <f t="shared" si="9"/>
        <v>0</v>
      </c>
      <c r="N625" s="211" t="s">
        <v>137</v>
      </c>
      <c r="O625" s="76"/>
      <c r="P625" s="114"/>
      <c r="Q625" s="114">
        <v>7</v>
      </c>
      <c r="R625" s="76">
        <v>12</v>
      </c>
      <c r="S625" s="76">
        <v>12</v>
      </c>
      <c r="T625" s="194">
        <v>12</v>
      </c>
      <c r="U625" s="194">
        <v>5</v>
      </c>
      <c r="V625" s="194"/>
      <c r="W625" s="194"/>
      <c r="X625" s="169"/>
      <c r="Y625" s="76"/>
      <c r="Z625" s="76"/>
      <c r="AA625" s="73"/>
      <c r="AB625" s="73"/>
      <c r="AC625" s="73"/>
      <c r="AD625" s="73"/>
      <c r="AE625" s="168"/>
      <c r="AF625" s="76"/>
      <c r="AG625" s="76"/>
      <c r="AH625" s="76"/>
      <c r="AI625" s="97"/>
      <c r="AJ625" s="97"/>
      <c r="AK625" s="97"/>
      <c r="AL625" s="97"/>
      <c r="AM625" s="97"/>
      <c r="AN625" s="97"/>
      <c r="AO625" s="97"/>
      <c r="AP625" s="97"/>
      <c r="AQ625" s="97"/>
      <c r="AR625" s="97"/>
      <c r="AS625" s="97"/>
      <c r="AT625" s="97"/>
      <c r="AU625" s="97"/>
      <c r="AV625" s="97"/>
      <c r="AW625" s="97"/>
      <c r="AX625" s="97"/>
      <c r="AY625" s="97"/>
      <c r="AZ625" s="97"/>
      <c r="BA625" s="97"/>
      <c r="BB625" s="97"/>
    </row>
    <row r="626" spans="1:54" s="98" customFormat="1" ht="14.25" customHeight="1" x14ac:dyDescent="0.25">
      <c r="A626" s="111">
        <v>81129200</v>
      </c>
      <c r="B626" s="112" t="s">
        <v>818</v>
      </c>
      <c r="C626" s="197" t="str">
        <f>VLOOKUP(B626,Satser!$I$133:$J$160,2,FALSE)</f>
        <v>SU</v>
      </c>
      <c r="D626" s="196" t="s">
        <v>451</v>
      </c>
      <c r="E626" s="440"/>
      <c r="F626" s="220" t="s">
        <v>1813</v>
      </c>
      <c r="G626" s="112"/>
      <c r="H626" s="228">
        <v>2007</v>
      </c>
      <c r="I626" s="188" t="s">
        <v>253</v>
      </c>
      <c r="J626" s="138" t="s">
        <v>1016</v>
      </c>
      <c r="K626" s="379">
        <f>IF(B626="",0,VLOOKUP(B626,Satser!$D$167:$F$194,2,FALSE)*IF(AA626="",0,VLOOKUP(AA626,Satser!$H$2:$J$14,2,FALSE)))</f>
        <v>0</v>
      </c>
      <c r="L626" s="379">
        <f>IF(B626="",0,VLOOKUP(B626,Satser!$I$167:$L$194,3,FALSE)*IF(AA626="",0,VLOOKUP(AA626,Satser!$H$2:$J$14,3,FALSE)))</f>
        <v>0</v>
      </c>
      <c r="M626" s="380">
        <f t="shared" si="9"/>
        <v>0</v>
      </c>
      <c r="N626" s="211" t="s">
        <v>473</v>
      </c>
      <c r="O626" s="76"/>
      <c r="P626" s="114"/>
      <c r="Q626" s="79">
        <v>0</v>
      </c>
      <c r="R626" s="73">
        <v>12</v>
      </c>
      <c r="S626" s="73">
        <v>12</v>
      </c>
      <c r="T626" s="183">
        <v>12</v>
      </c>
      <c r="U626" s="183">
        <v>12</v>
      </c>
      <c r="V626" s="183"/>
      <c r="W626" s="194"/>
      <c r="X626" s="169"/>
      <c r="Y626" s="76"/>
      <c r="Z626" s="76"/>
      <c r="AA626" s="73"/>
      <c r="AB626" s="73"/>
      <c r="AC626" s="73"/>
      <c r="AD626" s="73"/>
      <c r="AE626" s="168"/>
      <c r="AF626" s="76"/>
      <c r="AG626" s="76"/>
      <c r="AH626" s="76"/>
      <c r="AI626" s="97"/>
      <c r="AJ626" s="97"/>
      <c r="AK626" s="97"/>
      <c r="AL626" s="97"/>
      <c r="AM626" s="97"/>
      <c r="AN626" s="97"/>
      <c r="AO626" s="97"/>
      <c r="AP626" s="97"/>
      <c r="AQ626" s="97"/>
      <c r="AR626" s="97"/>
      <c r="AS626" s="97"/>
      <c r="AT626" s="97"/>
      <c r="AU626" s="97"/>
      <c r="AV626" s="97"/>
      <c r="AW626" s="97"/>
      <c r="AX626" s="97"/>
      <c r="AY626" s="97"/>
      <c r="AZ626" s="97"/>
      <c r="BA626" s="97"/>
      <c r="BB626" s="97"/>
    </row>
    <row r="627" spans="1:54" s="98" customFormat="1" ht="14.25" customHeight="1" x14ac:dyDescent="0.25">
      <c r="A627" s="111">
        <v>81129300</v>
      </c>
      <c r="B627" s="112" t="s">
        <v>818</v>
      </c>
      <c r="C627" s="197" t="str">
        <f>VLOOKUP(B627,Satser!$I$133:$J$160,2,FALSE)</f>
        <v>SU</v>
      </c>
      <c r="D627" s="196" t="s">
        <v>452</v>
      </c>
      <c r="E627" s="440"/>
      <c r="F627" s="220" t="s">
        <v>1813</v>
      </c>
      <c r="G627" s="112"/>
      <c r="H627" s="228">
        <v>2007</v>
      </c>
      <c r="I627" s="188" t="s">
        <v>253</v>
      </c>
      <c r="J627" s="138" t="s">
        <v>1016</v>
      </c>
      <c r="K627" s="379">
        <f>IF(B627="",0,VLOOKUP(B627,Satser!$D$167:$F$194,2,FALSE)*IF(AA627="",0,VLOOKUP(AA627,Satser!$H$2:$J$14,2,FALSE)))</f>
        <v>0</v>
      </c>
      <c r="L627" s="379">
        <f>IF(B627="",0,VLOOKUP(B627,Satser!$I$167:$L$194,3,FALSE)*IF(AA627="",0,VLOOKUP(AA627,Satser!$H$2:$J$14,3,FALSE)))</f>
        <v>0</v>
      </c>
      <c r="M627" s="380">
        <f t="shared" si="9"/>
        <v>0</v>
      </c>
      <c r="N627" s="211" t="s">
        <v>473</v>
      </c>
      <c r="O627" s="76"/>
      <c r="P627" s="114"/>
      <c r="Q627" s="79">
        <v>0</v>
      </c>
      <c r="R627" s="73">
        <v>12</v>
      </c>
      <c r="S627" s="73">
        <v>12</v>
      </c>
      <c r="T627" s="183">
        <v>12</v>
      </c>
      <c r="U627" s="183">
        <v>12</v>
      </c>
      <c r="V627" s="183"/>
      <c r="W627" s="194"/>
      <c r="X627" s="169"/>
      <c r="Y627" s="76"/>
      <c r="Z627" s="76"/>
      <c r="AA627" s="73"/>
      <c r="AB627" s="73"/>
      <c r="AC627" s="73"/>
      <c r="AD627" s="73"/>
      <c r="AE627" s="168"/>
      <c r="AF627" s="76"/>
      <c r="AG627" s="76"/>
      <c r="AH627" s="76"/>
      <c r="AI627" s="97"/>
      <c r="AJ627" s="97"/>
      <c r="AK627" s="97"/>
      <c r="AL627" s="97"/>
      <c r="AM627" s="97"/>
      <c r="AN627" s="97"/>
      <c r="AO627" s="97"/>
      <c r="AP627" s="97"/>
      <c r="AQ627" s="97"/>
      <c r="AR627" s="97"/>
      <c r="AS627" s="97"/>
      <c r="AT627" s="97"/>
      <c r="AU627" s="97"/>
      <c r="AV627" s="97"/>
      <c r="AW627" s="97"/>
      <c r="AX627" s="97"/>
      <c r="AY627" s="97"/>
      <c r="AZ627" s="97"/>
      <c r="BA627" s="97"/>
      <c r="BB627" s="97"/>
    </row>
    <row r="628" spans="1:54" s="98" customFormat="1" ht="14.25" customHeight="1" x14ac:dyDescent="0.25">
      <c r="A628" s="111">
        <v>81131200</v>
      </c>
      <c r="B628" s="113" t="s">
        <v>818</v>
      </c>
      <c r="C628" s="197" t="str">
        <f>VLOOKUP(B628,Satser!$I$133:$J$160,2,FALSE)</f>
        <v>SU</v>
      </c>
      <c r="D628" s="243" t="s">
        <v>51</v>
      </c>
      <c r="E628" s="440" t="s">
        <v>2198</v>
      </c>
      <c r="F628" s="220" t="s">
        <v>1813</v>
      </c>
      <c r="G628" s="113"/>
      <c r="H628" s="228">
        <v>2007</v>
      </c>
      <c r="I628" s="112"/>
      <c r="J628" s="138" t="s">
        <v>1016</v>
      </c>
      <c r="K628" s="379">
        <f>IF(B628="",0,VLOOKUP(B628,Satser!$D$167:$F$194,2,FALSE)*IF(AA628="",0,VLOOKUP(AA628,Satser!$H$2:$J$14,2,FALSE)))</f>
        <v>0</v>
      </c>
      <c r="L628" s="379">
        <f>IF(B628="",0,VLOOKUP(B628,Satser!$I$167:$L$194,3,FALSE)*IF(AA628="",0,VLOOKUP(AA628,Satser!$H$2:$J$14,3,FALSE)))</f>
        <v>0</v>
      </c>
      <c r="M628" s="380">
        <f t="shared" si="9"/>
        <v>0</v>
      </c>
      <c r="N628" s="211" t="s">
        <v>109</v>
      </c>
      <c r="O628" s="76"/>
      <c r="P628" s="114"/>
      <c r="Q628" s="114">
        <v>12</v>
      </c>
      <c r="R628" s="76">
        <v>12</v>
      </c>
      <c r="S628" s="76">
        <v>12</v>
      </c>
      <c r="T628" s="194">
        <v>8</v>
      </c>
      <c r="U628" s="194"/>
      <c r="V628" s="194"/>
      <c r="W628" s="194"/>
      <c r="X628" s="169"/>
      <c r="Y628" s="73"/>
      <c r="Z628" s="76"/>
      <c r="AA628" s="73"/>
      <c r="AB628" s="73"/>
      <c r="AC628" s="73"/>
      <c r="AD628" s="73"/>
      <c r="AE628" s="168"/>
      <c r="AF628" s="76"/>
      <c r="AG628" s="76"/>
      <c r="AH628" s="76"/>
      <c r="AI628" s="97"/>
      <c r="AJ628" s="97"/>
      <c r="AK628" s="97"/>
      <c r="AL628" s="97"/>
      <c r="AM628" s="97"/>
      <c r="AN628" s="97"/>
      <c r="AO628" s="97"/>
      <c r="AP628" s="97"/>
      <c r="AQ628" s="97"/>
      <c r="AR628" s="97"/>
      <c r="AS628" s="97"/>
      <c r="AT628" s="97"/>
      <c r="AU628" s="97"/>
      <c r="AV628" s="97"/>
      <c r="AW628" s="97"/>
      <c r="AX628" s="97"/>
      <c r="AY628" s="97"/>
      <c r="AZ628" s="97"/>
      <c r="BA628" s="97"/>
      <c r="BB628" s="97"/>
    </row>
    <row r="629" spans="1:54" s="98" customFormat="1" ht="14.25" customHeight="1" x14ac:dyDescent="0.25">
      <c r="A629" s="111">
        <v>81131300</v>
      </c>
      <c r="B629" s="113" t="s">
        <v>818</v>
      </c>
      <c r="C629" s="197" t="str">
        <f>VLOOKUP(B629,Satser!$I$133:$J$160,2,FALSE)</f>
        <v>SU</v>
      </c>
      <c r="D629" s="243" t="s">
        <v>85</v>
      </c>
      <c r="E629" s="440" t="s">
        <v>2199</v>
      </c>
      <c r="F629" s="220" t="s">
        <v>1813</v>
      </c>
      <c r="G629" s="113"/>
      <c r="H629" s="228">
        <v>2007</v>
      </c>
      <c r="I629" s="112"/>
      <c r="J629" s="138" t="s">
        <v>1016</v>
      </c>
      <c r="K629" s="379">
        <f>IF(B629="",0,VLOOKUP(B629,Satser!$D$167:$F$194,2,FALSE)*IF(AA629="",0,VLOOKUP(AA629,Satser!$H$2:$J$14,2,FALSE)))</f>
        <v>0</v>
      </c>
      <c r="L629" s="379">
        <f>IF(B629="",0,VLOOKUP(B629,Satser!$I$167:$L$194,3,FALSE)*IF(AA629="",0,VLOOKUP(AA629,Satser!$H$2:$J$14,3,FALSE)))</f>
        <v>0</v>
      </c>
      <c r="M629" s="380">
        <f t="shared" si="9"/>
        <v>0</v>
      </c>
      <c r="N629" s="211" t="s">
        <v>86</v>
      </c>
      <c r="O629" s="76"/>
      <c r="P629" s="114"/>
      <c r="Q629" s="114">
        <v>12</v>
      </c>
      <c r="R629" s="76">
        <v>12</v>
      </c>
      <c r="S629" s="76">
        <v>12</v>
      </c>
      <c r="T629" s="194">
        <v>10</v>
      </c>
      <c r="U629" s="194"/>
      <c r="V629" s="194"/>
      <c r="W629" s="194"/>
      <c r="X629" s="169"/>
      <c r="Y629" s="73"/>
      <c r="Z629" s="76"/>
      <c r="AA629" s="73"/>
      <c r="AB629" s="73"/>
      <c r="AC629" s="73"/>
      <c r="AD629" s="73"/>
      <c r="AE629" s="168"/>
      <c r="AF629" s="76"/>
      <c r="AG629" s="76"/>
      <c r="AH629" s="76"/>
      <c r="AI629" s="97"/>
      <c r="AJ629" s="97"/>
      <c r="AK629" s="97"/>
      <c r="AL629" s="97"/>
      <c r="AM629" s="97"/>
      <c r="AN629" s="97"/>
      <c r="AO629" s="97"/>
      <c r="AP629" s="97"/>
      <c r="AQ629" s="97"/>
      <c r="AR629" s="97"/>
      <c r="AS629" s="97"/>
      <c r="AT629" s="97"/>
      <c r="AU629" s="97"/>
      <c r="AV629" s="97"/>
      <c r="AW629" s="97"/>
      <c r="AX629" s="97"/>
      <c r="AY629" s="97"/>
      <c r="AZ629" s="97"/>
      <c r="BA629" s="97"/>
      <c r="BB629" s="97"/>
    </row>
    <row r="630" spans="1:54" s="98" customFormat="1" ht="14.25" customHeight="1" x14ac:dyDescent="0.25">
      <c r="A630" s="111">
        <v>81139400</v>
      </c>
      <c r="B630" s="112" t="s">
        <v>818</v>
      </c>
      <c r="C630" s="197" t="str">
        <f>VLOOKUP(B630,Satser!$I$133:$J$160,2,FALSE)</f>
        <v>SU</v>
      </c>
      <c r="D630" s="196" t="s">
        <v>169</v>
      </c>
      <c r="E630" s="440" t="s">
        <v>2198</v>
      </c>
      <c r="F630" s="220" t="s">
        <v>1813</v>
      </c>
      <c r="G630" s="112"/>
      <c r="H630" s="228">
        <v>2008</v>
      </c>
      <c r="I630" s="112"/>
      <c r="J630" s="138" t="s">
        <v>50</v>
      </c>
      <c r="K630" s="379">
        <f>IF(B630="",0,VLOOKUP(B630,Satser!$D$167:$F$194,2,FALSE)*IF(AA630="",0,VLOOKUP(AA630,Satser!$H$2:$J$14,2,FALSE)))</f>
        <v>0</v>
      </c>
      <c r="L630" s="379">
        <f>IF(B630="",0,VLOOKUP(B630,Satser!$I$167:$L$194,3,FALSE)*IF(AA630="",0,VLOOKUP(AA630,Satser!$H$2:$J$14,3,FALSE)))</f>
        <v>0</v>
      </c>
      <c r="M630" s="380">
        <f t="shared" si="9"/>
        <v>0</v>
      </c>
      <c r="N630" s="211" t="s">
        <v>216</v>
      </c>
      <c r="O630" s="76"/>
      <c r="P630" s="114"/>
      <c r="Q630" s="114">
        <v>7</v>
      </c>
      <c r="R630" s="76">
        <v>12</v>
      </c>
      <c r="S630" s="76">
        <v>12</v>
      </c>
      <c r="T630" s="194">
        <v>12</v>
      </c>
      <c r="U630" s="194">
        <v>5</v>
      </c>
      <c r="V630" s="194"/>
      <c r="W630" s="194"/>
      <c r="X630" s="169"/>
      <c r="Y630" s="76"/>
      <c r="Z630" s="76"/>
      <c r="AA630" s="73"/>
      <c r="AB630" s="73"/>
      <c r="AC630" s="73"/>
      <c r="AD630" s="73"/>
      <c r="AE630" s="168"/>
      <c r="AF630" s="76"/>
      <c r="AG630" s="76"/>
      <c r="AH630" s="76"/>
      <c r="AI630" s="97"/>
      <c r="AJ630" s="97"/>
      <c r="AK630" s="97"/>
      <c r="AL630" s="97"/>
      <c r="AM630" s="97"/>
      <c r="AN630" s="97"/>
      <c r="AO630" s="97"/>
      <c r="AP630" s="97"/>
      <c r="AQ630" s="97"/>
      <c r="AR630" s="97"/>
      <c r="AS630" s="97"/>
      <c r="AT630" s="97"/>
      <c r="AU630" s="97"/>
      <c r="AV630" s="97"/>
      <c r="AW630" s="97"/>
      <c r="AX630" s="97"/>
      <c r="AY630" s="97"/>
      <c r="AZ630" s="97"/>
      <c r="BA630" s="97"/>
      <c r="BB630" s="97"/>
    </row>
    <row r="631" spans="1:54" s="98" customFormat="1" ht="14.25" customHeight="1" x14ac:dyDescent="0.25">
      <c r="A631" s="111">
        <v>81139500</v>
      </c>
      <c r="B631" s="112" t="s">
        <v>818</v>
      </c>
      <c r="C631" s="197" t="str">
        <f>VLOOKUP(B631,Satser!$I$133:$J$160,2,FALSE)</f>
        <v>SU</v>
      </c>
      <c r="D631" s="112" t="s">
        <v>169</v>
      </c>
      <c r="E631" s="440" t="s">
        <v>2198</v>
      </c>
      <c r="F631" s="220" t="s">
        <v>1813</v>
      </c>
      <c r="G631" s="112"/>
      <c r="H631" s="228">
        <v>2008</v>
      </c>
      <c r="I631" s="112"/>
      <c r="J631" s="138" t="s">
        <v>50</v>
      </c>
      <c r="K631" s="379">
        <f>IF(B631="",0,VLOOKUP(B631,Satser!$D$167:$F$194,2,FALSE)*IF(AA631="",0,VLOOKUP(AA631,Satser!$H$2:$J$14,2,FALSE)))</f>
        <v>0</v>
      </c>
      <c r="L631" s="379">
        <f>IF(B631="",0,VLOOKUP(B631,Satser!$I$167:$L$194,3,FALSE)*IF(AA631="",0,VLOOKUP(AA631,Satser!$H$2:$J$14,3,FALSE)))</f>
        <v>0</v>
      </c>
      <c r="M631" s="380">
        <f t="shared" si="9"/>
        <v>0</v>
      </c>
      <c r="N631" s="211" t="s">
        <v>216</v>
      </c>
      <c r="O631" s="76"/>
      <c r="P631" s="114"/>
      <c r="Q631" s="114">
        <v>4</v>
      </c>
      <c r="R631" s="76">
        <v>12</v>
      </c>
      <c r="S631" s="76">
        <v>12</v>
      </c>
      <c r="T631" s="194">
        <v>12</v>
      </c>
      <c r="U631" s="194">
        <v>8</v>
      </c>
      <c r="V631" s="194"/>
      <c r="W631" s="194"/>
      <c r="X631" s="169"/>
      <c r="Y631" s="76"/>
      <c r="Z631" s="76"/>
      <c r="AA631" s="73"/>
      <c r="AB631" s="73"/>
      <c r="AC631" s="73"/>
      <c r="AD631" s="73"/>
      <c r="AE631" s="168"/>
      <c r="AF631" s="76"/>
      <c r="AG631" s="76"/>
      <c r="AH631" s="76"/>
      <c r="AI631" s="97"/>
      <c r="AJ631" s="97"/>
      <c r="AK631" s="97"/>
      <c r="AL631" s="97"/>
      <c r="AM631" s="97"/>
      <c r="AN631" s="97"/>
      <c r="AO631" s="97"/>
      <c r="AP631" s="97"/>
      <c r="AQ631" s="97"/>
      <c r="AR631" s="97"/>
      <c r="AS631" s="97"/>
      <c r="AT631" s="97"/>
      <c r="AU631" s="97"/>
      <c r="AV631" s="97"/>
      <c r="AW631" s="97"/>
      <c r="AX631" s="97"/>
      <c r="AY631" s="97"/>
      <c r="AZ631" s="97"/>
      <c r="BA631" s="97"/>
      <c r="BB631" s="97"/>
    </row>
    <row r="632" spans="1:54" s="98" customFormat="1" ht="14.25" customHeight="1" x14ac:dyDescent="0.25">
      <c r="A632" s="111">
        <v>81139600</v>
      </c>
      <c r="B632" s="355" t="s">
        <v>809</v>
      </c>
      <c r="C632" s="197" t="str">
        <f>VLOOKUP(B632,Satser!$I$133:$J$160,2,FALSE)</f>
        <v>MH</v>
      </c>
      <c r="D632" s="402" t="s">
        <v>1624</v>
      </c>
      <c r="E632" s="440"/>
      <c r="F632" s="220" t="s">
        <v>1813</v>
      </c>
      <c r="G632" s="112"/>
      <c r="H632" s="228">
        <v>2008</v>
      </c>
      <c r="I632" s="112"/>
      <c r="J632" s="138" t="s">
        <v>50</v>
      </c>
      <c r="K632" s="379">
        <f>IF(B632="",0,VLOOKUP(B632,Satser!$D$167:$F$194,2,FALSE)*IF(AA632="",0,VLOOKUP(AA632,Satser!$H$2:$J$14,2,FALSE)))</f>
        <v>0</v>
      </c>
      <c r="L632" s="379">
        <f>IF(B632="",0,VLOOKUP(B632,Satser!$I$167:$L$194,3,FALSE)*IF(AA632="",0,VLOOKUP(AA632,Satser!$H$2:$J$14,3,FALSE)))</f>
        <v>0</v>
      </c>
      <c r="M632" s="380">
        <f t="shared" si="9"/>
        <v>0</v>
      </c>
      <c r="N632" s="211" t="s">
        <v>219</v>
      </c>
      <c r="O632" s="75"/>
      <c r="P632" s="75"/>
      <c r="Q632" s="114">
        <v>7</v>
      </c>
      <c r="R632" s="75">
        <v>12</v>
      </c>
      <c r="S632" s="75">
        <v>12</v>
      </c>
      <c r="T632" s="177">
        <v>12</v>
      </c>
      <c r="U632" s="194">
        <v>5</v>
      </c>
      <c r="V632" s="194"/>
      <c r="W632" s="194"/>
      <c r="X632" s="169"/>
      <c r="Y632" s="76"/>
      <c r="Z632" s="76"/>
      <c r="AA632" s="73"/>
      <c r="AB632" s="73"/>
      <c r="AC632" s="73"/>
      <c r="AD632" s="73"/>
      <c r="AE632" s="168"/>
      <c r="AF632" s="76"/>
      <c r="AG632" s="76"/>
      <c r="AH632" s="76"/>
      <c r="AI632" s="97"/>
      <c r="AJ632" s="97"/>
      <c r="AK632" s="97"/>
      <c r="AL632" s="97"/>
      <c r="AM632" s="97"/>
      <c r="AN632" s="97"/>
      <c r="AO632" s="97"/>
      <c r="AP632" s="97"/>
      <c r="AQ632" s="97"/>
      <c r="AR632" s="97"/>
      <c r="AS632" s="97"/>
      <c r="AT632" s="97"/>
      <c r="AU632" s="97"/>
      <c r="AV632" s="97"/>
      <c r="AW632" s="97"/>
      <c r="AX632" s="97"/>
      <c r="AY632" s="97"/>
      <c r="AZ632" s="97"/>
      <c r="BA632" s="97"/>
      <c r="BB632" s="97"/>
    </row>
    <row r="633" spans="1:54" s="98" customFormat="1" ht="14.25" customHeight="1" x14ac:dyDescent="0.25">
      <c r="A633" s="111">
        <v>81139700</v>
      </c>
      <c r="B633" s="112" t="s">
        <v>818</v>
      </c>
      <c r="C633" s="197" t="str">
        <f>VLOOKUP(B633,Satser!$I$133:$J$160,2,FALSE)</f>
        <v>SU</v>
      </c>
      <c r="D633" s="196" t="s">
        <v>87</v>
      </c>
      <c r="E633" s="440" t="s">
        <v>2197</v>
      </c>
      <c r="F633" s="220" t="s">
        <v>1813</v>
      </c>
      <c r="G633" s="112"/>
      <c r="H633" s="228">
        <v>2008</v>
      </c>
      <c r="I633" s="112"/>
      <c r="J633" s="138" t="s">
        <v>50</v>
      </c>
      <c r="K633" s="379">
        <f>IF(B633="",0,VLOOKUP(B633,Satser!$D$167:$F$194,2,FALSE)*IF(AA633="",0,VLOOKUP(AA633,Satser!$H$2:$J$14,2,FALSE)))</f>
        <v>0</v>
      </c>
      <c r="L633" s="379">
        <f>IF(B633="",0,VLOOKUP(B633,Satser!$I$167:$L$194,3,FALSE)*IF(AA633="",0,VLOOKUP(AA633,Satser!$H$2:$J$14,3,FALSE)))</f>
        <v>0</v>
      </c>
      <c r="M633" s="380">
        <f t="shared" si="9"/>
        <v>0</v>
      </c>
      <c r="N633" s="211" t="s">
        <v>219</v>
      </c>
      <c r="O633" s="76"/>
      <c r="P633" s="114"/>
      <c r="Q633" s="114">
        <v>3</v>
      </c>
      <c r="R633" s="76">
        <v>12</v>
      </c>
      <c r="S633" s="76">
        <v>12</v>
      </c>
      <c r="T633" s="194">
        <v>12</v>
      </c>
      <c r="U633" s="194">
        <v>9</v>
      </c>
      <c r="V633" s="194"/>
      <c r="W633" s="194"/>
      <c r="X633" s="169"/>
      <c r="Y633" s="76"/>
      <c r="Z633" s="76"/>
      <c r="AA633" s="76"/>
      <c r="AB633" s="76"/>
      <c r="AC633" s="76"/>
      <c r="AD633" s="76"/>
      <c r="AE633" s="169"/>
      <c r="AF633" s="76"/>
      <c r="AG633" s="76"/>
      <c r="AH633" s="76"/>
      <c r="AI633" s="97"/>
      <c r="AJ633" s="97"/>
      <c r="AK633" s="97"/>
      <c r="AL633" s="97"/>
      <c r="AM633" s="97"/>
      <c r="AN633" s="97"/>
      <c r="AO633" s="97"/>
      <c r="AP633" s="97"/>
      <c r="AQ633" s="97"/>
      <c r="AR633" s="97"/>
      <c r="AS633" s="97"/>
      <c r="AT633" s="97"/>
      <c r="AU633" s="97"/>
      <c r="AV633" s="97"/>
      <c r="AW633" s="97"/>
      <c r="AX633" s="97"/>
      <c r="AY633" s="97"/>
      <c r="AZ633" s="97"/>
      <c r="BA633" s="97"/>
      <c r="BB633" s="97"/>
    </row>
    <row r="634" spans="1:54" s="98" customFormat="1" ht="14.25" customHeight="1" x14ac:dyDescent="0.25">
      <c r="A634" s="111">
        <v>81139800</v>
      </c>
      <c r="B634" s="112" t="s">
        <v>818</v>
      </c>
      <c r="C634" s="197" t="str">
        <f>VLOOKUP(B634,Satser!$I$133:$J$160,2,FALSE)</f>
        <v>SU</v>
      </c>
      <c r="D634" s="196" t="s">
        <v>87</v>
      </c>
      <c r="E634" s="440" t="s">
        <v>2197</v>
      </c>
      <c r="F634" s="220" t="s">
        <v>1813</v>
      </c>
      <c r="G634" s="112"/>
      <c r="H634" s="228">
        <v>2008</v>
      </c>
      <c r="I634" s="112"/>
      <c r="J634" s="138" t="s">
        <v>50</v>
      </c>
      <c r="K634" s="379">
        <f>IF(B634="",0,VLOOKUP(B634,Satser!$D$167:$F$194,2,FALSE)*IF(AA634="",0,VLOOKUP(AA634,Satser!$H$2:$J$14,2,FALSE)))</f>
        <v>0</v>
      </c>
      <c r="L634" s="379">
        <f>IF(B634="",0,VLOOKUP(B634,Satser!$I$167:$L$194,3,FALSE)*IF(AA634="",0,VLOOKUP(AA634,Satser!$H$2:$J$14,3,FALSE)))</f>
        <v>0</v>
      </c>
      <c r="M634" s="380">
        <f t="shared" si="9"/>
        <v>0</v>
      </c>
      <c r="N634" s="211" t="s">
        <v>219</v>
      </c>
      <c r="O634" s="76"/>
      <c r="P634" s="114"/>
      <c r="Q634" s="114">
        <v>4</v>
      </c>
      <c r="R634" s="76">
        <v>12</v>
      </c>
      <c r="S634" s="76">
        <v>12</v>
      </c>
      <c r="T634" s="194">
        <v>12</v>
      </c>
      <c r="U634" s="194">
        <v>8</v>
      </c>
      <c r="V634" s="194"/>
      <c r="W634" s="194"/>
      <c r="X634" s="169"/>
      <c r="Y634" s="76"/>
      <c r="Z634" s="76"/>
      <c r="AA634" s="76"/>
      <c r="AB634" s="76"/>
      <c r="AC634" s="76"/>
      <c r="AD634" s="76"/>
      <c r="AE634" s="169"/>
      <c r="AF634" s="76"/>
      <c r="AG634" s="76"/>
      <c r="AH634" s="76"/>
      <c r="AI634" s="97"/>
      <c r="AJ634" s="97"/>
      <c r="AK634" s="97"/>
      <c r="AL634" s="97"/>
      <c r="AM634" s="97"/>
      <c r="AN634" s="97"/>
      <c r="AO634" s="97"/>
      <c r="AP634" s="97"/>
      <c r="AQ634" s="97"/>
      <c r="AR634" s="97"/>
      <c r="AS634" s="97"/>
      <c r="AT634" s="97"/>
      <c r="AU634" s="97"/>
      <c r="AV634" s="97"/>
      <c r="AW634" s="97"/>
      <c r="AX634" s="97"/>
      <c r="AY634" s="97"/>
      <c r="AZ634" s="97"/>
      <c r="BA634" s="97"/>
      <c r="BB634" s="97"/>
    </row>
    <row r="635" spans="1:54" s="98" customFormat="1" ht="14.25" customHeight="1" x14ac:dyDescent="0.25">
      <c r="A635" s="111">
        <v>81139900</v>
      </c>
      <c r="B635" s="112" t="s">
        <v>818</v>
      </c>
      <c r="C635" s="197" t="str">
        <f>VLOOKUP(B635,Satser!$I$133:$J$160,2,FALSE)</f>
        <v>SU</v>
      </c>
      <c r="D635" s="112" t="s">
        <v>147</v>
      </c>
      <c r="E635" s="440"/>
      <c r="F635" s="220" t="s">
        <v>1813</v>
      </c>
      <c r="G635" s="112"/>
      <c r="H635" s="228">
        <v>2008</v>
      </c>
      <c r="I635" s="112"/>
      <c r="J635" s="138" t="s">
        <v>50</v>
      </c>
      <c r="K635" s="379">
        <f>IF(B635="",0,VLOOKUP(B635,Satser!$D$167:$F$194,2,FALSE)*IF(AA635="",0,VLOOKUP(AA635,Satser!$H$2:$J$14,2,FALSE)))</f>
        <v>0</v>
      </c>
      <c r="L635" s="379">
        <f>IF(B635="",0,VLOOKUP(B635,Satser!$I$167:$L$194,3,FALSE)*IF(AA635="",0,VLOOKUP(AA635,Satser!$H$2:$J$14,3,FALSE)))</f>
        <v>0</v>
      </c>
      <c r="M635" s="380">
        <f t="shared" si="9"/>
        <v>0</v>
      </c>
      <c r="N635" s="211" t="s">
        <v>155</v>
      </c>
      <c r="O635" s="76"/>
      <c r="P635" s="114"/>
      <c r="Q635" s="114">
        <v>12</v>
      </c>
      <c r="R635" s="76">
        <v>12</v>
      </c>
      <c r="S635" s="76">
        <v>12</v>
      </c>
      <c r="T635" s="194">
        <v>12</v>
      </c>
      <c r="U635" s="194"/>
      <c r="V635" s="194"/>
      <c r="W635" s="194"/>
      <c r="X635" s="169"/>
      <c r="Y635" s="76"/>
      <c r="Z635" s="76"/>
      <c r="AA635" s="76"/>
      <c r="AB635" s="76"/>
      <c r="AC635" s="76"/>
      <c r="AD635" s="76"/>
      <c r="AE635" s="169"/>
      <c r="AF635" s="76"/>
      <c r="AG635" s="76"/>
      <c r="AH635" s="76"/>
      <c r="AI635" s="97"/>
      <c r="AJ635" s="97"/>
      <c r="AK635" s="97"/>
      <c r="AL635" s="97"/>
      <c r="AM635" s="97"/>
      <c r="AN635" s="97"/>
      <c r="AO635" s="97"/>
      <c r="AP635" s="97"/>
      <c r="AQ635" s="97"/>
      <c r="AR635" s="97"/>
      <c r="AS635" s="97"/>
      <c r="AT635" s="97"/>
      <c r="AU635" s="97"/>
      <c r="AV635" s="97"/>
      <c r="AW635" s="97"/>
      <c r="AX635" s="97"/>
      <c r="AY635" s="97"/>
      <c r="AZ635" s="97"/>
      <c r="BA635" s="97"/>
      <c r="BB635" s="97"/>
    </row>
    <row r="636" spans="1:54" s="98" customFormat="1" ht="14.25" customHeight="1" x14ac:dyDescent="0.25">
      <c r="A636" s="111">
        <v>81140000</v>
      </c>
      <c r="B636" s="112" t="s">
        <v>818</v>
      </c>
      <c r="C636" s="197" t="str">
        <f>VLOOKUP(B636,Satser!$I$133:$J$160,2,FALSE)</f>
        <v>SU</v>
      </c>
      <c r="D636" s="112" t="s">
        <v>450</v>
      </c>
      <c r="E636" s="440"/>
      <c r="F636" s="220" t="s">
        <v>1813</v>
      </c>
      <c r="G636" s="112"/>
      <c r="H636" s="228">
        <v>2008</v>
      </c>
      <c r="I636" s="188" t="s">
        <v>329</v>
      </c>
      <c r="J636" s="138" t="s">
        <v>50</v>
      </c>
      <c r="K636" s="379">
        <f>IF(B636="",0,VLOOKUP(B636,Satser!$D$167:$F$194,2,FALSE)*IF(AA636="",0,VLOOKUP(AA636,Satser!$H$2:$J$14,2,FALSE)))</f>
        <v>0</v>
      </c>
      <c r="L636" s="379">
        <f>IF(B636="",0,VLOOKUP(B636,Satser!$I$167:$L$194,3,FALSE)*IF(AA636="",0,VLOOKUP(AA636,Satser!$H$2:$J$14,3,FALSE)))</f>
        <v>0</v>
      </c>
      <c r="M636" s="380">
        <f t="shared" si="9"/>
        <v>0</v>
      </c>
      <c r="N636" s="211" t="s">
        <v>469</v>
      </c>
      <c r="O636" s="75"/>
      <c r="P636" s="75"/>
      <c r="Q636" s="79">
        <v>0</v>
      </c>
      <c r="R636" s="73">
        <v>10</v>
      </c>
      <c r="S636" s="73">
        <v>12</v>
      </c>
      <c r="T636" s="183">
        <v>12</v>
      </c>
      <c r="U636" s="183">
        <v>12</v>
      </c>
      <c r="V636" s="183">
        <v>2</v>
      </c>
      <c r="W636" s="194"/>
      <c r="X636" s="169"/>
      <c r="Y636" s="76"/>
      <c r="Z636" s="76"/>
      <c r="AA636" s="76"/>
      <c r="AB636" s="76"/>
      <c r="AC636" s="76"/>
      <c r="AD636" s="76"/>
      <c r="AE636" s="169"/>
      <c r="AF636" s="76"/>
      <c r="AG636" s="76"/>
      <c r="AH636" s="76"/>
      <c r="AI636" s="97"/>
      <c r="AJ636" s="97"/>
      <c r="AK636" s="97"/>
      <c r="AL636" s="97"/>
      <c r="AM636" s="97"/>
      <c r="AN636" s="97"/>
      <c r="AO636" s="97"/>
      <c r="AP636" s="97"/>
      <c r="AQ636" s="97"/>
      <c r="AR636" s="97"/>
      <c r="AS636" s="97"/>
      <c r="AT636" s="97"/>
      <c r="AU636" s="97"/>
      <c r="AV636" s="97"/>
      <c r="AW636" s="97"/>
      <c r="AX636" s="97"/>
      <c r="AY636" s="97"/>
      <c r="AZ636" s="97"/>
      <c r="BA636" s="97"/>
      <c r="BB636" s="97"/>
    </row>
    <row r="637" spans="1:54" s="98" customFormat="1" ht="14.25" customHeight="1" x14ac:dyDescent="0.25">
      <c r="A637" s="111">
        <v>81140100</v>
      </c>
      <c r="B637" s="112" t="s">
        <v>818</v>
      </c>
      <c r="C637" s="197" t="str">
        <f>VLOOKUP(B637,Satser!$I$133:$J$160,2,FALSE)</f>
        <v>SU</v>
      </c>
      <c r="D637" s="112" t="s">
        <v>251</v>
      </c>
      <c r="E637" s="440"/>
      <c r="F637" s="220" t="s">
        <v>1813</v>
      </c>
      <c r="G637" s="112"/>
      <c r="H637" s="228">
        <v>2008</v>
      </c>
      <c r="I637" s="188" t="s">
        <v>253</v>
      </c>
      <c r="J637" s="138" t="s">
        <v>50</v>
      </c>
      <c r="K637" s="379">
        <f>IF(B637="",0,VLOOKUP(B637,Satser!$D$167:$F$194,2,FALSE)*IF(AA637="",0,VLOOKUP(AA637,Satser!$H$2:$J$14,2,FALSE)))</f>
        <v>0</v>
      </c>
      <c r="L637" s="379">
        <f>IF(B637="",0,VLOOKUP(B637,Satser!$I$167:$L$194,3,FALSE)*IF(AA637="",0,VLOOKUP(AA637,Satser!$H$2:$J$14,3,FALSE)))</f>
        <v>0</v>
      </c>
      <c r="M637" s="380">
        <f t="shared" si="9"/>
        <v>0</v>
      </c>
      <c r="N637" s="211" t="s">
        <v>335</v>
      </c>
      <c r="O637" s="76"/>
      <c r="P637" s="114"/>
      <c r="Q637" s="79">
        <v>0</v>
      </c>
      <c r="R637" s="73">
        <v>12</v>
      </c>
      <c r="S637" s="73">
        <v>12</v>
      </c>
      <c r="T637" s="183">
        <v>12</v>
      </c>
      <c r="U637" s="183">
        <v>12</v>
      </c>
      <c r="V637" s="183"/>
      <c r="W637" s="194"/>
      <c r="X637" s="169"/>
      <c r="Y637" s="76"/>
      <c r="Z637" s="76"/>
      <c r="AA637" s="76"/>
      <c r="AB637" s="76"/>
      <c r="AC637" s="76"/>
      <c r="AD637" s="76"/>
      <c r="AE637" s="169"/>
      <c r="AF637" s="76"/>
      <c r="AG637" s="76"/>
      <c r="AH637" s="76"/>
      <c r="AI637" s="97"/>
      <c r="AJ637" s="97"/>
      <c r="AK637" s="97"/>
      <c r="AL637" s="97"/>
      <c r="AM637" s="97"/>
      <c r="AN637" s="97"/>
      <c r="AO637" s="97"/>
      <c r="AP637" s="97"/>
      <c r="AQ637" s="97"/>
      <c r="AR637" s="97"/>
      <c r="AS637" s="97"/>
      <c r="AT637" s="97"/>
      <c r="AU637" s="97"/>
      <c r="AV637" s="97"/>
      <c r="AW637" s="97"/>
      <c r="AX637" s="97"/>
      <c r="AY637" s="97"/>
      <c r="AZ637" s="97"/>
      <c r="BA637" s="97"/>
      <c r="BB637" s="97"/>
    </row>
    <row r="638" spans="1:54" s="98" customFormat="1" ht="14.25" customHeight="1" x14ac:dyDescent="0.25">
      <c r="A638" s="111">
        <v>81140200</v>
      </c>
      <c r="B638" s="112" t="s">
        <v>818</v>
      </c>
      <c r="C638" s="197" t="str">
        <f>VLOOKUP(B638,Satser!$I$133:$J$160,2,FALSE)</f>
        <v>SU</v>
      </c>
      <c r="D638" s="112" t="s">
        <v>252</v>
      </c>
      <c r="E638" s="440"/>
      <c r="F638" s="220" t="s">
        <v>1813</v>
      </c>
      <c r="G638" s="112"/>
      <c r="H638" s="228">
        <v>2008</v>
      </c>
      <c r="I638" s="188" t="s">
        <v>253</v>
      </c>
      <c r="J638" s="138" t="s">
        <v>50</v>
      </c>
      <c r="K638" s="379">
        <f>IF(B638="",0,VLOOKUP(B638,Satser!$D$167:$F$194,2,FALSE)*IF(AA638="",0,VLOOKUP(AA638,Satser!$H$2:$J$14,2,FALSE)))</f>
        <v>0</v>
      </c>
      <c r="L638" s="379">
        <f>IF(B638="",0,VLOOKUP(B638,Satser!$I$167:$L$194,3,FALSE)*IF(AA638="",0,VLOOKUP(AA638,Satser!$H$2:$J$14,3,FALSE)))</f>
        <v>0</v>
      </c>
      <c r="M638" s="380">
        <f t="shared" si="9"/>
        <v>0</v>
      </c>
      <c r="N638" s="211" t="s">
        <v>335</v>
      </c>
      <c r="O638" s="75"/>
      <c r="P638" s="75"/>
      <c r="Q638" s="79">
        <v>0</v>
      </c>
      <c r="R638" s="73">
        <v>12</v>
      </c>
      <c r="S638" s="73">
        <v>12</v>
      </c>
      <c r="T638" s="183">
        <v>12</v>
      </c>
      <c r="U638" s="183">
        <v>12</v>
      </c>
      <c r="V638" s="183"/>
      <c r="W638" s="194"/>
      <c r="X638" s="169"/>
      <c r="Y638" s="76"/>
      <c r="Z638" s="76"/>
      <c r="AA638" s="76"/>
      <c r="AB638" s="76"/>
      <c r="AC638" s="76"/>
      <c r="AD638" s="76"/>
      <c r="AE638" s="169"/>
      <c r="AF638" s="76"/>
      <c r="AG638" s="76"/>
      <c r="AH638" s="76"/>
      <c r="AI638" s="97"/>
      <c r="AJ638" s="97"/>
      <c r="AK638" s="97"/>
      <c r="AL638" s="97"/>
      <c r="AM638" s="97"/>
      <c r="AN638" s="97"/>
      <c r="AO638" s="97"/>
      <c r="AP638" s="97"/>
      <c r="AQ638" s="97"/>
      <c r="AR638" s="97"/>
      <c r="AS638" s="97"/>
      <c r="AT638" s="97"/>
      <c r="AU638" s="97"/>
      <c r="AV638" s="97"/>
      <c r="AW638" s="97"/>
      <c r="AX638" s="97"/>
      <c r="AY638" s="97"/>
      <c r="AZ638" s="97"/>
      <c r="BA638" s="97"/>
      <c r="BB638" s="97"/>
    </row>
    <row r="639" spans="1:54" s="98" customFormat="1" ht="14.25" customHeight="1" x14ac:dyDescent="0.25">
      <c r="A639" s="111">
        <v>81140300</v>
      </c>
      <c r="B639" s="112" t="s">
        <v>818</v>
      </c>
      <c r="C639" s="197" t="str">
        <f>VLOOKUP(B639,Satser!$I$133:$J$160,2,FALSE)</f>
        <v>SU</v>
      </c>
      <c r="D639" s="196" t="s">
        <v>118</v>
      </c>
      <c r="E639" s="440"/>
      <c r="F639" s="220" t="s">
        <v>1813</v>
      </c>
      <c r="G639" s="112"/>
      <c r="H639" s="228">
        <v>2008</v>
      </c>
      <c r="I639" s="112"/>
      <c r="J639" s="138" t="s">
        <v>50</v>
      </c>
      <c r="K639" s="379">
        <f>IF(B639="",0,VLOOKUP(B639,Satser!$D$167:$F$194,2,FALSE)*IF(AA639="",0,VLOOKUP(AA639,Satser!$H$2:$J$14,2,FALSE)))</f>
        <v>0</v>
      </c>
      <c r="L639" s="379">
        <f>IF(B639="",0,VLOOKUP(B639,Satser!$I$167:$L$194,3,FALSE)*IF(AA639="",0,VLOOKUP(AA639,Satser!$H$2:$J$14,3,FALSE)))</f>
        <v>0</v>
      </c>
      <c r="M639" s="380">
        <f t="shared" si="9"/>
        <v>0</v>
      </c>
      <c r="N639" s="211" t="s">
        <v>138</v>
      </c>
      <c r="O639" s="76"/>
      <c r="P639" s="114"/>
      <c r="Q639" s="114">
        <v>6</v>
      </c>
      <c r="R639" s="76">
        <v>12</v>
      </c>
      <c r="S639" s="76">
        <v>12</v>
      </c>
      <c r="T639" s="194">
        <v>12</v>
      </c>
      <c r="U639" s="194">
        <v>6</v>
      </c>
      <c r="V639" s="194"/>
      <c r="W639" s="194"/>
      <c r="X639" s="169"/>
      <c r="Y639" s="76"/>
      <c r="Z639" s="76"/>
      <c r="AA639" s="76"/>
      <c r="AB639" s="76"/>
      <c r="AC639" s="76"/>
      <c r="AD639" s="76"/>
      <c r="AE639" s="169"/>
      <c r="AF639" s="76"/>
      <c r="AG639" s="76"/>
      <c r="AH639" s="76"/>
      <c r="AI639" s="97"/>
      <c r="AJ639" s="97"/>
      <c r="AK639" s="97"/>
      <c r="AL639" s="97"/>
      <c r="AM639" s="97"/>
      <c r="AN639" s="97"/>
      <c r="AO639" s="97"/>
      <c r="AP639" s="97"/>
      <c r="AQ639" s="97"/>
      <c r="AR639" s="97"/>
      <c r="AS639" s="97"/>
      <c r="AT639" s="97"/>
      <c r="AU639" s="97"/>
      <c r="AV639" s="97"/>
      <c r="AW639" s="97"/>
      <c r="AX639" s="97"/>
      <c r="AY639" s="97"/>
      <c r="AZ639" s="97"/>
      <c r="BA639" s="97"/>
      <c r="BB639" s="97"/>
    </row>
    <row r="640" spans="1:54" s="98" customFormat="1" ht="14.25" customHeight="1" x14ac:dyDescent="0.25">
      <c r="A640" s="111">
        <v>81140400</v>
      </c>
      <c r="B640" s="112" t="s">
        <v>818</v>
      </c>
      <c r="C640" s="197" t="str">
        <f>VLOOKUP(B640,Satser!$I$133:$J$160,2,FALSE)</f>
        <v>SU</v>
      </c>
      <c r="D640" s="112" t="s">
        <v>118</v>
      </c>
      <c r="E640" s="440"/>
      <c r="F640" s="220" t="s">
        <v>1813</v>
      </c>
      <c r="G640" s="112"/>
      <c r="H640" s="228">
        <v>2008</v>
      </c>
      <c r="I640" s="112"/>
      <c r="J640" s="138" t="s">
        <v>50</v>
      </c>
      <c r="K640" s="379">
        <f>IF(B640="",0,VLOOKUP(B640,Satser!$D$167:$F$194,2,FALSE)*IF(AA640="",0,VLOOKUP(AA640,Satser!$H$2:$J$14,2,FALSE)))</f>
        <v>0</v>
      </c>
      <c r="L640" s="379">
        <f>IF(B640="",0,VLOOKUP(B640,Satser!$I$167:$L$194,3,FALSE)*IF(AA640="",0,VLOOKUP(AA640,Satser!$H$2:$J$14,3,FALSE)))</f>
        <v>0</v>
      </c>
      <c r="M640" s="380">
        <f t="shared" si="9"/>
        <v>0</v>
      </c>
      <c r="N640" s="211" t="s">
        <v>138</v>
      </c>
      <c r="O640" s="76"/>
      <c r="P640" s="114"/>
      <c r="Q640" s="114">
        <v>6</v>
      </c>
      <c r="R640" s="76">
        <v>12</v>
      </c>
      <c r="S640" s="76">
        <v>12</v>
      </c>
      <c r="T640" s="194">
        <v>12</v>
      </c>
      <c r="U640" s="194">
        <v>6</v>
      </c>
      <c r="V640" s="194"/>
      <c r="W640" s="194"/>
      <c r="X640" s="169"/>
      <c r="Y640" s="76"/>
      <c r="Z640" s="76"/>
      <c r="AA640" s="76"/>
      <c r="AB640" s="76"/>
      <c r="AC640" s="76"/>
      <c r="AD640" s="76"/>
      <c r="AE640" s="169"/>
      <c r="AF640" s="76"/>
      <c r="AG640" s="76"/>
      <c r="AH640" s="76"/>
      <c r="AI640" s="97"/>
      <c r="AJ640" s="97"/>
      <c r="AK640" s="97"/>
      <c r="AL640" s="97"/>
      <c r="AM640" s="97"/>
      <c r="AN640" s="97"/>
      <c r="AO640" s="97"/>
      <c r="AP640" s="97"/>
      <c r="AQ640" s="97"/>
      <c r="AR640" s="97"/>
      <c r="AS640" s="97"/>
      <c r="AT640" s="97"/>
      <c r="AU640" s="97"/>
      <c r="AV640" s="97"/>
      <c r="AW640" s="97"/>
      <c r="AX640" s="97"/>
      <c r="AY640" s="97"/>
      <c r="AZ640" s="97"/>
      <c r="BA640" s="97"/>
      <c r="BB640" s="97"/>
    </row>
    <row r="641" spans="1:54" s="98" customFormat="1" ht="14.25" customHeight="1" x14ac:dyDescent="0.25">
      <c r="A641" s="111">
        <v>81140500</v>
      </c>
      <c r="B641" s="112" t="s">
        <v>818</v>
      </c>
      <c r="C641" s="197" t="str">
        <f>VLOOKUP(B641,Satser!$I$133:$J$160,2,FALSE)</f>
        <v>SU</v>
      </c>
      <c r="D641" s="196" t="s">
        <v>535</v>
      </c>
      <c r="E641" s="440"/>
      <c r="F641" s="220" t="s">
        <v>1813</v>
      </c>
      <c r="G641" s="112" t="s">
        <v>527</v>
      </c>
      <c r="H641" s="228">
        <v>2008</v>
      </c>
      <c r="I641" s="188" t="s">
        <v>253</v>
      </c>
      <c r="J641" s="138" t="s">
        <v>50</v>
      </c>
      <c r="K641" s="379">
        <f>IF(B641="",0,VLOOKUP(B641,Satser!$D$167:$F$194,2,FALSE)*IF(AA641="",0,VLOOKUP(AA641,Satser!$H$2:$J$14,2,FALSE)))</f>
        <v>0</v>
      </c>
      <c r="L641" s="379">
        <f>IF(B641="",0,VLOOKUP(B641,Satser!$I$167:$L$194,3,FALSE)*IF(AA641="",0,VLOOKUP(AA641,Satser!$H$2:$J$14,3,FALSE)))</f>
        <v>0</v>
      </c>
      <c r="M641" s="380">
        <f t="shared" si="9"/>
        <v>0</v>
      </c>
      <c r="N641" s="211" t="s">
        <v>550</v>
      </c>
      <c r="O641" s="76"/>
      <c r="P641" s="114"/>
      <c r="Q641" s="79">
        <v>0</v>
      </c>
      <c r="R641" s="73">
        <v>12</v>
      </c>
      <c r="S641" s="73">
        <v>12</v>
      </c>
      <c r="T641" s="183">
        <v>12</v>
      </c>
      <c r="U641" s="183">
        <v>12</v>
      </c>
      <c r="V641" s="183"/>
      <c r="W641" s="194"/>
      <c r="X641" s="169"/>
      <c r="Y641" s="76"/>
      <c r="Z641" s="76"/>
      <c r="AA641" s="76"/>
      <c r="AB641" s="76"/>
      <c r="AC641" s="76"/>
      <c r="AD641" s="76"/>
      <c r="AE641" s="169"/>
      <c r="AF641" s="76"/>
      <c r="AG641" s="76"/>
      <c r="AH641" s="76"/>
      <c r="AI641" s="97"/>
      <c r="AJ641" s="97"/>
      <c r="AK641" s="97"/>
      <c r="AL641" s="97"/>
      <c r="AM641" s="97"/>
      <c r="AN641" s="97"/>
      <c r="AO641" s="97"/>
      <c r="AP641" s="97"/>
      <c r="AQ641" s="97"/>
      <c r="AR641" s="97"/>
      <c r="AS641" s="97"/>
      <c r="AT641" s="97"/>
      <c r="AU641" s="97"/>
      <c r="AV641" s="97"/>
      <c r="AW641" s="97"/>
      <c r="AX641" s="97"/>
      <c r="AY641" s="97"/>
      <c r="AZ641" s="97"/>
      <c r="BA641" s="97"/>
      <c r="BB641" s="97"/>
    </row>
    <row r="642" spans="1:54" s="98" customFormat="1" ht="14.25" customHeight="1" x14ac:dyDescent="0.25">
      <c r="A642" s="111">
        <v>81140600</v>
      </c>
      <c r="B642" s="112" t="s">
        <v>818</v>
      </c>
      <c r="C642" s="197" t="str">
        <f>VLOOKUP(B642,Satser!$I$133:$J$160,2,FALSE)</f>
        <v>SU</v>
      </c>
      <c r="D642" s="196" t="s">
        <v>545</v>
      </c>
      <c r="E642" s="440"/>
      <c r="F642" s="220" t="s">
        <v>1813</v>
      </c>
      <c r="G642" s="112" t="s">
        <v>527</v>
      </c>
      <c r="H642" s="228">
        <v>2008</v>
      </c>
      <c r="I642" s="188" t="s">
        <v>345</v>
      </c>
      <c r="J642" s="138" t="s">
        <v>50</v>
      </c>
      <c r="K642" s="379">
        <f>IF(B642="",0,VLOOKUP(B642,Satser!$D$167:$F$194,2,FALSE)*IF(AA642="",0,VLOOKUP(AA642,Satser!$H$2:$J$14,2,FALSE)))</f>
        <v>0</v>
      </c>
      <c r="L642" s="379">
        <f>IF(B642="",0,VLOOKUP(B642,Satser!$I$167:$L$194,3,FALSE)*IF(AA642="",0,VLOOKUP(AA642,Satser!$H$2:$J$14,3,FALSE)))</f>
        <v>0</v>
      </c>
      <c r="M642" s="380">
        <f t="shared" si="9"/>
        <v>0</v>
      </c>
      <c r="N642" s="211" t="s">
        <v>550</v>
      </c>
      <c r="O642" s="75"/>
      <c r="P642" s="75"/>
      <c r="Q642" s="79">
        <v>0</v>
      </c>
      <c r="R642" s="73">
        <v>8</v>
      </c>
      <c r="S642" s="73">
        <v>12</v>
      </c>
      <c r="T642" s="183">
        <v>12</v>
      </c>
      <c r="U642" s="183">
        <v>12</v>
      </c>
      <c r="V642" s="183">
        <v>4</v>
      </c>
      <c r="W642" s="194"/>
      <c r="X642" s="169"/>
      <c r="Y642" s="76"/>
      <c r="Z642" s="76"/>
      <c r="AA642" s="76"/>
      <c r="AB642" s="76"/>
      <c r="AC642" s="76"/>
      <c r="AD642" s="76"/>
      <c r="AE642" s="169"/>
      <c r="AF642" s="76"/>
      <c r="AG642" s="76"/>
      <c r="AH642" s="76"/>
      <c r="AI642" s="97"/>
      <c r="AJ642" s="97"/>
      <c r="AK642" s="97"/>
      <c r="AL642" s="97"/>
      <c r="AM642" s="97"/>
      <c r="AN642" s="97"/>
      <c r="AO642" s="97"/>
      <c r="AP642" s="97"/>
      <c r="AQ642" s="97"/>
      <c r="AR642" s="97"/>
      <c r="AS642" s="97"/>
      <c r="AT642" s="97"/>
      <c r="AU642" s="97"/>
      <c r="AV642" s="97"/>
      <c r="AW642" s="97"/>
      <c r="AX642" s="97"/>
      <c r="AY642" s="97"/>
      <c r="AZ642" s="97"/>
      <c r="BA642" s="97"/>
      <c r="BB642" s="97"/>
    </row>
    <row r="643" spans="1:54" s="98" customFormat="1" ht="14.25" customHeight="1" x14ac:dyDescent="0.25">
      <c r="A643" s="111">
        <v>81140700</v>
      </c>
      <c r="B643" s="112" t="s">
        <v>818</v>
      </c>
      <c r="C643" s="197" t="str">
        <f>VLOOKUP(B643,Satser!$I$133:$J$160,2,FALSE)</f>
        <v>SU</v>
      </c>
      <c r="D643" s="112" t="s">
        <v>49</v>
      </c>
      <c r="E643" s="440"/>
      <c r="F643" s="220" t="s">
        <v>1813</v>
      </c>
      <c r="G643" s="112"/>
      <c r="H643" s="228">
        <v>2008</v>
      </c>
      <c r="I643" s="112"/>
      <c r="J643" s="138" t="s">
        <v>50</v>
      </c>
      <c r="K643" s="379">
        <f>IF(B643="",0,VLOOKUP(B643,Satser!$D$167:$F$194,2,FALSE)*IF(AA643="",0,VLOOKUP(AA643,Satser!$H$2:$J$14,2,FALSE)))</f>
        <v>0</v>
      </c>
      <c r="L643" s="379">
        <f>IF(B643="",0,VLOOKUP(B643,Satser!$I$167:$L$194,3,FALSE)*IF(AA643="",0,VLOOKUP(AA643,Satser!$H$2:$J$14,3,FALSE)))</f>
        <v>0</v>
      </c>
      <c r="M643" s="380">
        <f t="shared" si="9"/>
        <v>0</v>
      </c>
      <c r="N643" s="211" t="s">
        <v>138</v>
      </c>
      <c r="O643" s="76"/>
      <c r="P643" s="114"/>
      <c r="Q643" s="114">
        <v>5</v>
      </c>
      <c r="R643" s="76">
        <v>12</v>
      </c>
      <c r="S643" s="76">
        <v>12</v>
      </c>
      <c r="T643" s="194">
        <v>12</v>
      </c>
      <c r="U643" s="194">
        <v>7</v>
      </c>
      <c r="V643" s="194"/>
      <c r="W643" s="194"/>
      <c r="X643" s="169"/>
      <c r="Y643" s="76"/>
      <c r="Z643" s="76"/>
      <c r="AA643" s="76"/>
      <c r="AB643" s="76"/>
      <c r="AC643" s="76"/>
      <c r="AD643" s="76"/>
      <c r="AE643" s="169"/>
      <c r="AF643" s="76"/>
      <c r="AG643" s="76"/>
      <c r="AH643" s="76"/>
      <c r="AI643" s="97"/>
      <c r="AJ643" s="97"/>
      <c r="AK643" s="97"/>
      <c r="AL643" s="97"/>
      <c r="AM643" s="97"/>
      <c r="AN643" s="97"/>
      <c r="AO643" s="97"/>
      <c r="AP643" s="97"/>
      <c r="AQ643" s="97"/>
      <c r="AR643" s="97"/>
      <c r="AS643" s="97"/>
      <c r="AT643" s="97"/>
      <c r="AU643" s="97"/>
      <c r="AV643" s="97"/>
      <c r="AW643" s="97"/>
      <c r="AX643" s="97"/>
      <c r="AY643" s="97"/>
      <c r="AZ643" s="97"/>
      <c r="BA643" s="97"/>
      <c r="BB643" s="97"/>
    </row>
    <row r="644" spans="1:54" s="98" customFormat="1" ht="14.25" customHeight="1" x14ac:dyDescent="0.25">
      <c r="A644" s="111">
        <v>81141200</v>
      </c>
      <c r="B644" s="113" t="s">
        <v>818</v>
      </c>
      <c r="C644" s="197" t="str">
        <f>VLOOKUP(B644,Satser!$I$133:$J$160,2,FALSE)</f>
        <v>SU</v>
      </c>
      <c r="D644" s="113" t="s">
        <v>316</v>
      </c>
      <c r="E644" s="440"/>
      <c r="F644" s="220" t="s">
        <v>1813</v>
      </c>
      <c r="G644" s="113" t="s">
        <v>530</v>
      </c>
      <c r="H644" s="228">
        <v>2008</v>
      </c>
      <c r="I644" s="265" t="s">
        <v>317</v>
      </c>
      <c r="J644" s="138" t="s">
        <v>50</v>
      </c>
      <c r="K644" s="379">
        <f>IF(B644="",0,VLOOKUP(B644,Satser!$D$167:$F$194,2,FALSE)*IF(AA644="",0,VLOOKUP(AA644,Satser!$H$2:$J$14,2,FALSE)))</f>
        <v>0</v>
      </c>
      <c r="L644" s="379">
        <f>IF(B644="",0,VLOOKUP(B644,Satser!$I$167:$L$194,3,FALSE)*IF(AA644="",0,VLOOKUP(AA644,Satser!$H$2:$J$14,3,FALSE)))</f>
        <v>0</v>
      </c>
      <c r="M644" s="380">
        <f t="shared" si="9"/>
        <v>0</v>
      </c>
      <c r="N644" s="211" t="s">
        <v>318</v>
      </c>
      <c r="O644" s="75"/>
      <c r="P644" s="75"/>
      <c r="Q644" s="79">
        <v>0</v>
      </c>
      <c r="R644" s="73"/>
      <c r="S644" s="110"/>
      <c r="T644" s="183">
        <v>12</v>
      </c>
      <c r="U644" s="183">
        <v>12</v>
      </c>
      <c r="V644" s="183">
        <v>1</v>
      </c>
      <c r="W644" s="183"/>
      <c r="X644" s="168"/>
      <c r="Y644" s="76"/>
      <c r="Z644" s="76"/>
      <c r="AA644" s="76"/>
      <c r="AB644" s="76"/>
      <c r="AC644" s="76"/>
      <c r="AD644" s="76"/>
      <c r="AE644" s="169"/>
      <c r="AF644" s="76"/>
      <c r="AG644" s="76"/>
      <c r="AH644" s="76"/>
      <c r="AI644" s="97"/>
      <c r="AJ644" s="97"/>
      <c r="AK644" s="97"/>
      <c r="AL644" s="97"/>
      <c r="AM644" s="97"/>
      <c r="AN644" s="97"/>
      <c r="AO644" s="97"/>
      <c r="AP644" s="97"/>
      <c r="AQ644" s="97"/>
      <c r="AR644" s="97"/>
      <c r="AS644" s="97"/>
      <c r="AT644" s="97"/>
      <c r="AU644" s="97"/>
      <c r="AV644" s="97"/>
      <c r="AW644" s="97"/>
      <c r="AX644" s="97"/>
      <c r="AY644" s="97"/>
      <c r="AZ644" s="97"/>
      <c r="BA644" s="97"/>
      <c r="BB644" s="97"/>
    </row>
    <row r="645" spans="1:54" s="98" customFormat="1" ht="14.25" customHeight="1" x14ac:dyDescent="0.25">
      <c r="A645" s="111">
        <v>81142400</v>
      </c>
      <c r="B645" s="113" t="s">
        <v>818</v>
      </c>
      <c r="C645" s="197" t="str">
        <f>VLOOKUP(B645,Satser!$I$133:$J$160,2,FALSE)</f>
        <v>SU</v>
      </c>
      <c r="D645" s="113" t="s">
        <v>120</v>
      </c>
      <c r="E645" s="440"/>
      <c r="F645" s="220" t="s">
        <v>1813</v>
      </c>
      <c r="G645" s="113"/>
      <c r="H645" s="228">
        <v>2008</v>
      </c>
      <c r="I645" s="112"/>
      <c r="J645" s="138" t="s">
        <v>50</v>
      </c>
      <c r="K645" s="379">
        <f>IF(B645="",0,VLOOKUP(B645,Satser!$D$167:$F$194,2,FALSE)*IF(AA645="",0,VLOOKUP(AA645,Satser!$H$2:$J$14,2,FALSE)))</f>
        <v>0</v>
      </c>
      <c r="L645" s="379">
        <f>IF(B645="",0,VLOOKUP(B645,Satser!$I$167:$L$194,3,FALSE)*IF(AA645="",0,VLOOKUP(AA645,Satser!$H$2:$J$14,3,FALSE)))</f>
        <v>0</v>
      </c>
      <c r="M645" s="380">
        <f t="shared" si="9"/>
        <v>0</v>
      </c>
      <c r="N645" s="211" t="s">
        <v>138</v>
      </c>
      <c r="O645" s="76"/>
      <c r="P645" s="114"/>
      <c r="Q645" s="114">
        <v>6</v>
      </c>
      <c r="R645" s="76">
        <v>12</v>
      </c>
      <c r="S645" s="76">
        <v>12</v>
      </c>
      <c r="T645" s="194">
        <v>12</v>
      </c>
      <c r="U645" s="194">
        <v>6</v>
      </c>
      <c r="V645" s="194"/>
      <c r="W645" s="194"/>
      <c r="X645" s="169"/>
      <c r="Y645" s="76"/>
      <c r="Z645" s="76"/>
      <c r="AA645" s="76"/>
      <c r="AB645" s="76"/>
      <c r="AC645" s="76"/>
      <c r="AD645" s="76"/>
      <c r="AE645" s="169"/>
      <c r="AF645" s="76"/>
      <c r="AG645" s="76"/>
      <c r="AH645" s="76"/>
      <c r="AI645" s="97"/>
      <c r="AJ645" s="97"/>
      <c r="AK645" s="97"/>
      <c r="AL645" s="97"/>
      <c r="AM645" s="97"/>
      <c r="AN645" s="97"/>
      <c r="AO645" s="97"/>
      <c r="AP645" s="97"/>
      <c r="AQ645" s="97"/>
      <c r="AR645" s="97"/>
      <c r="AS645" s="97"/>
      <c r="AT645" s="97"/>
      <c r="AU645" s="97"/>
      <c r="AV645" s="97"/>
      <c r="AW645" s="97"/>
      <c r="AX645" s="97"/>
      <c r="AY645" s="97"/>
      <c r="AZ645" s="97"/>
      <c r="BA645" s="97"/>
      <c r="BB645" s="97"/>
    </row>
    <row r="646" spans="1:54" s="98" customFormat="1" ht="14.25" customHeight="1" x14ac:dyDescent="0.25">
      <c r="A646" s="111">
        <v>81144300</v>
      </c>
      <c r="B646" s="112" t="s">
        <v>818</v>
      </c>
      <c r="C646" s="197" t="str">
        <f>VLOOKUP(B646,Satser!$I$133:$J$160,2,FALSE)</f>
        <v>SU</v>
      </c>
      <c r="D646" s="196" t="s">
        <v>235</v>
      </c>
      <c r="E646" s="440"/>
      <c r="F646" s="220" t="s">
        <v>1813</v>
      </c>
      <c r="G646" s="112"/>
      <c r="H646" s="228">
        <v>2008</v>
      </c>
      <c r="I646" s="112"/>
      <c r="J646" s="138" t="s">
        <v>50</v>
      </c>
      <c r="K646" s="379">
        <f>IF(B646="",0,VLOOKUP(B646,Satser!$D$167:$F$194,2,FALSE)*IF(AA646="",0,VLOOKUP(AA646,Satser!$H$2:$J$14,2,FALSE)))</f>
        <v>0</v>
      </c>
      <c r="L646" s="379">
        <f>IF(B646="",0,VLOOKUP(B646,Satser!$I$167:$L$194,3,FALSE)*IF(AA646="",0,VLOOKUP(AA646,Satser!$H$2:$J$14,3,FALSE)))</f>
        <v>0</v>
      </c>
      <c r="M646" s="380">
        <f t="shared" si="9"/>
        <v>0</v>
      </c>
      <c r="N646" s="211" t="s">
        <v>238</v>
      </c>
      <c r="O646" s="76"/>
      <c r="P646" s="114"/>
      <c r="Q646" s="142">
        <v>12</v>
      </c>
      <c r="R646" s="76">
        <v>12</v>
      </c>
      <c r="S646" s="76">
        <v>12</v>
      </c>
      <c r="T646" s="194">
        <v>12</v>
      </c>
      <c r="U646" s="194"/>
      <c r="V646" s="194"/>
      <c r="W646" s="194"/>
      <c r="X646" s="169"/>
      <c r="Y646" s="76"/>
      <c r="Z646" s="76"/>
      <c r="AA646" s="76"/>
      <c r="AB646" s="76"/>
      <c r="AC646" s="76"/>
      <c r="AD646" s="76"/>
      <c r="AE646" s="169"/>
      <c r="AF646" s="76"/>
      <c r="AG646" s="76"/>
      <c r="AH646" s="76"/>
      <c r="AI646" s="97"/>
      <c r="AJ646" s="97"/>
      <c r="AK646" s="97"/>
      <c r="AL646" s="97"/>
      <c r="AM646" s="97"/>
      <c r="AN646" s="97"/>
      <c r="AO646" s="97"/>
      <c r="AP646" s="97"/>
      <c r="AQ646" s="97"/>
      <c r="AR646" s="97"/>
      <c r="AS646" s="97"/>
      <c r="AT646" s="97"/>
      <c r="AU646" s="97"/>
      <c r="AV646" s="97"/>
      <c r="AW646" s="97"/>
      <c r="AX646" s="97"/>
      <c r="AY646" s="97"/>
      <c r="AZ646" s="97"/>
      <c r="BA646" s="97"/>
      <c r="BB646" s="97"/>
    </row>
    <row r="647" spans="1:54" s="98" customFormat="1" ht="14.25" customHeight="1" x14ac:dyDescent="0.25">
      <c r="A647" s="111">
        <v>81144400</v>
      </c>
      <c r="B647" s="112" t="s">
        <v>818</v>
      </c>
      <c r="C647" s="197" t="str">
        <f>VLOOKUP(B647,Satser!$I$133:$J$160,2,FALSE)</f>
        <v>SU</v>
      </c>
      <c r="D647" s="196" t="s">
        <v>237</v>
      </c>
      <c r="E647" s="440"/>
      <c r="F647" s="220" t="s">
        <v>1813</v>
      </c>
      <c r="G647" s="112"/>
      <c r="H647" s="228">
        <v>2008</v>
      </c>
      <c r="I647" s="112"/>
      <c r="J647" s="138" t="s">
        <v>50</v>
      </c>
      <c r="K647" s="379">
        <f>IF(B647="",0,VLOOKUP(B647,Satser!$D$167:$F$194,2,FALSE)*IF(AA647="",0,VLOOKUP(AA647,Satser!$H$2:$J$14,2,FALSE)))</f>
        <v>0</v>
      </c>
      <c r="L647" s="379">
        <f>IF(B647="",0,VLOOKUP(B647,Satser!$I$167:$L$194,3,FALSE)*IF(AA647="",0,VLOOKUP(AA647,Satser!$H$2:$J$14,3,FALSE)))</f>
        <v>0</v>
      </c>
      <c r="M647" s="380">
        <f t="shared" si="9"/>
        <v>0</v>
      </c>
      <c r="N647" s="211" t="s">
        <v>238</v>
      </c>
      <c r="O647" s="76"/>
      <c r="P647" s="114"/>
      <c r="Q647" s="142">
        <v>3</v>
      </c>
      <c r="R647" s="76">
        <v>12</v>
      </c>
      <c r="S647" s="76">
        <v>12</v>
      </c>
      <c r="T647" s="194">
        <v>12</v>
      </c>
      <c r="U647" s="194">
        <v>9</v>
      </c>
      <c r="V647" s="194"/>
      <c r="W647" s="194"/>
      <c r="X647" s="169"/>
      <c r="Y647" s="76"/>
      <c r="Z647" s="76"/>
      <c r="AA647" s="76"/>
      <c r="AB647" s="76"/>
      <c r="AC647" s="76"/>
      <c r="AD647" s="76"/>
      <c r="AE647" s="169"/>
      <c r="AF647" s="76"/>
      <c r="AG647" s="76"/>
      <c r="AH647" s="76"/>
      <c r="AI647" s="97"/>
      <c r="AJ647" s="97"/>
      <c r="AK647" s="97"/>
      <c r="AL647" s="97"/>
      <c r="AM647" s="97"/>
      <c r="AN647" s="97"/>
      <c r="AO647" s="97"/>
      <c r="AP647" s="97"/>
      <c r="AQ647" s="97"/>
      <c r="AR647" s="97"/>
      <c r="AS647" s="97"/>
      <c r="AT647" s="97"/>
      <c r="AU647" s="97"/>
      <c r="AV647" s="97"/>
      <c r="AW647" s="97"/>
      <c r="AX647" s="97"/>
      <c r="AY647" s="97"/>
      <c r="AZ647" s="97"/>
      <c r="BA647" s="97"/>
      <c r="BB647" s="97"/>
    </row>
    <row r="648" spans="1:54" s="98" customFormat="1" ht="14.25" customHeight="1" x14ac:dyDescent="0.25">
      <c r="A648" s="111">
        <v>81144500</v>
      </c>
      <c r="B648" s="112" t="s">
        <v>818</v>
      </c>
      <c r="C648" s="197" t="str">
        <f>VLOOKUP(B648,Satser!$I$133:$J$160,2,FALSE)</f>
        <v>SU</v>
      </c>
      <c r="D648" s="196" t="s">
        <v>254</v>
      </c>
      <c r="E648" s="440"/>
      <c r="F648" s="220" t="s">
        <v>1813</v>
      </c>
      <c r="G648" s="112"/>
      <c r="H648" s="228">
        <v>2008</v>
      </c>
      <c r="I648" s="112"/>
      <c r="J648" s="138" t="s">
        <v>50</v>
      </c>
      <c r="K648" s="379">
        <f>IF(B648="",0,VLOOKUP(B648,Satser!$D$167:$F$194,2,FALSE)*IF(AA648="",0,VLOOKUP(AA648,Satser!$H$2:$J$14,2,FALSE)))</f>
        <v>0</v>
      </c>
      <c r="L648" s="379">
        <f>IF(B648="",0,VLOOKUP(B648,Satser!$I$167:$L$194,3,FALSE)*IF(AA648="",0,VLOOKUP(AA648,Satser!$H$2:$J$14,3,FALSE)))</f>
        <v>0</v>
      </c>
      <c r="M648" s="380">
        <f t="shared" si="9"/>
        <v>0</v>
      </c>
      <c r="N648" s="211" t="s">
        <v>336</v>
      </c>
      <c r="O648" s="76"/>
      <c r="P648" s="114"/>
      <c r="Q648" s="79">
        <v>0</v>
      </c>
      <c r="R648" s="73">
        <v>10</v>
      </c>
      <c r="S648" s="73">
        <v>12</v>
      </c>
      <c r="T648" s="183">
        <v>12</v>
      </c>
      <c r="U648" s="183">
        <v>12</v>
      </c>
      <c r="V648" s="183">
        <v>2</v>
      </c>
      <c r="W648" s="183"/>
      <c r="X648" s="169"/>
      <c r="Y648" s="76"/>
      <c r="Z648" s="76"/>
      <c r="AA648" s="76"/>
      <c r="AB648" s="76"/>
      <c r="AC648" s="76"/>
      <c r="AD648" s="76"/>
      <c r="AE648" s="169"/>
      <c r="AF648" s="76"/>
      <c r="AG648" s="76"/>
      <c r="AH648" s="76"/>
      <c r="AI648" s="97"/>
      <c r="AJ648" s="97"/>
      <c r="AK648" s="97"/>
      <c r="AL648" s="97"/>
      <c r="AM648" s="97"/>
      <c r="AN648" s="97"/>
      <c r="AO648" s="97"/>
      <c r="AP648" s="97"/>
      <c r="AQ648" s="97"/>
      <c r="AR648" s="97"/>
      <c r="AS648" s="97"/>
      <c r="AT648" s="97"/>
      <c r="AU648" s="97"/>
      <c r="AV648" s="97"/>
      <c r="AW648" s="97"/>
      <c r="AX648" s="97"/>
      <c r="AY648" s="97"/>
      <c r="AZ648" s="97"/>
      <c r="BA648" s="97"/>
      <c r="BB648" s="97"/>
    </row>
    <row r="649" spans="1:54" s="98" customFormat="1" ht="14.25" customHeight="1" x14ac:dyDescent="0.25">
      <c r="A649" s="111">
        <v>81144600</v>
      </c>
      <c r="B649" s="112" t="s">
        <v>818</v>
      </c>
      <c r="C649" s="197" t="str">
        <f>VLOOKUP(B649,Satser!$I$133:$J$160,2,FALSE)</f>
        <v>SU</v>
      </c>
      <c r="D649" s="402" t="s">
        <v>2155</v>
      </c>
      <c r="E649" s="440" t="s">
        <v>2167</v>
      </c>
      <c r="F649" s="220" t="s">
        <v>1813</v>
      </c>
      <c r="G649" s="112"/>
      <c r="H649" s="228">
        <v>2008</v>
      </c>
      <c r="I649" s="112"/>
      <c r="J649" s="138" t="s">
        <v>50</v>
      </c>
      <c r="K649" s="379">
        <f>IF(B649="",0,VLOOKUP(B649,Satser!$D$167:$F$194,2,FALSE)*IF(AA649="",0,VLOOKUP(AA649,Satser!$H$2:$J$14,2,FALSE)))</f>
        <v>0</v>
      </c>
      <c r="L649" s="379">
        <f>IF(B649="",0,VLOOKUP(B649,Satser!$I$167:$L$194,3,FALSE)*IF(AA649="",0,VLOOKUP(AA649,Satser!$H$2:$J$14,3,FALSE)))</f>
        <v>0</v>
      </c>
      <c r="M649" s="380">
        <f t="shared" ref="M649:M712" si="10">SUM(K649+L649)</f>
        <v>0</v>
      </c>
      <c r="N649" s="211" t="s">
        <v>216</v>
      </c>
      <c r="O649" s="75"/>
      <c r="P649" s="75"/>
      <c r="Q649" s="142">
        <v>5</v>
      </c>
      <c r="R649" s="75">
        <v>12</v>
      </c>
      <c r="S649" s="75">
        <v>12</v>
      </c>
      <c r="T649" s="177">
        <v>12</v>
      </c>
      <c r="U649" s="194">
        <v>7</v>
      </c>
      <c r="V649" s="194"/>
      <c r="W649" s="194"/>
      <c r="X649" s="194"/>
      <c r="Y649" s="169"/>
      <c r="Z649" s="76"/>
      <c r="AA649" s="76"/>
      <c r="AB649" s="76"/>
      <c r="AC649" s="76"/>
      <c r="AD649" s="76"/>
      <c r="AE649" s="169"/>
      <c r="AF649" s="76"/>
      <c r="AG649" s="76"/>
      <c r="AH649" s="76"/>
      <c r="AI649" s="97"/>
      <c r="AJ649" s="97"/>
      <c r="AK649" s="97"/>
      <c r="AL649" s="97"/>
      <c r="AM649" s="97"/>
      <c r="AN649" s="97"/>
      <c r="AO649" s="97"/>
      <c r="AP649" s="97"/>
      <c r="AQ649" s="97"/>
      <c r="AR649" s="97"/>
      <c r="AS649" s="97"/>
      <c r="AT649" s="97"/>
      <c r="AU649" s="97"/>
      <c r="AV649" s="97"/>
      <c r="AW649" s="97"/>
      <c r="AX649" s="97"/>
      <c r="AY649" s="97"/>
      <c r="AZ649" s="97"/>
      <c r="BA649" s="97"/>
      <c r="BB649" s="97"/>
    </row>
    <row r="650" spans="1:54" s="98" customFormat="1" ht="14.25" customHeight="1" x14ac:dyDescent="0.25">
      <c r="A650" s="111">
        <v>81144900</v>
      </c>
      <c r="B650" s="113" t="s">
        <v>818</v>
      </c>
      <c r="C650" s="197" t="str">
        <f>VLOOKUP(B650,Satser!$I$133:$J$160,2,FALSE)</f>
        <v>SU</v>
      </c>
      <c r="D650" s="243" t="s">
        <v>977</v>
      </c>
      <c r="E650" s="440"/>
      <c r="F650" s="220" t="s">
        <v>1813</v>
      </c>
      <c r="G650" s="113"/>
      <c r="H650" s="228">
        <v>2008</v>
      </c>
      <c r="I650" s="112"/>
      <c r="J650" s="138" t="s">
        <v>50</v>
      </c>
      <c r="K650" s="379">
        <f>IF(B650="",0,VLOOKUP(B650,Satser!$D$167:$F$194,2,FALSE)*IF(AA650="",0,VLOOKUP(AA650,Satser!$H$2:$J$14,2,FALSE)))</f>
        <v>0</v>
      </c>
      <c r="L650" s="379">
        <f>IF(B650="",0,VLOOKUP(B650,Satser!$I$167:$L$194,3,FALSE)*IF(AA650="",0,VLOOKUP(AA650,Satser!$H$2:$J$14,3,FALSE)))</f>
        <v>0</v>
      </c>
      <c r="M650" s="380">
        <f t="shared" si="10"/>
        <v>0</v>
      </c>
      <c r="N650" s="211" t="s">
        <v>105</v>
      </c>
      <c r="O650" s="76"/>
      <c r="P650" s="114"/>
      <c r="Q650" s="142">
        <v>12</v>
      </c>
      <c r="R650" s="76">
        <v>12</v>
      </c>
      <c r="S650" s="76">
        <v>12</v>
      </c>
      <c r="T650" s="194">
        <v>12</v>
      </c>
      <c r="U650" s="194"/>
      <c r="V650" s="194"/>
      <c r="W650" s="194"/>
      <c r="X650" s="169"/>
      <c r="Y650" s="76"/>
      <c r="Z650" s="76"/>
      <c r="AA650" s="76"/>
      <c r="AB650" s="76"/>
      <c r="AC650" s="76"/>
      <c r="AD650" s="76"/>
      <c r="AE650" s="169"/>
      <c r="AF650" s="76"/>
      <c r="AG650" s="76"/>
      <c r="AH650" s="76"/>
      <c r="AI650" s="97"/>
      <c r="AJ650" s="97"/>
      <c r="AK650" s="97"/>
      <c r="AL650" s="97"/>
      <c r="AM650" s="97"/>
      <c r="AN650" s="97"/>
      <c r="AO650" s="97"/>
      <c r="AP650" s="97"/>
      <c r="AQ650" s="97"/>
      <c r="AR650" s="97"/>
      <c r="AS650" s="97"/>
      <c r="AT650" s="97"/>
      <c r="AU650" s="97"/>
      <c r="AV650" s="97"/>
      <c r="AW650" s="97"/>
      <c r="AX650" s="97"/>
      <c r="AY650" s="97"/>
      <c r="AZ650" s="97"/>
      <c r="BA650" s="97"/>
      <c r="BB650" s="97"/>
    </row>
    <row r="651" spans="1:54" s="98" customFormat="1" ht="14.25" customHeight="1" x14ac:dyDescent="0.25">
      <c r="A651" s="111">
        <v>81145900</v>
      </c>
      <c r="B651" s="112" t="s">
        <v>818</v>
      </c>
      <c r="C651" s="197" t="str">
        <f>VLOOKUP(B651,Satser!$I$133:$J$160,2,FALSE)</f>
        <v>SU</v>
      </c>
      <c r="D651" s="196" t="s">
        <v>121</v>
      </c>
      <c r="E651" s="440" t="s">
        <v>2200</v>
      </c>
      <c r="F651" s="220" t="s">
        <v>1813</v>
      </c>
      <c r="G651" s="112"/>
      <c r="H651" s="228">
        <v>2008</v>
      </c>
      <c r="I651" s="112"/>
      <c r="J651" s="138" t="s">
        <v>50</v>
      </c>
      <c r="K651" s="379">
        <f>IF(B651="",0,VLOOKUP(B651,Satser!$D$167:$F$194,2,FALSE)*IF(AA651="",0,VLOOKUP(AA651,Satser!$H$2:$J$14,2,FALSE)))</f>
        <v>0</v>
      </c>
      <c r="L651" s="379">
        <f>IF(B651="",0,VLOOKUP(B651,Satser!$I$167:$L$194,3,FALSE)*IF(AA651="",0,VLOOKUP(AA651,Satser!$H$2:$J$14,3,FALSE)))</f>
        <v>0</v>
      </c>
      <c r="M651" s="380">
        <f t="shared" si="10"/>
        <v>0</v>
      </c>
      <c r="N651" s="211" t="s">
        <v>141</v>
      </c>
      <c r="O651" s="76"/>
      <c r="P651" s="114"/>
      <c r="Q651" s="142">
        <v>5</v>
      </c>
      <c r="R651" s="76">
        <v>12</v>
      </c>
      <c r="S651" s="76">
        <v>12</v>
      </c>
      <c r="T651" s="194">
        <v>7</v>
      </c>
      <c r="U651" s="194"/>
      <c r="V651" s="194"/>
      <c r="W651" s="194"/>
      <c r="X651" s="169"/>
      <c r="Y651" s="76"/>
      <c r="Z651" s="76"/>
      <c r="AA651" s="76"/>
      <c r="AB651" s="76"/>
      <c r="AC651" s="76"/>
      <c r="AD651" s="76"/>
      <c r="AE651" s="169"/>
      <c r="AF651" s="76"/>
      <c r="AG651" s="76"/>
      <c r="AH651" s="76"/>
      <c r="AI651" s="97"/>
      <c r="AJ651" s="97"/>
      <c r="AK651" s="97"/>
      <c r="AL651" s="97"/>
      <c r="AM651" s="97"/>
      <c r="AN651" s="97"/>
      <c r="AO651" s="97"/>
      <c r="AP651" s="97"/>
      <c r="AQ651" s="97"/>
      <c r="AR651" s="97"/>
      <c r="AS651" s="97"/>
      <c r="AT651" s="97"/>
      <c r="AU651" s="97"/>
      <c r="AV651" s="97"/>
      <c r="AW651" s="97"/>
      <c r="AX651" s="97"/>
      <c r="AY651" s="97"/>
      <c r="AZ651" s="97"/>
      <c r="BA651" s="97"/>
      <c r="BB651" s="97"/>
    </row>
    <row r="652" spans="1:54" s="98" customFormat="1" ht="14.25" customHeight="1" x14ac:dyDescent="0.25">
      <c r="A652" s="96">
        <v>81158803</v>
      </c>
      <c r="B652" s="130" t="s">
        <v>818</v>
      </c>
      <c r="C652" s="197" t="str">
        <f>VLOOKUP(B652,Satser!$I$133:$J$160,2,FALSE)</f>
        <v>SU</v>
      </c>
      <c r="D652" s="75" t="s">
        <v>1274</v>
      </c>
      <c r="E652" s="440"/>
      <c r="F652" s="220" t="s">
        <v>1813</v>
      </c>
      <c r="G652" s="130"/>
      <c r="H652" s="312">
        <v>2013</v>
      </c>
      <c r="I652" s="130"/>
      <c r="J652" s="160" t="s">
        <v>820</v>
      </c>
      <c r="K652" s="379">
        <f>IF(B652="",0,VLOOKUP(B652,Satser!$D$167:$F$194,2,FALSE)*IF(AA652="",0,VLOOKUP(AA652,Satser!$H$2:$J$14,2,FALSE)))</f>
        <v>0</v>
      </c>
      <c r="L652" s="379">
        <f>IF(B652="",0,VLOOKUP(B652,Satser!$I$167:$L$194,3,FALSE)*IF(AA652="",0,VLOOKUP(AA652,Satser!$H$2:$J$14,3,FALSE)))</f>
        <v>0</v>
      </c>
      <c r="M652" s="380">
        <f t="shared" si="10"/>
        <v>0</v>
      </c>
      <c r="N652" s="141" t="s">
        <v>1594</v>
      </c>
      <c r="O652" s="73">
        <v>0</v>
      </c>
      <c r="P652" s="73">
        <v>6</v>
      </c>
      <c r="Q652" s="79">
        <v>6</v>
      </c>
      <c r="R652" s="73">
        <v>6</v>
      </c>
      <c r="S652" s="73">
        <v>6</v>
      </c>
      <c r="T652" s="183">
        <v>6</v>
      </c>
      <c r="U652" s="183"/>
      <c r="V652" s="183">
        <v>4</v>
      </c>
      <c r="W652" s="183">
        <v>12</v>
      </c>
      <c r="X652" s="183">
        <v>12</v>
      </c>
      <c r="Y652" s="183">
        <v>12</v>
      </c>
      <c r="Z652" s="76">
        <v>8</v>
      </c>
      <c r="AA652" s="76"/>
      <c r="AB652" s="76"/>
      <c r="AC652" s="76"/>
      <c r="AD652" s="76"/>
      <c r="AE652" s="169"/>
      <c r="AF652" s="76"/>
      <c r="AG652" s="76"/>
      <c r="AH652" s="76"/>
      <c r="AI652" s="97"/>
      <c r="AJ652" s="97"/>
      <c r="AK652" s="97"/>
      <c r="AL652" s="97"/>
      <c r="AM652" s="97"/>
      <c r="AN652" s="97"/>
      <c r="AO652" s="97"/>
      <c r="AP652" s="97"/>
      <c r="AQ652" s="97"/>
      <c r="AR652" s="97"/>
      <c r="AS652" s="97"/>
      <c r="AT652" s="97"/>
      <c r="AU652" s="97"/>
      <c r="AV652" s="97"/>
      <c r="AW652" s="97"/>
      <c r="AX652" s="97"/>
      <c r="AY652" s="97"/>
      <c r="AZ652" s="97"/>
      <c r="BA652" s="97"/>
      <c r="BB652" s="97"/>
    </row>
    <row r="653" spans="1:54" s="98" customFormat="1" ht="14.25" customHeight="1" x14ac:dyDescent="0.25">
      <c r="A653" s="96">
        <v>81158804</v>
      </c>
      <c r="B653" s="130" t="s">
        <v>818</v>
      </c>
      <c r="C653" s="197" t="str">
        <f>VLOOKUP(B653,Satser!$I$133:$J$160,2,FALSE)</f>
        <v>SU</v>
      </c>
      <c r="D653" s="75" t="s">
        <v>1274</v>
      </c>
      <c r="E653" s="440"/>
      <c r="F653" s="220" t="s">
        <v>1813</v>
      </c>
      <c r="G653" s="130"/>
      <c r="H653" s="312">
        <v>2013</v>
      </c>
      <c r="I653" s="130"/>
      <c r="J653" s="160" t="s">
        <v>821</v>
      </c>
      <c r="K653" s="379">
        <f>IF(B653="",0,VLOOKUP(B653,Satser!$D$167:$F$194,2,FALSE)*IF(AA653="",0,VLOOKUP(AA653,Satser!$H$2:$J$14,2,FALSE)))</f>
        <v>0</v>
      </c>
      <c r="L653" s="379">
        <f>IF(B653="",0,VLOOKUP(B653,Satser!$I$167:$L$194,3,FALSE)*IF(AA653="",0,VLOOKUP(AA653,Satser!$H$2:$J$14,3,FALSE)))</f>
        <v>0</v>
      </c>
      <c r="M653" s="380">
        <f t="shared" si="10"/>
        <v>0</v>
      </c>
      <c r="N653" s="141" t="s">
        <v>1594</v>
      </c>
      <c r="O653" s="73"/>
      <c r="P653" s="73">
        <v>6</v>
      </c>
      <c r="Q653" s="79">
        <v>6</v>
      </c>
      <c r="R653" s="73">
        <v>6</v>
      </c>
      <c r="S653" s="73">
        <v>6</v>
      </c>
      <c r="T653" s="183">
        <v>6</v>
      </c>
      <c r="U653" s="183"/>
      <c r="V653" s="183">
        <v>4</v>
      </c>
      <c r="W653" s="183">
        <v>12</v>
      </c>
      <c r="X653" s="183">
        <v>12</v>
      </c>
      <c r="Y653" s="183">
        <v>12</v>
      </c>
      <c r="Z653" s="76">
        <v>8</v>
      </c>
      <c r="AA653" s="76"/>
      <c r="AB653" s="76"/>
      <c r="AC653" s="76"/>
      <c r="AD653" s="76"/>
      <c r="AE653" s="169"/>
      <c r="AF653" s="76"/>
      <c r="AG653" s="76"/>
      <c r="AH653" s="76"/>
      <c r="AI653" s="97"/>
      <c r="AJ653" s="97"/>
      <c r="AK653" s="97"/>
      <c r="AL653" s="97"/>
      <c r="AM653" s="97"/>
      <c r="AN653" s="97"/>
      <c r="AO653" s="97"/>
      <c r="AP653" s="97"/>
      <c r="AQ653" s="97"/>
      <c r="AR653" s="97"/>
      <c r="AS653" s="97"/>
      <c r="AT653" s="97"/>
      <c r="AU653" s="97"/>
      <c r="AV653" s="97"/>
      <c r="AW653" s="97"/>
      <c r="AX653" s="97"/>
      <c r="AY653" s="97"/>
      <c r="AZ653" s="97"/>
      <c r="BA653" s="97"/>
      <c r="BB653" s="97"/>
    </row>
    <row r="654" spans="1:54" s="98" customFormat="1" ht="14.25" customHeight="1" x14ac:dyDescent="0.3">
      <c r="A654" s="96">
        <v>81184901</v>
      </c>
      <c r="B654" s="130" t="s">
        <v>818</v>
      </c>
      <c r="C654" s="197" t="str">
        <f>VLOOKUP(B654,Satser!$I$133:$J$160,2,FALSE)</f>
        <v>SU</v>
      </c>
      <c r="D654" s="145" t="s">
        <v>97</v>
      </c>
      <c r="E654" s="440"/>
      <c r="F654" s="220" t="s">
        <v>1813</v>
      </c>
      <c r="G654" s="132"/>
      <c r="H654" s="192">
        <v>2002</v>
      </c>
      <c r="I654" s="187"/>
      <c r="J654" s="160" t="s">
        <v>814</v>
      </c>
      <c r="K654" s="379">
        <f>IF(B654="",0,VLOOKUP(B654,Satser!$D$167:$F$194,2,FALSE)*IF(AA654="",0,VLOOKUP(AA654,Satser!$H$2:$J$14,2,FALSE)))</f>
        <v>0</v>
      </c>
      <c r="L654" s="379">
        <f>IF(B654="",0,VLOOKUP(B654,Satser!$I$167:$L$194,3,FALSE)*IF(AA654="",0,VLOOKUP(AA654,Satser!$H$2:$J$14,3,FALSE)))</f>
        <v>0</v>
      </c>
      <c r="M654" s="380">
        <f t="shared" si="10"/>
        <v>0</v>
      </c>
      <c r="N654" s="262" t="s">
        <v>148</v>
      </c>
      <c r="O654" s="73"/>
      <c r="P654" s="73"/>
      <c r="Q654" s="167">
        <v>0</v>
      </c>
      <c r="R654" s="73">
        <v>12</v>
      </c>
      <c r="S654" s="73">
        <v>12</v>
      </c>
      <c r="T654" s="183">
        <v>12</v>
      </c>
      <c r="U654" s="183"/>
      <c r="V654" s="183"/>
      <c r="W654" s="183"/>
      <c r="X654" s="168"/>
      <c r="Y654" s="76"/>
      <c r="Z654" s="76"/>
      <c r="AA654" s="76"/>
      <c r="AB654" s="76"/>
      <c r="AC654" s="76"/>
      <c r="AD654" s="76"/>
      <c r="AE654" s="169"/>
      <c r="AF654" s="76"/>
      <c r="AG654" s="76"/>
      <c r="AH654" s="76"/>
      <c r="AI654" s="97"/>
      <c r="AJ654" s="97"/>
      <c r="AK654" s="97"/>
      <c r="AL654" s="97"/>
      <c r="AM654" s="97"/>
      <c r="AN654" s="97"/>
      <c r="AO654" s="97"/>
      <c r="AP654" s="97"/>
      <c r="AQ654" s="97"/>
      <c r="AR654" s="97"/>
      <c r="AS654" s="97"/>
      <c r="AT654" s="97"/>
      <c r="AU654" s="97"/>
      <c r="AV654" s="97"/>
      <c r="AW654" s="97"/>
      <c r="AX654" s="97"/>
      <c r="AY654" s="97"/>
      <c r="AZ654" s="97"/>
      <c r="BA654" s="97"/>
      <c r="BB654" s="97"/>
    </row>
    <row r="655" spans="1:54" s="98" customFormat="1" ht="14.25" customHeight="1" x14ac:dyDescent="0.25">
      <c r="A655" s="111">
        <v>81705700</v>
      </c>
      <c r="B655" s="333" t="s">
        <v>818</v>
      </c>
      <c r="C655" s="197" t="str">
        <f>VLOOKUP(B655,Satser!$I$133:$J$160,2,FALSE)</f>
        <v>SU</v>
      </c>
      <c r="D655" s="112" t="s">
        <v>691</v>
      </c>
      <c r="E655" s="440"/>
      <c r="F655" s="220" t="s">
        <v>1813</v>
      </c>
      <c r="G655" s="112" t="s">
        <v>530</v>
      </c>
      <c r="H655" s="192">
        <v>2009</v>
      </c>
      <c r="I655" s="189" t="s">
        <v>668</v>
      </c>
      <c r="J655" s="160" t="s">
        <v>224</v>
      </c>
      <c r="K655" s="379">
        <f>IF(B655="",0,VLOOKUP(B655,Satser!$D$167:$F$194,2,FALSE)*IF(AA655="",0,VLOOKUP(AA655,Satser!$H$2:$J$14,2,FALSE)))</f>
        <v>0</v>
      </c>
      <c r="L655" s="379">
        <f>IF(B655="",0,VLOOKUP(B655,Satser!$I$167:$L$194,3,FALSE)*IF(AA655="",0,VLOOKUP(AA655,Satser!$H$2:$J$14,3,FALSE)))</f>
        <v>0</v>
      </c>
      <c r="M655" s="380">
        <f t="shared" si="10"/>
        <v>0</v>
      </c>
      <c r="N655" s="211" t="s">
        <v>701</v>
      </c>
      <c r="O655" s="73"/>
      <c r="P655" s="73"/>
      <c r="Q655" s="114">
        <v>0</v>
      </c>
      <c r="R655" s="76"/>
      <c r="S655" s="76">
        <v>7</v>
      </c>
      <c r="T655" s="194">
        <v>12</v>
      </c>
      <c r="U655" s="194">
        <v>12</v>
      </c>
      <c r="V655" s="194">
        <v>12</v>
      </c>
      <c r="W655" s="183">
        <v>5</v>
      </c>
      <c r="X655" s="168"/>
      <c r="Y655" s="73"/>
      <c r="Z655" s="76"/>
      <c r="AA655" s="76"/>
      <c r="AB655" s="76"/>
      <c r="AC655" s="76"/>
      <c r="AD655" s="76"/>
      <c r="AE655" s="169"/>
      <c r="AF655" s="76"/>
      <c r="AG655" s="76"/>
      <c r="AH655" s="76"/>
      <c r="AI655" s="97"/>
      <c r="AJ655" s="97"/>
      <c r="AK655" s="97"/>
      <c r="AL655" s="97"/>
      <c r="AM655" s="97"/>
      <c r="AN655" s="97"/>
      <c r="AO655" s="97"/>
      <c r="AP655" s="97"/>
      <c r="AQ655" s="97"/>
      <c r="AR655" s="97"/>
      <c r="AS655" s="97"/>
      <c r="AT655" s="97"/>
      <c r="AU655" s="97"/>
      <c r="AV655" s="97"/>
      <c r="AW655" s="97"/>
      <c r="AX655" s="97"/>
      <c r="AY655" s="97"/>
      <c r="AZ655" s="97"/>
      <c r="BA655" s="97"/>
      <c r="BB655" s="97"/>
    </row>
    <row r="656" spans="1:54" s="98" customFormat="1" ht="14.25" customHeight="1" x14ac:dyDescent="0.25">
      <c r="A656" s="111">
        <v>81705800</v>
      </c>
      <c r="B656" s="112" t="s">
        <v>818</v>
      </c>
      <c r="C656" s="197" t="str">
        <f>VLOOKUP(B656,Satser!$I$133:$J$160,2,FALSE)</f>
        <v>SU</v>
      </c>
      <c r="D656" s="196" t="s">
        <v>359</v>
      </c>
      <c r="E656" s="440"/>
      <c r="F656" s="220" t="s">
        <v>1813</v>
      </c>
      <c r="G656" s="112"/>
      <c r="H656" s="192">
        <v>2009</v>
      </c>
      <c r="I656" s="189" t="s">
        <v>346</v>
      </c>
      <c r="J656" s="160" t="s">
        <v>224</v>
      </c>
      <c r="K656" s="379">
        <f>IF(B656="",0,VLOOKUP(B656,Satser!$D$167:$F$194,2,FALSE)*IF(AA656="",0,VLOOKUP(AA656,Satser!$H$2:$J$14,2,FALSE)))</f>
        <v>0</v>
      </c>
      <c r="L656" s="379">
        <f>IF(B656="",0,VLOOKUP(B656,Satser!$I$167:$L$194,3,FALSE)*IF(AA656="",0,VLOOKUP(AA656,Satser!$H$2:$J$14,3,FALSE)))</f>
        <v>0</v>
      </c>
      <c r="M656" s="380">
        <f t="shared" si="10"/>
        <v>0</v>
      </c>
      <c r="N656" s="211" t="s">
        <v>362</v>
      </c>
      <c r="O656" s="73"/>
      <c r="P656" s="73"/>
      <c r="Q656" s="114">
        <v>0</v>
      </c>
      <c r="R656" s="76">
        <v>7</v>
      </c>
      <c r="S656" s="76">
        <v>12</v>
      </c>
      <c r="T656" s="194">
        <v>12</v>
      </c>
      <c r="U656" s="194">
        <v>12</v>
      </c>
      <c r="V656" s="194">
        <v>5</v>
      </c>
      <c r="W656" s="183"/>
      <c r="X656" s="168"/>
      <c r="Y656" s="73"/>
      <c r="Z656" s="76"/>
      <c r="AA656" s="76"/>
      <c r="AB656" s="76"/>
      <c r="AC656" s="76"/>
      <c r="AD656" s="76"/>
      <c r="AE656" s="169"/>
      <c r="AF656" s="76"/>
      <c r="AG656" s="76"/>
      <c r="AH656" s="76"/>
      <c r="AI656" s="97"/>
      <c r="AJ656" s="97"/>
      <c r="AK656" s="97"/>
      <c r="AL656" s="97"/>
      <c r="AM656" s="97"/>
      <c r="AN656" s="97"/>
      <c r="AO656" s="97"/>
      <c r="AP656" s="97"/>
      <c r="AQ656" s="97"/>
      <c r="AR656" s="97"/>
      <c r="AS656" s="97"/>
      <c r="AT656" s="97"/>
      <c r="AU656" s="97"/>
      <c r="AV656" s="97"/>
      <c r="AW656" s="97"/>
      <c r="AX656" s="97"/>
      <c r="AY656" s="97"/>
      <c r="AZ656" s="97"/>
      <c r="BA656" s="97"/>
      <c r="BB656" s="97"/>
    </row>
    <row r="657" spans="1:54" s="98" customFormat="1" ht="14.25" customHeight="1" x14ac:dyDescent="0.25">
      <c r="A657" s="111">
        <v>81705900</v>
      </c>
      <c r="B657" s="112" t="s">
        <v>818</v>
      </c>
      <c r="C657" s="197" t="str">
        <f>VLOOKUP(B657,Satser!$I$133:$J$160,2,FALSE)</f>
        <v>SU</v>
      </c>
      <c r="D657" s="196" t="s">
        <v>400</v>
      </c>
      <c r="E657" s="440"/>
      <c r="F657" s="220" t="s">
        <v>1813</v>
      </c>
      <c r="G657" s="112"/>
      <c r="H657" s="192">
        <v>2009</v>
      </c>
      <c r="I657" s="189" t="s">
        <v>348</v>
      </c>
      <c r="J657" s="160" t="s">
        <v>224</v>
      </c>
      <c r="K657" s="379">
        <f>IF(B657="",0,VLOOKUP(B657,Satser!$D$167:$F$194,2,FALSE)*IF(AA657="",0,VLOOKUP(AA657,Satser!$H$2:$J$14,2,FALSE)))</f>
        <v>0</v>
      </c>
      <c r="L657" s="379">
        <f>IF(B657="",0,VLOOKUP(B657,Satser!$I$167:$L$194,3,FALSE)*IF(AA657="",0,VLOOKUP(AA657,Satser!$H$2:$J$14,3,FALSE)))</f>
        <v>0</v>
      </c>
      <c r="M657" s="380">
        <f t="shared" si="10"/>
        <v>0</v>
      </c>
      <c r="N657" s="211" t="s">
        <v>422</v>
      </c>
      <c r="O657" s="73"/>
      <c r="P657" s="73"/>
      <c r="Q657" s="114">
        <v>0</v>
      </c>
      <c r="R657" s="76">
        <v>5</v>
      </c>
      <c r="S657" s="76">
        <v>12</v>
      </c>
      <c r="T657" s="194">
        <v>12</v>
      </c>
      <c r="U657" s="194">
        <v>12</v>
      </c>
      <c r="V657" s="194">
        <v>7</v>
      </c>
      <c r="W657" s="183"/>
      <c r="X657" s="168"/>
      <c r="Y657" s="73"/>
      <c r="Z657" s="76"/>
      <c r="AA657" s="76"/>
      <c r="AB657" s="76"/>
      <c r="AC657" s="76"/>
      <c r="AD657" s="76"/>
      <c r="AE657" s="169"/>
      <c r="AF657" s="76"/>
      <c r="AG657" s="76"/>
      <c r="AH657" s="76"/>
      <c r="AI657" s="97"/>
      <c r="AJ657" s="97"/>
      <c r="AK657" s="97"/>
      <c r="AL657" s="97"/>
      <c r="AM657" s="97"/>
      <c r="AN657" s="97"/>
      <c r="AO657" s="97"/>
      <c r="AP657" s="97"/>
      <c r="AQ657" s="97"/>
      <c r="AR657" s="97"/>
      <c r="AS657" s="97"/>
      <c r="AT657" s="97"/>
      <c r="AU657" s="97"/>
      <c r="AV657" s="97"/>
      <c r="AW657" s="97"/>
      <c r="AX657" s="97"/>
      <c r="AY657" s="97"/>
      <c r="AZ657" s="97"/>
      <c r="BA657" s="97"/>
      <c r="BB657" s="97"/>
    </row>
    <row r="658" spans="1:54" s="98" customFormat="1" ht="14.25" customHeight="1" x14ac:dyDescent="0.25">
      <c r="A658" s="111">
        <v>81706000</v>
      </c>
      <c r="B658" s="112" t="s">
        <v>818</v>
      </c>
      <c r="C658" s="197" t="str">
        <f>VLOOKUP(B658,Satser!$I$133:$J$160,2,FALSE)</f>
        <v>SU</v>
      </c>
      <c r="D658" s="196" t="s">
        <v>399</v>
      </c>
      <c r="E658" s="440"/>
      <c r="F658" s="220" t="s">
        <v>1813</v>
      </c>
      <c r="G658" s="112"/>
      <c r="H658" s="192">
        <v>2009</v>
      </c>
      <c r="I658" s="189" t="s">
        <v>348</v>
      </c>
      <c r="J658" s="160" t="s">
        <v>224</v>
      </c>
      <c r="K658" s="379">
        <f>IF(B658="",0,VLOOKUP(B658,Satser!$D$167:$F$194,2,FALSE)*IF(AA658="",0,VLOOKUP(AA658,Satser!$H$2:$J$14,2,FALSE)))</f>
        <v>0</v>
      </c>
      <c r="L658" s="379">
        <f>IF(B658="",0,VLOOKUP(B658,Satser!$I$167:$L$194,3,FALSE)*IF(AA658="",0,VLOOKUP(AA658,Satser!$H$2:$J$14,3,FALSE)))</f>
        <v>0</v>
      </c>
      <c r="M658" s="380">
        <f t="shared" si="10"/>
        <v>0</v>
      </c>
      <c r="N658" s="211" t="s">
        <v>422</v>
      </c>
      <c r="O658" s="73"/>
      <c r="P658" s="73"/>
      <c r="Q658" s="114">
        <v>0</v>
      </c>
      <c r="R658" s="76">
        <v>5</v>
      </c>
      <c r="S658" s="76">
        <v>12</v>
      </c>
      <c r="T658" s="194">
        <v>12</v>
      </c>
      <c r="U658" s="194">
        <v>12</v>
      </c>
      <c r="V658" s="194">
        <v>7</v>
      </c>
      <c r="W658" s="183"/>
      <c r="X658" s="168"/>
      <c r="Y658" s="73"/>
      <c r="Z658" s="76"/>
      <c r="AA658" s="76"/>
      <c r="AB658" s="76"/>
      <c r="AC658" s="76"/>
      <c r="AD658" s="76"/>
      <c r="AE658" s="169"/>
      <c r="AF658" s="76"/>
      <c r="AG658" s="76"/>
      <c r="AH658" s="76"/>
      <c r="AI658" s="97"/>
      <c r="AJ658" s="97"/>
      <c r="AK658" s="97"/>
      <c r="AL658" s="97"/>
      <c r="AM658" s="97"/>
      <c r="AN658" s="97"/>
      <c r="AO658" s="97"/>
      <c r="AP658" s="97"/>
      <c r="AQ658" s="97"/>
      <c r="AR658" s="97"/>
      <c r="AS658" s="97"/>
      <c r="AT658" s="97"/>
      <c r="AU658" s="97"/>
      <c r="AV658" s="97"/>
      <c r="AW658" s="97"/>
      <c r="AX658" s="97"/>
      <c r="AY658" s="97"/>
      <c r="AZ658" s="97"/>
      <c r="BA658" s="97"/>
      <c r="BB658" s="97"/>
    </row>
    <row r="659" spans="1:54" s="98" customFormat="1" ht="14.25" customHeight="1" x14ac:dyDescent="0.25">
      <c r="A659" s="111">
        <v>81706100</v>
      </c>
      <c r="B659" s="112" t="s">
        <v>818</v>
      </c>
      <c r="C659" s="197" t="str">
        <f>VLOOKUP(B659,Satser!$I$133:$J$160,2,FALSE)</f>
        <v>SU</v>
      </c>
      <c r="D659" s="196" t="s">
        <v>434</v>
      </c>
      <c r="E659" s="440"/>
      <c r="F659" s="220" t="s">
        <v>1813</v>
      </c>
      <c r="G659" s="112"/>
      <c r="H659" s="192">
        <v>2009</v>
      </c>
      <c r="I659" s="189" t="s">
        <v>348</v>
      </c>
      <c r="J659" s="160" t="s">
        <v>224</v>
      </c>
      <c r="K659" s="379">
        <f>IF(B659="",0,VLOOKUP(B659,Satser!$D$167:$F$194,2,FALSE)*IF(AA659="",0,VLOOKUP(AA659,Satser!$H$2:$J$14,2,FALSE)))</f>
        <v>0</v>
      </c>
      <c r="L659" s="379">
        <f>IF(B659="",0,VLOOKUP(B659,Satser!$I$167:$L$194,3,FALSE)*IF(AA659="",0,VLOOKUP(AA659,Satser!$H$2:$J$14,3,FALSE)))</f>
        <v>0</v>
      </c>
      <c r="M659" s="380">
        <f t="shared" si="10"/>
        <v>0</v>
      </c>
      <c r="N659" s="211" t="s">
        <v>443</v>
      </c>
      <c r="O659" s="73"/>
      <c r="P659" s="73"/>
      <c r="Q659" s="114">
        <v>0</v>
      </c>
      <c r="R659" s="76">
        <v>5</v>
      </c>
      <c r="S659" s="76">
        <v>12</v>
      </c>
      <c r="T659" s="194">
        <v>12</v>
      </c>
      <c r="U659" s="194">
        <v>12</v>
      </c>
      <c r="V659" s="194">
        <v>7</v>
      </c>
      <c r="W659" s="183"/>
      <c r="X659" s="168"/>
      <c r="Y659" s="73"/>
      <c r="Z659" s="76"/>
      <c r="AA659" s="76"/>
      <c r="AB659" s="76"/>
      <c r="AC659" s="76"/>
      <c r="AD659" s="76"/>
      <c r="AE659" s="169"/>
      <c r="AF659" s="76"/>
      <c r="AG659" s="76"/>
      <c r="AH659" s="76"/>
      <c r="AI659" s="97"/>
      <c r="AJ659" s="97"/>
      <c r="AK659" s="97"/>
      <c r="AL659" s="97"/>
      <c r="AM659" s="97"/>
      <c r="AN659" s="97"/>
      <c r="AO659" s="97"/>
      <c r="AP659" s="97"/>
      <c r="AQ659" s="97"/>
      <c r="AR659" s="97"/>
      <c r="AS659" s="97"/>
      <c r="AT659" s="97"/>
      <c r="AU659" s="97"/>
      <c r="AV659" s="97"/>
      <c r="AW659" s="97"/>
      <c r="AX659" s="97"/>
      <c r="AY659" s="97"/>
      <c r="AZ659" s="97"/>
      <c r="BA659" s="97"/>
      <c r="BB659" s="97"/>
    </row>
    <row r="660" spans="1:54" s="98" customFormat="1" ht="14.25" customHeight="1" x14ac:dyDescent="0.25">
      <c r="A660" s="111">
        <v>81706200</v>
      </c>
      <c r="B660" s="112" t="s">
        <v>818</v>
      </c>
      <c r="C660" s="197" t="str">
        <f>VLOOKUP(B660,Satser!$I$133:$J$160,2,FALSE)</f>
        <v>SU</v>
      </c>
      <c r="D660" s="196" t="s">
        <v>432</v>
      </c>
      <c r="E660" s="440"/>
      <c r="F660" s="220" t="s">
        <v>1813</v>
      </c>
      <c r="G660" s="112"/>
      <c r="H660" s="192">
        <v>2009</v>
      </c>
      <c r="I660" s="189" t="s">
        <v>364</v>
      </c>
      <c r="J660" s="160" t="s">
        <v>224</v>
      </c>
      <c r="K660" s="379">
        <f>IF(B660="",0,VLOOKUP(B660,Satser!$D$167:$F$194,2,FALSE)*IF(AA660="",0,VLOOKUP(AA660,Satser!$H$2:$J$14,2,FALSE)))</f>
        <v>0</v>
      </c>
      <c r="L660" s="379">
        <f>IF(B660="",0,VLOOKUP(B660,Satser!$I$167:$L$194,3,FALSE)*IF(AA660="",0,VLOOKUP(AA660,Satser!$H$2:$J$14,3,FALSE)))</f>
        <v>0</v>
      </c>
      <c r="M660" s="380">
        <f t="shared" si="10"/>
        <v>0</v>
      </c>
      <c r="N660" s="211" t="s">
        <v>443</v>
      </c>
      <c r="O660" s="73"/>
      <c r="P660" s="73"/>
      <c r="Q660" s="114">
        <v>0</v>
      </c>
      <c r="R660" s="76">
        <v>3</v>
      </c>
      <c r="S660" s="76">
        <v>12</v>
      </c>
      <c r="T660" s="194">
        <v>12</v>
      </c>
      <c r="U660" s="194">
        <v>12</v>
      </c>
      <c r="V660" s="194">
        <v>9</v>
      </c>
      <c r="W660" s="183"/>
      <c r="X660" s="168"/>
      <c r="Y660" s="73"/>
      <c r="Z660" s="76"/>
      <c r="AA660" s="76"/>
      <c r="AB660" s="76"/>
      <c r="AC660" s="76"/>
      <c r="AD660" s="76"/>
      <c r="AE660" s="169"/>
      <c r="AF660" s="76"/>
      <c r="AG660" s="76"/>
      <c r="AH660" s="76"/>
      <c r="AI660" s="97"/>
      <c r="AJ660" s="97"/>
      <c r="AK660" s="97"/>
      <c r="AL660" s="97"/>
      <c r="AM660" s="97"/>
      <c r="AN660" s="97"/>
      <c r="AO660" s="97"/>
      <c r="AP660" s="97"/>
      <c r="AQ660" s="97"/>
      <c r="AR660" s="97"/>
      <c r="AS660" s="97"/>
      <c r="AT660" s="97"/>
      <c r="AU660" s="97"/>
      <c r="AV660" s="97"/>
      <c r="AW660" s="97"/>
      <c r="AX660" s="97"/>
      <c r="AY660" s="97"/>
      <c r="AZ660" s="97"/>
      <c r="BA660" s="97"/>
      <c r="BB660" s="97"/>
    </row>
    <row r="661" spans="1:54" s="98" customFormat="1" ht="14.25" customHeight="1" x14ac:dyDescent="0.25">
      <c r="A661" s="111">
        <v>81706300</v>
      </c>
      <c r="B661" s="112" t="s">
        <v>818</v>
      </c>
      <c r="C661" s="197" t="str">
        <f>VLOOKUP(B661,Satser!$I$133:$J$160,2,FALSE)</f>
        <v>SU</v>
      </c>
      <c r="D661" s="196" t="s">
        <v>433</v>
      </c>
      <c r="E661" s="440"/>
      <c r="F661" s="220" t="s">
        <v>1813</v>
      </c>
      <c r="G661" s="112"/>
      <c r="H661" s="192">
        <v>2009</v>
      </c>
      <c r="I661" s="189" t="s">
        <v>348</v>
      </c>
      <c r="J661" s="160" t="s">
        <v>224</v>
      </c>
      <c r="K661" s="379">
        <f>IF(B661="",0,VLOOKUP(B661,Satser!$D$167:$F$194,2,FALSE)*IF(AA661="",0,VLOOKUP(AA661,Satser!$H$2:$J$14,2,FALSE)))</f>
        <v>0</v>
      </c>
      <c r="L661" s="379">
        <f>IF(B661="",0,VLOOKUP(B661,Satser!$I$167:$L$194,3,FALSE)*IF(AA661="",0,VLOOKUP(AA661,Satser!$H$2:$J$14,3,FALSE)))</f>
        <v>0</v>
      </c>
      <c r="M661" s="380">
        <f t="shared" si="10"/>
        <v>0</v>
      </c>
      <c r="N661" s="211" t="s">
        <v>443</v>
      </c>
      <c r="O661" s="73"/>
      <c r="P661" s="73"/>
      <c r="Q661" s="114">
        <v>0</v>
      </c>
      <c r="R661" s="76">
        <v>5</v>
      </c>
      <c r="S661" s="76">
        <v>12</v>
      </c>
      <c r="T661" s="194">
        <v>12</v>
      </c>
      <c r="U661" s="194">
        <v>12</v>
      </c>
      <c r="V661" s="194">
        <v>7</v>
      </c>
      <c r="W661" s="183"/>
      <c r="X661" s="168"/>
      <c r="Y661" s="73"/>
      <c r="Z661" s="76"/>
      <c r="AA661" s="76"/>
      <c r="AB661" s="76"/>
      <c r="AC661" s="76"/>
      <c r="AD661" s="76"/>
      <c r="AE661" s="169"/>
      <c r="AF661" s="76"/>
      <c r="AG661" s="76"/>
      <c r="AH661" s="76"/>
      <c r="AI661" s="97"/>
      <c r="AJ661" s="97"/>
      <c r="AK661" s="97"/>
      <c r="AL661" s="97"/>
      <c r="AM661" s="97"/>
      <c r="AN661" s="97"/>
      <c r="AO661" s="97"/>
      <c r="AP661" s="97"/>
      <c r="AQ661" s="97"/>
      <c r="AR661" s="97"/>
      <c r="AS661" s="97"/>
      <c r="AT661" s="97"/>
      <c r="AU661" s="97"/>
      <c r="AV661" s="97"/>
      <c r="AW661" s="97"/>
      <c r="AX661" s="97"/>
      <c r="AY661" s="97"/>
      <c r="AZ661" s="97"/>
      <c r="BA661" s="97"/>
      <c r="BB661" s="97"/>
    </row>
    <row r="662" spans="1:54" s="98" customFormat="1" ht="14.25" customHeight="1" x14ac:dyDescent="0.25">
      <c r="A662" s="111">
        <v>81706400</v>
      </c>
      <c r="B662" s="112" t="s">
        <v>818</v>
      </c>
      <c r="C662" s="197" t="str">
        <f>VLOOKUP(B662,Satser!$I$133:$J$160,2,FALSE)</f>
        <v>SU</v>
      </c>
      <c r="D662" s="196" t="s">
        <v>435</v>
      </c>
      <c r="E662" s="440"/>
      <c r="F662" s="220" t="s">
        <v>1813</v>
      </c>
      <c r="G662" s="112"/>
      <c r="H662" s="192">
        <v>2009</v>
      </c>
      <c r="I662" s="189" t="s">
        <v>1016</v>
      </c>
      <c r="J662" s="160" t="s">
        <v>224</v>
      </c>
      <c r="K662" s="379">
        <f>IF(B662="",0,VLOOKUP(B662,Satser!$D$167:$F$194,2,FALSE)*IF(AA662="",0,VLOOKUP(AA662,Satser!$H$2:$J$14,2,FALSE)))</f>
        <v>0</v>
      </c>
      <c r="L662" s="379">
        <f>IF(B662="",0,VLOOKUP(B662,Satser!$I$167:$L$194,3,FALSE)*IF(AA662="",0,VLOOKUP(AA662,Satser!$H$2:$J$14,3,FALSE)))</f>
        <v>0</v>
      </c>
      <c r="M662" s="380">
        <f t="shared" si="10"/>
        <v>0</v>
      </c>
      <c r="N662" s="211" t="s">
        <v>443</v>
      </c>
      <c r="O662" s="73"/>
      <c r="P662" s="73"/>
      <c r="Q662" s="114">
        <v>0</v>
      </c>
      <c r="R662" s="76">
        <v>6</v>
      </c>
      <c r="S662" s="76">
        <v>12</v>
      </c>
      <c r="T662" s="194">
        <v>12</v>
      </c>
      <c r="U662" s="194">
        <v>12</v>
      </c>
      <c r="V662" s="194">
        <v>6</v>
      </c>
      <c r="W662" s="183"/>
      <c r="X662" s="183"/>
      <c r="Y662" s="168"/>
      <c r="Z662" s="76"/>
      <c r="AA662" s="76"/>
      <c r="AB662" s="76"/>
      <c r="AC662" s="76"/>
      <c r="AD662" s="76"/>
      <c r="AE662" s="169"/>
      <c r="AF662" s="76"/>
      <c r="AG662" s="76"/>
      <c r="AH662" s="76"/>
      <c r="AI662" s="97"/>
      <c r="AJ662" s="97"/>
      <c r="AK662" s="97"/>
      <c r="AL662" s="97"/>
      <c r="AM662" s="97"/>
      <c r="AN662" s="97"/>
      <c r="AO662" s="97"/>
      <c r="AP662" s="97"/>
      <c r="AQ662" s="97"/>
      <c r="AR662" s="97"/>
      <c r="AS662" s="97"/>
      <c r="AT662" s="97"/>
      <c r="AU662" s="97"/>
      <c r="AV662" s="97"/>
      <c r="AW662" s="97"/>
      <c r="AX662" s="97"/>
      <c r="AY662" s="97"/>
      <c r="AZ662" s="97"/>
      <c r="BA662" s="97"/>
      <c r="BB662" s="97"/>
    </row>
    <row r="663" spans="1:54" s="98" customFormat="1" ht="14.25" customHeight="1" x14ac:dyDescent="0.25">
      <c r="A663" s="111">
        <v>81706500</v>
      </c>
      <c r="B663" s="112" t="s">
        <v>818</v>
      </c>
      <c r="C663" s="197" t="str">
        <f>VLOOKUP(B663,Satser!$I$133:$J$160,2,FALSE)</f>
        <v>SU</v>
      </c>
      <c r="D663" s="196" t="s">
        <v>430</v>
      </c>
      <c r="E663" s="440"/>
      <c r="F663" s="220" t="s">
        <v>1813</v>
      </c>
      <c r="G663" s="112"/>
      <c r="H663" s="192">
        <v>2009</v>
      </c>
      <c r="I663" s="189" t="s">
        <v>1016</v>
      </c>
      <c r="J663" s="160" t="s">
        <v>224</v>
      </c>
      <c r="K663" s="379">
        <f>IF(B663="",0,VLOOKUP(B663,Satser!$D$167:$F$194,2,FALSE)*IF(AA663="",0,VLOOKUP(AA663,Satser!$H$2:$J$14,2,FALSE)))</f>
        <v>0</v>
      </c>
      <c r="L663" s="379">
        <f>IF(B663="",0,VLOOKUP(B663,Satser!$I$167:$L$194,3,FALSE)*IF(AA663="",0,VLOOKUP(AA663,Satser!$H$2:$J$14,3,FALSE)))</f>
        <v>0</v>
      </c>
      <c r="M663" s="380">
        <f t="shared" si="10"/>
        <v>0</v>
      </c>
      <c r="N663" s="211" t="s">
        <v>443</v>
      </c>
      <c r="O663" s="73"/>
      <c r="P663" s="73"/>
      <c r="Q663" s="114">
        <v>0</v>
      </c>
      <c r="R663" s="76">
        <v>6</v>
      </c>
      <c r="S663" s="76">
        <v>12</v>
      </c>
      <c r="T663" s="194">
        <v>12</v>
      </c>
      <c r="U663" s="194">
        <v>12</v>
      </c>
      <c r="V663" s="194">
        <v>6</v>
      </c>
      <c r="W663" s="183"/>
      <c r="X663" s="168"/>
      <c r="Y663" s="73"/>
      <c r="Z663" s="76"/>
      <c r="AA663" s="76"/>
      <c r="AB663" s="76"/>
      <c r="AC663" s="76"/>
      <c r="AD663" s="76"/>
      <c r="AE663" s="169"/>
      <c r="AF663" s="76"/>
      <c r="AG663" s="76"/>
      <c r="AH663" s="76"/>
      <c r="AI663" s="97"/>
      <c r="AJ663" s="97"/>
      <c r="AK663" s="97"/>
      <c r="AL663" s="97"/>
      <c r="AM663" s="97"/>
      <c r="AN663" s="97"/>
      <c r="AO663" s="97"/>
      <c r="AP663" s="97"/>
      <c r="AQ663" s="97"/>
      <c r="AR663" s="97"/>
      <c r="AS663" s="97"/>
      <c r="AT663" s="97"/>
      <c r="AU663" s="97"/>
      <c r="AV663" s="97"/>
      <c r="AW663" s="97"/>
      <c r="AX663" s="97"/>
      <c r="AY663" s="97"/>
      <c r="AZ663" s="97"/>
      <c r="BA663" s="97"/>
      <c r="BB663" s="97"/>
    </row>
    <row r="664" spans="1:54" s="98" customFormat="1" ht="14.25" customHeight="1" x14ac:dyDescent="0.25">
      <c r="A664" s="111">
        <v>81706600</v>
      </c>
      <c r="B664" s="112" t="s">
        <v>818</v>
      </c>
      <c r="C664" s="197" t="str">
        <f>VLOOKUP(B664,Satser!$I$133:$J$160,2,FALSE)</f>
        <v>SU</v>
      </c>
      <c r="D664" s="196" t="s">
        <v>447</v>
      </c>
      <c r="E664" s="440"/>
      <c r="F664" s="220" t="s">
        <v>1813</v>
      </c>
      <c r="G664" s="112"/>
      <c r="H664" s="192">
        <v>2009</v>
      </c>
      <c r="I664" s="189" t="s">
        <v>348</v>
      </c>
      <c r="J664" s="160" t="s">
        <v>224</v>
      </c>
      <c r="K664" s="379">
        <f>IF(B664="",0,VLOOKUP(B664,Satser!$D$167:$F$194,2,FALSE)*IF(AA664="",0,VLOOKUP(AA664,Satser!$H$2:$J$14,2,FALSE)))</f>
        <v>0</v>
      </c>
      <c r="L664" s="379">
        <f>IF(B664="",0,VLOOKUP(B664,Satser!$I$167:$L$194,3,FALSE)*IF(AA664="",0,VLOOKUP(AA664,Satser!$H$2:$J$14,3,FALSE)))</f>
        <v>0</v>
      </c>
      <c r="M664" s="380">
        <f t="shared" si="10"/>
        <v>0</v>
      </c>
      <c r="N664" s="211" t="s">
        <v>469</v>
      </c>
      <c r="O664" s="73"/>
      <c r="P664" s="73"/>
      <c r="Q664" s="114">
        <v>0</v>
      </c>
      <c r="R664" s="76">
        <v>5</v>
      </c>
      <c r="S664" s="76">
        <v>12</v>
      </c>
      <c r="T664" s="194">
        <v>12</v>
      </c>
      <c r="U664" s="194">
        <v>12</v>
      </c>
      <c r="V664" s="194">
        <v>7</v>
      </c>
      <c r="W664" s="183"/>
      <c r="X664" s="168"/>
      <c r="Y664" s="73"/>
      <c r="Z664" s="76"/>
      <c r="AA664" s="76"/>
      <c r="AB664" s="76"/>
      <c r="AC664" s="76"/>
      <c r="AD664" s="76"/>
      <c r="AE664" s="169"/>
      <c r="AF664" s="76"/>
      <c r="AG664" s="76"/>
      <c r="AH664" s="76"/>
      <c r="AI664" s="97"/>
      <c r="AJ664" s="97"/>
      <c r="AK664" s="97"/>
      <c r="AL664" s="97"/>
      <c r="AM664" s="97"/>
      <c r="AN664" s="97"/>
      <c r="AO664" s="97"/>
      <c r="AP664" s="97"/>
      <c r="AQ664" s="97"/>
      <c r="AR664" s="97"/>
      <c r="AS664" s="97"/>
      <c r="AT664" s="97"/>
      <c r="AU664" s="97"/>
      <c r="AV664" s="97"/>
      <c r="AW664" s="97"/>
      <c r="AX664" s="97"/>
      <c r="AY664" s="97"/>
      <c r="AZ664" s="97"/>
      <c r="BA664" s="97"/>
      <c r="BB664" s="97"/>
    </row>
    <row r="665" spans="1:54" s="98" customFormat="1" ht="14.25" customHeight="1" x14ac:dyDescent="0.25">
      <c r="A665" s="111">
        <v>81706700</v>
      </c>
      <c r="B665" s="112" t="s">
        <v>818</v>
      </c>
      <c r="C665" s="197" t="str">
        <f>VLOOKUP(B665,Satser!$I$133:$J$160,2,FALSE)</f>
        <v>SU</v>
      </c>
      <c r="D665" s="112" t="s">
        <v>446</v>
      </c>
      <c r="E665" s="440"/>
      <c r="F665" s="220" t="s">
        <v>1813</v>
      </c>
      <c r="G665" s="112"/>
      <c r="H665" s="130">
        <v>2009</v>
      </c>
      <c r="I665" s="189" t="s">
        <v>224</v>
      </c>
      <c r="J665" s="160" t="s">
        <v>224</v>
      </c>
      <c r="K665" s="379">
        <f>IF(B665="",0,VLOOKUP(B665,Satser!$D$167:$F$194,2,FALSE)*IF(AA665="",0,VLOOKUP(AA665,Satser!$H$2:$J$14,2,FALSE)))</f>
        <v>0</v>
      </c>
      <c r="L665" s="379">
        <f>IF(B665="",0,VLOOKUP(B665,Satser!$I$167:$L$194,3,FALSE)*IF(AA665="",0,VLOOKUP(AA665,Satser!$H$2:$J$14,3,FALSE)))</f>
        <v>0</v>
      </c>
      <c r="M665" s="380">
        <f t="shared" si="10"/>
        <v>0</v>
      </c>
      <c r="N665" s="141" t="s">
        <v>469</v>
      </c>
      <c r="O665" s="73"/>
      <c r="P665" s="73"/>
      <c r="Q665" s="114">
        <v>0</v>
      </c>
      <c r="R665" s="76">
        <v>4</v>
      </c>
      <c r="S665" s="76">
        <v>12</v>
      </c>
      <c r="T665" s="76">
        <v>12</v>
      </c>
      <c r="U665" s="194">
        <v>12</v>
      </c>
      <c r="V665" s="194">
        <v>8</v>
      </c>
      <c r="W665" s="183"/>
      <c r="X665" s="183"/>
      <c r="Y665" s="168"/>
      <c r="Z665" s="76"/>
      <c r="AA665" s="76"/>
      <c r="AB665" s="76"/>
      <c r="AC665" s="76"/>
      <c r="AD665" s="76"/>
      <c r="AE665" s="169"/>
      <c r="AF665" s="76"/>
      <c r="AG665" s="76"/>
      <c r="AH665" s="76"/>
      <c r="AI665" s="97"/>
      <c r="AJ665" s="97"/>
      <c r="AK665" s="97"/>
      <c r="AL665" s="97"/>
      <c r="AM665" s="97"/>
      <c r="AN665" s="97"/>
      <c r="AO665" s="97"/>
      <c r="AP665" s="97"/>
      <c r="AQ665" s="97"/>
      <c r="AR665" s="97"/>
      <c r="AS665" s="97"/>
      <c r="AT665" s="97"/>
      <c r="AU665" s="97"/>
      <c r="AV665" s="97"/>
      <c r="AW665" s="97"/>
      <c r="AX665" s="97"/>
      <c r="AY665" s="97"/>
      <c r="AZ665" s="97"/>
      <c r="BA665" s="97"/>
      <c r="BB665" s="97"/>
    </row>
    <row r="666" spans="1:54" s="98" customFormat="1" ht="14.25" customHeight="1" x14ac:dyDescent="0.25">
      <c r="A666" s="111">
        <v>81706800</v>
      </c>
      <c r="B666" s="112" t="s">
        <v>818</v>
      </c>
      <c r="C666" s="197" t="str">
        <f>VLOOKUP(B666,Satser!$I$133:$J$160,2,FALSE)</f>
        <v>SU</v>
      </c>
      <c r="D666" s="196" t="s">
        <v>448</v>
      </c>
      <c r="E666" s="440"/>
      <c r="F666" s="220" t="s">
        <v>1813</v>
      </c>
      <c r="G666" s="112"/>
      <c r="H666" s="192">
        <v>2009</v>
      </c>
      <c r="I666" s="189" t="s">
        <v>224</v>
      </c>
      <c r="J666" s="160" t="s">
        <v>224</v>
      </c>
      <c r="K666" s="379">
        <f>IF(B666="",0,VLOOKUP(B666,Satser!$D$167:$F$194,2,FALSE)*IF(AA666="",0,VLOOKUP(AA666,Satser!$H$2:$J$14,2,FALSE)))</f>
        <v>0</v>
      </c>
      <c r="L666" s="379">
        <f>IF(B666="",0,VLOOKUP(B666,Satser!$I$167:$L$194,3,FALSE)*IF(AA666="",0,VLOOKUP(AA666,Satser!$H$2:$J$14,3,FALSE)))</f>
        <v>0</v>
      </c>
      <c r="M666" s="380">
        <f t="shared" si="10"/>
        <v>0</v>
      </c>
      <c r="N666" s="211" t="s">
        <v>469</v>
      </c>
      <c r="O666" s="73"/>
      <c r="P666" s="73"/>
      <c r="Q666" s="114">
        <v>0</v>
      </c>
      <c r="R666" s="76">
        <v>4</v>
      </c>
      <c r="S666" s="76">
        <v>12</v>
      </c>
      <c r="T666" s="194">
        <v>12</v>
      </c>
      <c r="U666" s="194">
        <v>12</v>
      </c>
      <c r="V666" s="194">
        <v>8</v>
      </c>
      <c r="W666" s="183"/>
      <c r="X666" s="183"/>
      <c r="Y666" s="168"/>
      <c r="Z666" s="76"/>
      <c r="AA666" s="76"/>
      <c r="AB666" s="76"/>
      <c r="AC666" s="76"/>
      <c r="AD666" s="76"/>
      <c r="AE666" s="169"/>
      <c r="AF666" s="76"/>
      <c r="AG666" s="76"/>
      <c r="AH666" s="76"/>
      <c r="AI666" s="97"/>
      <c r="AJ666" s="97"/>
      <c r="AK666" s="97"/>
      <c r="AL666" s="97"/>
      <c r="AM666" s="97"/>
      <c r="AN666" s="97"/>
      <c r="AO666" s="97"/>
      <c r="AP666" s="97"/>
      <c r="AQ666" s="97"/>
      <c r="AR666" s="97"/>
      <c r="AS666" s="97"/>
      <c r="AT666" s="97"/>
      <c r="AU666" s="97"/>
      <c r="AV666" s="97"/>
      <c r="AW666" s="97"/>
      <c r="AX666" s="97"/>
      <c r="AY666" s="97"/>
      <c r="AZ666" s="97"/>
      <c r="BA666" s="97"/>
      <c r="BB666" s="97"/>
    </row>
    <row r="667" spans="1:54" s="98" customFormat="1" ht="14.25" customHeight="1" x14ac:dyDescent="0.25">
      <c r="A667" s="111">
        <v>81706900</v>
      </c>
      <c r="B667" s="196" t="s">
        <v>818</v>
      </c>
      <c r="C667" s="197" t="str">
        <f>VLOOKUP(B667,Satser!$I$133:$J$160,2,FALSE)</f>
        <v>SU</v>
      </c>
      <c r="D667" s="196" t="s">
        <v>449</v>
      </c>
      <c r="E667" s="440"/>
      <c r="F667" s="220" t="s">
        <v>1813</v>
      </c>
      <c r="G667" s="112"/>
      <c r="H667" s="130">
        <v>2009</v>
      </c>
      <c r="I667" s="189" t="s">
        <v>224</v>
      </c>
      <c r="J667" s="160" t="s">
        <v>224</v>
      </c>
      <c r="K667" s="379">
        <f>IF(B667="",0,VLOOKUP(B667,Satser!$D$167:$F$194,2,FALSE)*IF(AA667="",0,VLOOKUP(AA667,Satser!$H$2:$J$14,2,FALSE)))</f>
        <v>0</v>
      </c>
      <c r="L667" s="379">
        <f>IF(B667="",0,VLOOKUP(B667,Satser!$I$167:$L$194,3,FALSE)*IF(AA667="",0,VLOOKUP(AA667,Satser!$H$2:$J$14,3,FALSE)))</f>
        <v>0</v>
      </c>
      <c r="M667" s="380">
        <f t="shared" si="10"/>
        <v>0</v>
      </c>
      <c r="N667" s="141" t="s">
        <v>469</v>
      </c>
      <c r="O667" s="73"/>
      <c r="P667" s="73"/>
      <c r="Q667" s="114">
        <v>0</v>
      </c>
      <c r="R667" s="76">
        <v>4</v>
      </c>
      <c r="S667" s="76">
        <v>12</v>
      </c>
      <c r="T667" s="194">
        <v>12</v>
      </c>
      <c r="U667" s="194">
        <v>12</v>
      </c>
      <c r="V667" s="194">
        <v>8</v>
      </c>
      <c r="W667" s="183"/>
      <c r="X667" s="168"/>
      <c r="Y667" s="73"/>
      <c r="Z667" s="76"/>
      <c r="AA667" s="76"/>
      <c r="AB667" s="76"/>
      <c r="AC667" s="76"/>
      <c r="AD667" s="76"/>
      <c r="AE667" s="169"/>
      <c r="AF667" s="76"/>
      <c r="AG667" s="76"/>
      <c r="AH667" s="76"/>
      <c r="AI667" s="97"/>
      <c r="AJ667" s="97"/>
      <c r="AK667" s="97"/>
      <c r="AL667" s="97"/>
      <c r="AM667" s="97"/>
      <c r="AN667" s="97"/>
      <c r="AO667" s="97"/>
      <c r="AP667" s="97"/>
      <c r="AQ667" s="97"/>
      <c r="AR667" s="97"/>
      <c r="AS667" s="97"/>
      <c r="AT667" s="97"/>
      <c r="AU667" s="97"/>
      <c r="AV667" s="97"/>
      <c r="AW667" s="97"/>
      <c r="AX667" s="97"/>
      <c r="AY667" s="97"/>
      <c r="AZ667" s="97"/>
      <c r="BA667" s="97"/>
      <c r="BB667" s="97"/>
    </row>
    <row r="668" spans="1:54" s="98" customFormat="1" ht="14.25" customHeight="1" x14ac:dyDescent="0.25">
      <c r="A668" s="111">
        <v>81707000</v>
      </c>
      <c r="B668" s="196" t="s">
        <v>818</v>
      </c>
      <c r="C668" s="197" t="str">
        <f>VLOOKUP(B668,Satser!$I$133:$J$160,2,FALSE)</f>
        <v>SU</v>
      </c>
      <c r="D668" s="196" t="s">
        <v>454</v>
      </c>
      <c r="E668" s="440"/>
      <c r="F668" s="220" t="s">
        <v>1813</v>
      </c>
      <c r="G668" s="112"/>
      <c r="H668" s="192">
        <v>2009</v>
      </c>
      <c r="I668" s="189" t="s">
        <v>224</v>
      </c>
      <c r="J668" s="160" t="s">
        <v>224</v>
      </c>
      <c r="K668" s="379">
        <f>IF(B668="",0,VLOOKUP(B668,Satser!$D$167:$F$194,2,FALSE)*IF(AA668="",0,VLOOKUP(AA668,Satser!$H$2:$J$14,2,FALSE)))</f>
        <v>0</v>
      </c>
      <c r="L668" s="379">
        <f>IF(B668="",0,VLOOKUP(B668,Satser!$I$167:$L$194,3,FALSE)*IF(AA668="",0,VLOOKUP(AA668,Satser!$H$2:$J$14,3,FALSE)))</f>
        <v>0</v>
      </c>
      <c r="M668" s="380">
        <f t="shared" si="10"/>
        <v>0</v>
      </c>
      <c r="N668" s="141" t="s">
        <v>468</v>
      </c>
      <c r="O668" s="73"/>
      <c r="P668" s="73"/>
      <c r="Q668" s="114">
        <v>0</v>
      </c>
      <c r="R668" s="76">
        <v>4</v>
      </c>
      <c r="S668" s="76">
        <v>12</v>
      </c>
      <c r="T668" s="194">
        <v>12</v>
      </c>
      <c r="U668" s="194">
        <v>12</v>
      </c>
      <c r="V668" s="194">
        <v>8</v>
      </c>
      <c r="W668" s="183"/>
      <c r="X668" s="183"/>
      <c r="Y668" s="168"/>
      <c r="Z668" s="76"/>
      <c r="AA668" s="76"/>
      <c r="AB668" s="76"/>
      <c r="AC668" s="76"/>
      <c r="AD668" s="76"/>
      <c r="AE668" s="169"/>
      <c r="AF668" s="76"/>
      <c r="AG668" s="76"/>
      <c r="AH668" s="76"/>
      <c r="AI668" s="97"/>
      <c r="AJ668" s="97"/>
      <c r="AK668" s="97"/>
      <c r="AL668" s="97"/>
      <c r="AM668" s="97"/>
      <c r="AN668" s="97"/>
      <c r="AO668" s="97"/>
      <c r="AP668" s="97"/>
      <c r="AQ668" s="97"/>
      <c r="AR668" s="97"/>
      <c r="AS668" s="97"/>
      <c r="AT668" s="97"/>
      <c r="AU668" s="97"/>
      <c r="AV668" s="97"/>
      <c r="AW668" s="97"/>
      <c r="AX668" s="97"/>
      <c r="AY668" s="97"/>
      <c r="AZ668" s="97"/>
      <c r="BA668" s="97"/>
      <c r="BB668" s="97"/>
    </row>
    <row r="669" spans="1:54" ht="14.25" customHeight="1" x14ac:dyDescent="0.25">
      <c r="A669" s="111">
        <v>81707100</v>
      </c>
      <c r="B669" s="196" t="s">
        <v>818</v>
      </c>
      <c r="C669" s="197" t="str">
        <f>VLOOKUP(B669,Satser!$I$133:$J$160,2,FALSE)</f>
        <v>SU</v>
      </c>
      <c r="D669" s="196" t="s">
        <v>476</v>
      </c>
      <c r="E669" s="440"/>
      <c r="F669" s="220" t="s">
        <v>1813</v>
      </c>
      <c r="G669" s="196"/>
      <c r="H669" s="192">
        <v>2009</v>
      </c>
      <c r="I669" s="266" t="s">
        <v>224</v>
      </c>
      <c r="J669" s="193" t="s">
        <v>224</v>
      </c>
      <c r="K669" s="379">
        <f>IF(B669="",0,VLOOKUP(B669,Satser!$D$167:$F$194,2,FALSE)*IF(AA669="",0,VLOOKUP(AA669,Satser!$H$2:$J$14,2,FALSE)))</f>
        <v>0</v>
      </c>
      <c r="L669" s="379">
        <f>IF(B669="",0,VLOOKUP(B669,Satser!$I$167:$L$194,3,FALSE)*IF(AA669="",0,VLOOKUP(AA669,Satser!$H$2:$J$14,3,FALSE)))</f>
        <v>0</v>
      </c>
      <c r="M669" s="380">
        <f t="shared" si="10"/>
        <v>0</v>
      </c>
      <c r="N669" s="141" t="s">
        <v>515</v>
      </c>
      <c r="O669" s="73"/>
      <c r="P669" s="73"/>
      <c r="Q669" s="114">
        <v>0</v>
      </c>
      <c r="R669" s="76">
        <v>4</v>
      </c>
      <c r="S669" s="76">
        <v>12</v>
      </c>
      <c r="T669" s="194">
        <v>12</v>
      </c>
      <c r="U669" s="194">
        <v>12</v>
      </c>
      <c r="V669" s="194">
        <v>8</v>
      </c>
      <c r="W669" s="183"/>
      <c r="X669" s="183"/>
      <c r="Y669" s="168"/>
      <c r="Z669" s="194"/>
      <c r="AA669" s="194"/>
      <c r="AB669" s="194"/>
      <c r="AC669" s="194"/>
      <c r="AD669" s="194"/>
      <c r="AE669" s="230"/>
      <c r="AF669" s="73"/>
      <c r="AG669" s="73"/>
      <c r="AH669" s="73"/>
      <c r="AI669" s="7"/>
      <c r="AJ669" s="7"/>
      <c r="AK669" s="7"/>
      <c r="AL669" s="7"/>
      <c r="AM669" s="7"/>
      <c r="AN669" s="7"/>
      <c r="AO669" s="7"/>
      <c r="AP669" s="7"/>
      <c r="AQ669" s="7"/>
      <c r="AR669" s="7"/>
      <c r="AS669" s="7"/>
      <c r="AT669" s="7"/>
      <c r="AU669" s="7"/>
      <c r="AV669" s="7"/>
      <c r="AW669" s="7"/>
      <c r="AX669" s="7"/>
      <c r="AY669" s="7"/>
      <c r="AZ669" s="7"/>
      <c r="BA669" s="7"/>
      <c r="BB669" s="7"/>
    </row>
    <row r="670" spans="1:54" ht="14.25" customHeight="1" x14ac:dyDescent="0.25">
      <c r="A670" s="111">
        <v>81707500</v>
      </c>
      <c r="B670" s="243" t="s">
        <v>818</v>
      </c>
      <c r="C670" s="197" t="str">
        <f>VLOOKUP(B670,Satser!$I$133:$J$160,2,FALSE)</f>
        <v>SU</v>
      </c>
      <c r="D670" s="243" t="s">
        <v>692</v>
      </c>
      <c r="E670" s="440"/>
      <c r="F670" s="220" t="s">
        <v>1813</v>
      </c>
      <c r="G670" s="243" t="s">
        <v>530</v>
      </c>
      <c r="H670" s="192">
        <v>2009</v>
      </c>
      <c r="I670" s="366" t="s">
        <v>540</v>
      </c>
      <c r="J670" s="193" t="s">
        <v>224</v>
      </c>
      <c r="K670" s="379">
        <f>IF(B670="",0,VLOOKUP(B670,Satser!$D$167:$F$194,2,FALSE)*IF(AA670="",0,VLOOKUP(AA670,Satser!$H$2:$J$14,2,FALSE)))</f>
        <v>0</v>
      </c>
      <c r="L670" s="379">
        <f>IF(B670="",0,VLOOKUP(B670,Satser!$I$167:$L$194,3,FALSE)*IF(AA670="",0,VLOOKUP(AA670,Satser!$H$2:$J$14,3,FALSE)))</f>
        <v>0</v>
      </c>
      <c r="M670" s="380">
        <f t="shared" si="10"/>
        <v>0</v>
      </c>
      <c r="N670" s="141" t="s">
        <v>702</v>
      </c>
      <c r="O670" s="73"/>
      <c r="P670" s="73"/>
      <c r="Q670" s="114">
        <v>0</v>
      </c>
      <c r="R670" s="76"/>
      <c r="S670" s="76">
        <v>12</v>
      </c>
      <c r="T670" s="194">
        <v>12</v>
      </c>
      <c r="U670" s="194">
        <v>12</v>
      </c>
      <c r="V670" s="194">
        <v>12</v>
      </c>
      <c r="W670" s="183"/>
      <c r="X670" s="184"/>
      <c r="Y670" s="183"/>
      <c r="Z670" s="194"/>
      <c r="AA670" s="194"/>
      <c r="AB670" s="194"/>
      <c r="AC670" s="194"/>
      <c r="AD670" s="194"/>
      <c r="AE670" s="230"/>
      <c r="AF670" s="73"/>
      <c r="AG670" s="73"/>
      <c r="AH670" s="73"/>
      <c r="AI670" s="7"/>
      <c r="AJ670" s="7"/>
      <c r="AK670" s="7"/>
      <c r="AL670" s="7"/>
      <c r="AM670" s="7"/>
      <c r="AN670" s="7"/>
      <c r="AO670" s="7"/>
      <c r="AP670" s="7"/>
      <c r="AQ670" s="7"/>
      <c r="AR670" s="7"/>
      <c r="AS670" s="7"/>
      <c r="AT670" s="7"/>
      <c r="AU670" s="7"/>
      <c r="AV670" s="7"/>
      <c r="AW670" s="7"/>
      <c r="AX670" s="7"/>
      <c r="AY670" s="7"/>
      <c r="AZ670" s="7"/>
      <c r="BA670" s="7"/>
      <c r="BB670" s="7"/>
    </row>
    <row r="671" spans="1:54" ht="14.25" customHeight="1" x14ac:dyDescent="0.25">
      <c r="A671" s="111">
        <v>81708600</v>
      </c>
      <c r="B671" s="243" t="s">
        <v>818</v>
      </c>
      <c r="C671" s="197" t="str">
        <f>VLOOKUP(B671,Satser!$I$133:$J$160,2,FALSE)</f>
        <v>SU</v>
      </c>
      <c r="D671" s="243" t="s">
        <v>760</v>
      </c>
      <c r="E671" s="440"/>
      <c r="F671" s="220" t="s">
        <v>1813</v>
      </c>
      <c r="G671" s="243" t="s">
        <v>530</v>
      </c>
      <c r="H671" s="192">
        <v>2009</v>
      </c>
      <c r="I671" s="266" t="s">
        <v>348</v>
      </c>
      <c r="J671" s="193" t="s">
        <v>224</v>
      </c>
      <c r="K671" s="379">
        <f>IF(B671="",0,VLOOKUP(B671,Satser!$D$167:$F$194,2,FALSE)*IF(AA671="",0,VLOOKUP(AA671,Satser!$H$2:$J$14,2,FALSE)))</f>
        <v>0</v>
      </c>
      <c r="L671" s="379">
        <f>IF(B671="",0,VLOOKUP(B671,Satser!$I$167:$L$194,3,FALSE)*IF(AA671="",0,VLOOKUP(AA671,Satser!$H$2:$J$14,3,FALSE)))</f>
        <v>0</v>
      </c>
      <c r="M671" s="380">
        <f t="shared" si="10"/>
        <v>0</v>
      </c>
      <c r="N671" s="141" t="s">
        <v>145</v>
      </c>
      <c r="O671" s="73"/>
      <c r="P671" s="73"/>
      <c r="Q671" s="114">
        <v>0</v>
      </c>
      <c r="R671" s="76"/>
      <c r="S671" s="76">
        <v>12</v>
      </c>
      <c r="T671" s="194">
        <v>12</v>
      </c>
      <c r="U671" s="194">
        <v>12</v>
      </c>
      <c r="V671" s="194">
        <v>7</v>
      </c>
      <c r="W671" s="183"/>
      <c r="X671" s="184"/>
      <c r="Y671" s="183"/>
      <c r="Z671" s="194"/>
      <c r="AA671" s="194"/>
      <c r="AB671" s="194"/>
      <c r="AC671" s="194"/>
      <c r="AD671" s="194"/>
      <c r="AE671" s="230"/>
      <c r="AF671" s="73"/>
      <c r="AG671" s="73"/>
      <c r="AH671" s="73"/>
      <c r="AI671" s="7"/>
      <c r="AJ671" s="7"/>
      <c r="AK671" s="7"/>
      <c r="AL671" s="7"/>
      <c r="AM671" s="7"/>
      <c r="AN671" s="7"/>
      <c r="AO671" s="7"/>
      <c r="AP671" s="7"/>
      <c r="AQ671" s="7"/>
      <c r="AR671" s="7"/>
      <c r="AS671" s="7"/>
      <c r="AT671" s="7"/>
      <c r="AU671" s="7"/>
      <c r="AV671" s="7"/>
      <c r="AW671" s="7"/>
      <c r="AX671" s="7"/>
      <c r="AY671" s="7"/>
      <c r="AZ671" s="7"/>
      <c r="BA671" s="7"/>
      <c r="BB671" s="7"/>
    </row>
    <row r="672" spans="1:54" s="98" customFormat="1" ht="14.25" customHeight="1" x14ac:dyDescent="0.25">
      <c r="A672" s="111">
        <v>81709600</v>
      </c>
      <c r="B672" s="113" t="s">
        <v>818</v>
      </c>
      <c r="C672" s="197" t="str">
        <f>VLOOKUP(B672,Satser!$I$133:$J$160,2,FALSE)</f>
        <v>SU</v>
      </c>
      <c r="D672" s="243" t="s">
        <v>375</v>
      </c>
      <c r="E672" s="440"/>
      <c r="F672" s="220" t="s">
        <v>1813</v>
      </c>
      <c r="G672" s="113"/>
      <c r="H672" s="192">
        <v>2009</v>
      </c>
      <c r="I672" s="130"/>
      <c r="J672" s="160" t="s">
        <v>224</v>
      </c>
      <c r="K672" s="379">
        <f>IF(B672="",0,VLOOKUP(B672,Satser!$D$167:$F$194,2,FALSE)*IF(AA672="",0,VLOOKUP(AA672,Satser!$H$2:$J$14,2,FALSE)))</f>
        <v>0</v>
      </c>
      <c r="L672" s="379">
        <f>IF(B672="",0,VLOOKUP(B672,Satser!$I$167:$L$194,3,FALSE)*IF(AA672="",0,VLOOKUP(AA672,Satser!$H$2:$J$14,3,FALSE)))</f>
        <v>0</v>
      </c>
      <c r="M672" s="380">
        <f t="shared" si="10"/>
        <v>0</v>
      </c>
      <c r="N672" s="141" t="s">
        <v>427</v>
      </c>
      <c r="O672" s="73"/>
      <c r="P672" s="73"/>
      <c r="Q672" s="114">
        <v>0</v>
      </c>
      <c r="R672" s="76">
        <v>4</v>
      </c>
      <c r="S672" s="76">
        <v>12</v>
      </c>
      <c r="T672" s="194">
        <v>12</v>
      </c>
      <c r="U672" s="194">
        <v>12</v>
      </c>
      <c r="V672" s="194">
        <v>8</v>
      </c>
      <c r="W672" s="183"/>
      <c r="X672" s="168"/>
      <c r="Y672" s="73"/>
      <c r="Z672" s="76"/>
      <c r="AA672" s="76"/>
      <c r="AB672" s="76"/>
      <c r="AC672" s="76"/>
      <c r="AD672" s="76"/>
      <c r="AE672" s="169"/>
      <c r="AF672" s="76"/>
      <c r="AG672" s="76"/>
      <c r="AH672" s="76"/>
      <c r="AI672" s="97"/>
      <c r="AJ672" s="97"/>
      <c r="AK672" s="97"/>
      <c r="AL672" s="97"/>
      <c r="AM672" s="97"/>
      <c r="AN672" s="97"/>
      <c r="AO672" s="97"/>
      <c r="AP672" s="97"/>
      <c r="AQ672" s="97"/>
      <c r="AR672" s="97"/>
      <c r="AS672" s="97"/>
      <c r="AT672" s="97"/>
      <c r="AU672" s="97"/>
      <c r="AV672" s="97"/>
      <c r="AW672" s="97"/>
      <c r="AX672" s="97"/>
      <c r="AY672" s="97"/>
      <c r="AZ672" s="97"/>
      <c r="BA672" s="97"/>
      <c r="BB672" s="97"/>
    </row>
    <row r="673" spans="1:54" s="98" customFormat="1" ht="14.25" customHeight="1" x14ac:dyDescent="0.25">
      <c r="A673" s="111">
        <v>81709700</v>
      </c>
      <c r="B673" s="113" t="s">
        <v>818</v>
      </c>
      <c r="C673" s="197" t="str">
        <f>VLOOKUP(B673,Satser!$I$133:$J$160,2,FALSE)</f>
        <v>SU</v>
      </c>
      <c r="D673" s="113" t="s">
        <v>281</v>
      </c>
      <c r="E673" s="440"/>
      <c r="F673" s="220" t="s">
        <v>1813</v>
      </c>
      <c r="G673" s="113" t="s">
        <v>530</v>
      </c>
      <c r="H673" s="192">
        <v>2009</v>
      </c>
      <c r="I673" s="189" t="s">
        <v>282</v>
      </c>
      <c r="J673" s="160" t="s">
        <v>224</v>
      </c>
      <c r="K673" s="379">
        <f>IF(B673="",0,VLOOKUP(B673,Satser!$D$167:$F$194,2,FALSE)*IF(AA673="",0,VLOOKUP(AA673,Satser!$H$2:$J$14,2,FALSE)))</f>
        <v>0</v>
      </c>
      <c r="L673" s="379">
        <f>IF(B673="",0,VLOOKUP(B673,Satser!$I$167:$L$194,3,FALSE)*IF(AA673="",0,VLOOKUP(AA673,Satser!$H$2:$J$14,3,FALSE)))</f>
        <v>0</v>
      </c>
      <c r="M673" s="380">
        <f t="shared" si="10"/>
        <v>0</v>
      </c>
      <c r="N673" s="211" t="s">
        <v>888</v>
      </c>
      <c r="O673" s="73"/>
      <c r="P673" s="73"/>
      <c r="Q673" s="114">
        <v>0</v>
      </c>
      <c r="R673" s="76"/>
      <c r="S673" s="110"/>
      <c r="T673" s="194">
        <v>6</v>
      </c>
      <c r="U673" s="194">
        <v>12</v>
      </c>
      <c r="V673" s="194">
        <v>12</v>
      </c>
      <c r="W673" s="194">
        <v>12</v>
      </c>
      <c r="X673" s="168">
        <v>6</v>
      </c>
      <c r="Y673" s="73"/>
      <c r="Z673" s="76"/>
      <c r="AA673" s="73"/>
      <c r="AB673" s="73"/>
      <c r="AC673" s="73"/>
      <c r="AD673" s="73"/>
      <c r="AE673" s="168"/>
      <c r="AF673" s="76"/>
      <c r="AG673" s="76"/>
      <c r="AH673" s="76"/>
      <c r="AI673" s="97"/>
      <c r="AJ673" s="97"/>
      <c r="AK673" s="97"/>
      <c r="AL673" s="97"/>
      <c r="AM673" s="97"/>
      <c r="AN673" s="97"/>
      <c r="AO673" s="97"/>
      <c r="AP673" s="97"/>
      <c r="AQ673" s="97"/>
      <c r="AR673" s="97"/>
      <c r="AS673" s="97"/>
      <c r="AT673" s="97"/>
      <c r="AU673" s="97"/>
      <c r="AV673" s="97"/>
      <c r="AW673" s="97"/>
      <c r="AX673" s="97"/>
      <c r="AY673" s="97"/>
      <c r="AZ673" s="97"/>
      <c r="BA673" s="97"/>
      <c r="BB673" s="97"/>
    </row>
    <row r="674" spans="1:54" s="98" customFormat="1" ht="14.25" customHeight="1" x14ac:dyDescent="0.25">
      <c r="A674" s="111">
        <v>81709800</v>
      </c>
      <c r="B674" s="113" t="s">
        <v>818</v>
      </c>
      <c r="C674" s="197" t="str">
        <f>VLOOKUP(B674,Satser!$I$133:$J$160,2,FALSE)</f>
        <v>SU</v>
      </c>
      <c r="D674" s="243" t="s">
        <v>431</v>
      </c>
      <c r="E674" s="440"/>
      <c r="F674" s="220" t="s">
        <v>1813</v>
      </c>
      <c r="G674" s="113"/>
      <c r="H674" s="192">
        <v>2009</v>
      </c>
      <c r="I674" s="189" t="s">
        <v>224</v>
      </c>
      <c r="J674" s="160" t="s">
        <v>224</v>
      </c>
      <c r="K674" s="379">
        <f>IF(B674="",0,VLOOKUP(B674,Satser!$D$167:$F$194,2,FALSE)*IF(AA674="",0,VLOOKUP(AA674,Satser!$H$2:$J$14,2,FALSE)))</f>
        <v>0</v>
      </c>
      <c r="L674" s="379">
        <f>IF(B674="",0,VLOOKUP(B674,Satser!$I$167:$L$194,3,FALSE)*IF(AA674="",0,VLOOKUP(AA674,Satser!$H$2:$J$14,3,FALSE)))</f>
        <v>0</v>
      </c>
      <c r="M674" s="380">
        <f t="shared" si="10"/>
        <v>0</v>
      </c>
      <c r="N674" s="211" t="s">
        <v>443</v>
      </c>
      <c r="O674" s="73"/>
      <c r="P674" s="73"/>
      <c r="Q674" s="114">
        <v>0</v>
      </c>
      <c r="R674" s="76">
        <v>4</v>
      </c>
      <c r="S674" s="76">
        <v>12</v>
      </c>
      <c r="T674" s="194">
        <v>12</v>
      </c>
      <c r="U674" s="194">
        <v>12</v>
      </c>
      <c r="V674" s="194">
        <v>8</v>
      </c>
      <c r="W674" s="183"/>
      <c r="X674" s="168"/>
      <c r="Y674" s="73"/>
      <c r="Z674" s="76"/>
      <c r="AA674" s="73"/>
      <c r="AB674" s="73"/>
      <c r="AC674" s="73"/>
      <c r="AD674" s="73"/>
      <c r="AE674" s="168"/>
      <c r="AF674" s="76"/>
      <c r="AG674" s="76"/>
      <c r="AH674" s="76"/>
      <c r="AI674" s="97"/>
      <c r="AJ674" s="97"/>
      <c r="AK674" s="97"/>
      <c r="AL674" s="97"/>
      <c r="AM674" s="97"/>
      <c r="AN674" s="97"/>
      <c r="AO674" s="97"/>
      <c r="AP674" s="97"/>
      <c r="AQ674" s="97"/>
      <c r="AR674" s="97"/>
      <c r="AS674" s="97"/>
      <c r="AT674" s="97"/>
      <c r="AU674" s="97"/>
      <c r="AV674" s="97"/>
      <c r="AW674" s="97"/>
      <c r="AX674" s="97"/>
      <c r="AY674" s="97"/>
      <c r="AZ674" s="97"/>
      <c r="BA674" s="97"/>
      <c r="BB674" s="97"/>
    </row>
    <row r="675" spans="1:54" s="98" customFormat="1" ht="14.25" customHeight="1" x14ac:dyDescent="0.25">
      <c r="A675" s="111">
        <v>81711400</v>
      </c>
      <c r="B675" s="355" t="s">
        <v>818</v>
      </c>
      <c r="C675" s="197" t="str">
        <f>VLOOKUP(B675,Satser!$I$133:$J$160,2,FALSE)</f>
        <v>SU</v>
      </c>
      <c r="D675" s="402" t="s">
        <v>693</v>
      </c>
      <c r="E675" s="440"/>
      <c r="F675" s="220" t="s">
        <v>1813</v>
      </c>
      <c r="G675" s="355" t="s">
        <v>527</v>
      </c>
      <c r="H675" s="192">
        <v>2010</v>
      </c>
      <c r="I675" s="189" t="s">
        <v>668</v>
      </c>
      <c r="J675" s="160"/>
      <c r="K675" s="379">
        <f>IF(B675="",0,VLOOKUP(B675,Satser!$D$167:$F$194,2,FALSE)*IF(AA675="",0,VLOOKUP(AA675,Satser!$H$2:$J$14,2,FALSE)))</f>
        <v>0</v>
      </c>
      <c r="L675" s="379">
        <f>IF(B675="",0,VLOOKUP(B675,Satser!$I$167:$L$194,3,FALSE)*IF(AA675="",0,VLOOKUP(AA675,Satser!$H$2:$J$14,3,FALSE)))</f>
        <v>0</v>
      </c>
      <c r="M675" s="380">
        <f t="shared" si="10"/>
        <v>0</v>
      </c>
      <c r="N675" s="211" t="s">
        <v>702</v>
      </c>
      <c r="O675" s="73"/>
      <c r="P675" s="73"/>
      <c r="Q675" s="114">
        <v>0</v>
      </c>
      <c r="R675" s="76">
        <v>0</v>
      </c>
      <c r="S675" s="76">
        <v>7</v>
      </c>
      <c r="T675" s="194">
        <v>12</v>
      </c>
      <c r="U675" s="194">
        <v>12</v>
      </c>
      <c r="V675" s="194">
        <v>12</v>
      </c>
      <c r="W675" s="306">
        <v>12</v>
      </c>
      <c r="X675" s="168">
        <v>12</v>
      </c>
      <c r="Y675" s="73"/>
      <c r="Z675" s="76"/>
      <c r="AA675" s="76"/>
      <c r="AB675" s="76"/>
      <c r="AC675" s="76"/>
      <c r="AD675" s="76"/>
      <c r="AE675" s="169"/>
      <c r="AF675" s="76"/>
      <c r="AG675" s="76"/>
      <c r="AH675" s="76"/>
      <c r="AI675" s="97"/>
      <c r="AJ675" s="97"/>
      <c r="AK675" s="97"/>
      <c r="AL675" s="97"/>
      <c r="AM675" s="97"/>
      <c r="AN675" s="97"/>
      <c r="AO675" s="97"/>
      <c r="AP675" s="97"/>
      <c r="AQ675" s="97"/>
      <c r="AR675" s="97"/>
      <c r="AS675" s="97"/>
      <c r="AT675" s="97"/>
      <c r="AU675" s="97"/>
      <c r="AV675" s="97"/>
      <c r="AW675" s="97"/>
      <c r="AX675" s="97"/>
      <c r="AY675" s="97"/>
      <c r="AZ675" s="97"/>
      <c r="BA675" s="97"/>
      <c r="BB675" s="97"/>
    </row>
    <row r="676" spans="1:54" s="98" customFormat="1" ht="14.25" customHeight="1" x14ac:dyDescent="0.25">
      <c r="A676" s="96">
        <v>81717900</v>
      </c>
      <c r="B676" s="130" t="s">
        <v>818</v>
      </c>
      <c r="C676" s="197" t="str">
        <f>VLOOKUP(B676,Satser!$I$133:$J$160,2,FALSE)</f>
        <v>SU</v>
      </c>
      <c r="D676" s="192" t="s">
        <v>583</v>
      </c>
      <c r="E676" s="440"/>
      <c r="F676" s="220" t="s">
        <v>1813</v>
      </c>
      <c r="G676" s="130" t="s">
        <v>527</v>
      </c>
      <c r="H676" s="192">
        <v>2010</v>
      </c>
      <c r="I676" s="189" t="s">
        <v>224</v>
      </c>
      <c r="J676" s="160"/>
      <c r="K676" s="379">
        <f>IF(B676="",0,VLOOKUP(B676,Satser!$D$167:$F$194,2,FALSE)*IF(AA676="",0,VLOOKUP(AA676,Satser!$H$2:$J$14,2,FALSE)))</f>
        <v>0</v>
      </c>
      <c r="L676" s="379">
        <f>IF(B676="",0,VLOOKUP(B676,Satser!$I$167:$L$194,3,FALSE)*IF(AA676="",0,VLOOKUP(AA676,Satser!$H$2:$J$14,3,FALSE)))</f>
        <v>0</v>
      </c>
      <c r="M676" s="380">
        <f t="shared" si="10"/>
        <v>0</v>
      </c>
      <c r="N676" s="141" t="s">
        <v>582</v>
      </c>
      <c r="O676" s="73"/>
      <c r="P676" s="73"/>
      <c r="Q676" s="79"/>
      <c r="R676" s="73"/>
      <c r="S676" s="73">
        <v>12</v>
      </c>
      <c r="T676" s="183">
        <v>12</v>
      </c>
      <c r="U676" s="183">
        <v>12</v>
      </c>
      <c r="V676" s="183">
        <v>8</v>
      </c>
      <c r="W676" s="183"/>
      <c r="X676" s="168"/>
      <c r="Y676" s="76"/>
      <c r="Z676" s="76"/>
      <c r="AA676" s="76"/>
      <c r="AB676" s="76"/>
      <c r="AC676" s="76"/>
      <c r="AD676" s="76"/>
      <c r="AE676" s="169"/>
      <c r="AF676" s="76"/>
      <c r="AG676" s="76"/>
      <c r="AH676" s="76"/>
      <c r="AI676" s="97"/>
      <c r="AJ676" s="97"/>
      <c r="AK676" s="97"/>
      <c r="AL676" s="97"/>
      <c r="AM676" s="97"/>
      <c r="AN676" s="97"/>
      <c r="AO676" s="97"/>
      <c r="AP676" s="97"/>
      <c r="AQ676" s="97"/>
      <c r="AR676" s="97"/>
      <c r="AS676" s="97"/>
      <c r="AT676" s="97"/>
      <c r="AU676" s="97"/>
      <c r="AV676" s="97"/>
      <c r="AW676" s="97"/>
      <c r="AX676" s="97"/>
      <c r="AY676" s="97"/>
      <c r="AZ676" s="97"/>
      <c r="BA676" s="97"/>
      <c r="BB676" s="97"/>
    </row>
    <row r="677" spans="1:54" ht="14.25" customHeight="1" x14ac:dyDescent="0.25">
      <c r="A677" s="96">
        <v>81718000</v>
      </c>
      <c r="B677" s="130" t="s">
        <v>818</v>
      </c>
      <c r="C677" s="197" t="str">
        <f>VLOOKUP(B677,Satser!$I$133:$J$160,2,FALSE)</f>
        <v>SU</v>
      </c>
      <c r="D677" s="130" t="s">
        <v>721</v>
      </c>
      <c r="E677" s="440"/>
      <c r="F677" s="220" t="s">
        <v>1813</v>
      </c>
      <c r="G677" s="130" t="s">
        <v>530</v>
      </c>
      <c r="H677" s="192">
        <v>2010</v>
      </c>
      <c r="I677" s="189" t="s">
        <v>722</v>
      </c>
      <c r="J677" s="160"/>
      <c r="K677" s="379">
        <f>IF(B677="",0,VLOOKUP(B677,Satser!$D$167:$F$194,2,FALSE)*IF(AA677="",0,VLOOKUP(AA677,Satser!$H$2:$J$14,2,FALSE)))</f>
        <v>0</v>
      </c>
      <c r="L677" s="379">
        <f>IF(B677="",0,VLOOKUP(B677,Satser!$I$167:$L$194,3,FALSE)*IF(AA677="",0,VLOOKUP(AA677,Satser!$H$2:$J$14,3,FALSE)))</f>
        <v>0</v>
      </c>
      <c r="M677" s="380">
        <f t="shared" si="10"/>
        <v>0</v>
      </c>
      <c r="N677" s="141" t="s">
        <v>614</v>
      </c>
      <c r="O677" s="73"/>
      <c r="P677" s="73"/>
      <c r="Q677" s="79"/>
      <c r="R677" s="73"/>
      <c r="S677" s="73">
        <v>10</v>
      </c>
      <c r="T677" s="73">
        <v>12</v>
      </c>
      <c r="U677" s="73">
        <v>12</v>
      </c>
      <c r="V677" s="73">
        <v>12</v>
      </c>
      <c r="W677" s="73">
        <v>2</v>
      </c>
      <c r="X677" s="73"/>
      <c r="Y677" s="76"/>
      <c r="Z677" s="110"/>
      <c r="AA677" s="75"/>
      <c r="AB677" s="75"/>
      <c r="AC677" s="75"/>
      <c r="AD677" s="75"/>
      <c r="AE677" s="170"/>
      <c r="AF677" s="75"/>
      <c r="AG677" s="75"/>
      <c r="AH677" s="75"/>
    </row>
    <row r="678" spans="1:54" ht="14.25" customHeight="1" x14ac:dyDescent="0.25">
      <c r="A678" s="96">
        <v>81718100</v>
      </c>
      <c r="B678" s="130" t="s">
        <v>818</v>
      </c>
      <c r="C678" s="197" t="str">
        <f>VLOOKUP(B678,Satser!$I$133:$J$160,2,FALSE)</f>
        <v>SU</v>
      </c>
      <c r="D678" s="130" t="s">
        <v>666</v>
      </c>
      <c r="E678" s="440"/>
      <c r="F678" s="220" t="s">
        <v>1813</v>
      </c>
      <c r="G678" s="130" t="s">
        <v>527</v>
      </c>
      <c r="H678" s="177">
        <v>2010</v>
      </c>
      <c r="I678" s="189" t="s">
        <v>664</v>
      </c>
      <c r="J678" s="160"/>
      <c r="K678" s="379">
        <f>IF(B678="",0,VLOOKUP(B678,Satser!$D$167:$F$194,2,FALSE)*IF(AA678="",0,VLOOKUP(AA678,Satser!$H$2:$J$14,2,FALSE)))</f>
        <v>0</v>
      </c>
      <c r="L678" s="379">
        <f>IF(B678="",0,VLOOKUP(B678,Satser!$I$167:$L$194,3,FALSE)*IF(AA678="",0,VLOOKUP(AA678,Satser!$H$2:$J$14,3,FALSE)))</f>
        <v>0</v>
      </c>
      <c r="M678" s="380">
        <f t="shared" si="10"/>
        <v>0</v>
      </c>
      <c r="N678" s="141" t="s">
        <v>678</v>
      </c>
      <c r="O678" s="73"/>
      <c r="P678" s="73"/>
      <c r="Q678" s="79"/>
      <c r="R678" s="73"/>
      <c r="S678" s="73">
        <v>8</v>
      </c>
      <c r="T678" s="73">
        <v>12</v>
      </c>
      <c r="U678" s="73">
        <v>12</v>
      </c>
      <c r="V678" s="73">
        <v>12</v>
      </c>
      <c r="W678" s="73">
        <v>4</v>
      </c>
      <c r="X678" s="73"/>
      <c r="Y678" s="76"/>
      <c r="Z678" s="110"/>
      <c r="AA678" s="75"/>
      <c r="AB678" s="75"/>
      <c r="AC678" s="75"/>
      <c r="AD678" s="75"/>
      <c r="AE678" s="170"/>
      <c r="AF678" s="75"/>
      <c r="AG678" s="75"/>
      <c r="AH678" s="75"/>
    </row>
    <row r="679" spans="1:54" ht="14.25" customHeight="1" x14ac:dyDescent="0.25">
      <c r="A679" s="96">
        <v>81718200</v>
      </c>
      <c r="B679" s="130" t="s">
        <v>818</v>
      </c>
      <c r="C679" s="197" t="str">
        <f>VLOOKUP(B679,Satser!$I$133:$J$160,2,FALSE)</f>
        <v>SU</v>
      </c>
      <c r="D679" s="130" t="s">
        <v>723</v>
      </c>
      <c r="E679" s="440"/>
      <c r="F679" s="220" t="s">
        <v>1813</v>
      </c>
      <c r="G679" s="130" t="s">
        <v>527</v>
      </c>
      <c r="H679" s="192">
        <v>2010</v>
      </c>
      <c r="I679" s="189" t="s">
        <v>776</v>
      </c>
      <c r="J679" s="160"/>
      <c r="K679" s="379">
        <f>IF(B679="",0,VLOOKUP(B679,Satser!$D$167:$F$194,2,FALSE)*IF(AA679="",0,VLOOKUP(AA679,Satser!$H$2:$J$14,2,FALSE)))</f>
        <v>0</v>
      </c>
      <c r="L679" s="379">
        <f>IF(B679="",0,VLOOKUP(B679,Satser!$I$167:$L$194,3,FALSE)*IF(AA679="",0,VLOOKUP(AA679,Satser!$H$2:$J$14,3,FALSE)))</f>
        <v>0</v>
      </c>
      <c r="M679" s="380">
        <f t="shared" si="10"/>
        <v>0</v>
      </c>
      <c r="N679" s="141" t="s">
        <v>614</v>
      </c>
      <c r="O679" s="73"/>
      <c r="P679" s="73"/>
      <c r="Q679" s="79"/>
      <c r="R679" s="73"/>
      <c r="S679" s="73">
        <v>7</v>
      </c>
      <c r="T679" s="73">
        <v>12</v>
      </c>
      <c r="U679" s="73">
        <v>12</v>
      </c>
      <c r="V679" s="73">
        <v>12</v>
      </c>
      <c r="W679" s="73">
        <v>5</v>
      </c>
      <c r="X679" s="73"/>
      <c r="Y679" s="76"/>
      <c r="Z679" s="110"/>
      <c r="AA679" s="75"/>
      <c r="AB679" s="75"/>
      <c r="AC679" s="75"/>
      <c r="AD679" s="75"/>
      <c r="AE679" s="170"/>
      <c r="AF679" s="75"/>
      <c r="AG679" s="75"/>
      <c r="AH679" s="75"/>
    </row>
    <row r="680" spans="1:54" ht="14.25" customHeight="1" x14ac:dyDescent="0.25">
      <c r="A680" s="96">
        <v>81718300</v>
      </c>
      <c r="B680" s="130" t="s">
        <v>818</v>
      </c>
      <c r="C680" s="197" t="str">
        <f>VLOOKUP(B680,Satser!$I$133:$J$160,2,FALSE)</f>
        <v>SU</v>
      </c>
      <c r="D680" s="130" t="s">
        <v>279</v>
      </c>
      <c r="E680" s="440"/>
      <c r="F680" s="220" t="s">
        <v>1813</v>
      </c>
      <c r="G680" s="130" t="s">
        <v>530</v>
      </c>
      <c r="H680" s="192">
        <v>2010</v>
      </c>
      <c r="I680" s="189" t="s">
        <v>685</v>
      </c>
      <c r="J680" s="160"/>
      <c r="K680" s="379">
        <f>IF(B680="",0,VLOOKUP(B680,Satser!$D$167:$F$194,2,FALSE)*IF(AA680="",0,VLOOKUP(AA680,Satser!$H$2:$J$14,2,FALSE)))</f>
        <v>0</v>
      </c>
      <c r="L680" s="379">
        <f>IF(B680="",0,VLOOKUP(B680,Satser!$I$167:$L$194,3,FALSE)*IF(AA680="",0,VLOOKUP(AA680,Satser!$H$2:$J$14,3,FALSE)))</f>
        <v>0</v>
      </c>
      <c r="M680" s="380">
        <f t="shared" si="10"/>
        <v>0</v>
      </c>
      <c r="N680" s="141" t="s">
        <v>889</v>
      </c>
      <c r="O680" s="73"/>
      <c r="P680" s="73"/>
      <c r="Q680" s="79"/>
      <c r="R680" s="73"/>
      <c r="S680" s="110"/>
      <c r="T680" s="73">
        <v>12</v>
      </c>
      <c r="U680" s="73">
        <v>12</v>
      </c>
      <c r="V680" s="73">
        <v>12</v>
      </c>
      <c r="W680" s="73">
        <v>12</v>
      </c>
      <c r="X680" s="73"/>
      <c r="Y680" s="76"/>
      <c r="Z680" s="110"/>
      <c r="AA680" s="75"/>
      <c r="AB680" s="75"/>
      <c r="AC680" s="75"/>
      <c r="AD680" s="75"/>
      <c r="AE680" s="170"/>
      <c r="AF680" s="75"/>
      <c r="AG680" s="75"/>
      <c r="AH680" s="75"/>
    </row>
    <row r="681" spans="1:54" ht="14.25" customHeight="1" x14ac:dyDescent="0.25">
      <c r="A681" s="96">
        <v>81718400</v>
      </c>
      <c r="B681" s="130" t="s">
        <v>818</v>
      </c>
      <c r="C681" s="197" t="str">
        <f>VLOOKUP(B681,Satser!$I$133:$J$160,2,FALSE)</f>
        <v>SU</v>
      </c>
      <c r="D681" s="130" t="s">
        <v>728</v>
      </c>
      <c r="E681" s="440"/>
      <c r="F681" s="220" t="s">
        <v>1813</v>
      </c>
      <c r="G681" s="130" t="s">
        <v>527</v>
      </c>
      <c r="H681" s="177">
        <v>2010</v>
      </c>
      <c r="I681" s="189" t="s">
        <v>640</v>
      </c>
      <c r="J681" s="160"/>
      <c r="K681" s="379">
        <f>IF(B681="",0,VLOOKUP(B681,Satser!$D$167:$F$194,2,FALSE)*IF(AA681="",0,VLOOKUP(AA681,Satser!$H$2:$J$14,2,FALSE)))</f>
        <v>0</v>
      </c>
      <c r="L681" s="379">
        <f>IF(B681="",0,VLOOKUP(B681,Satser!$I$167:$L$194,3,FALSE)*IF(AA681="",0,VLOOKUP(AA681,Satser!$H$2:$J$14,3,FALSE)))</f>
        <v>0</v>
      </c>
      <c r="M681" s="380">
        <f t="shared" si="10"/>
        <v>0</v>
      </c>
      <c r="N681" s="141" t="s">
        <v>585</v>
      </c>
      <c r="O681" s="73"/>
      <c r="P681" s="73"/>
      <c r="Q681" s="79"/>
      <c r="R681" s="73"/>
      <c r="S681" s="73">
        <v>2</v>
      </c>
      <c r="T681" s="73">
        <v>12</v>
      </c>
      <c r="U681" s="73">
        <v>12</v>
      </c>
      <c r="V681" s="73">
        <v>12</v>
      </c>
      <c r="W681" s="73">
        <v>10</v>
      </c>
      <c r="X681" s="110"/>
      <c r="Y681" s="76"/>
      <c r="Z681" s="110"/>
      <c r="AA681" s="75"/>
      <c r="AB681" s="75"/>
      <c r="AC681" s="75"/>
      <c r="AD681" s="75"/>
      <c r="AE681" s="170"/>
      <c r="AF681" s="75"/>
      <c r="AG681" s="75"/>
      <c r="AH681" s="75"/>
    </row>
    <row r="682" spans="1:54" ht="14.25" customHeight="1" x14ac:dyDescent="0.25">
      <c r="A682" s="96">
        <v>81718500</v>
      </c>
      <c r="B682" s="130" t="s">
        <v>818</v>
      </c>
      <c r="C682" s="197" t="str">
        <f>VLOOKUP(B682,Satser!$I$133:$J$160,2,FALSE)</f>
        <v>SU</v>
      </c>
      <c r="D682" s="130" t="s">
        <v>726</v>
      </c>
      <c r="E682" s="440"/>
      <c r="F682" s="220" t="s">
        <v>1813</v>
      </c>
      <c r="G682" s="130" t="s">
        <v>530</v>
      </c>
      <c r="H682" s="192">
        <v>2010</v>
      </c>
      <c r="I682" s="189" t="s">
        <v>766</v>
      </c>
      <c r="J682" s="160"/>
      <c r="K682" s="379">
        <f>IF(B682="",0,VLOOKUP(B682,Satser!$D$167:$F$194,2,FALSE)*IF(AA682="",0,VLOOKUP(AA682,Satser!$H$2:$J$14,2,FALSE)))</f>
        <v>0</v>
      </c>
      <c r="L682" s="379">
        <f>IF(B682="",0,VLOOKUP(B682,Satser!$I$167:$L$194,3,FALSE)*IF(AA682="",0,VLOOKUP(AA682,Satser!$H$2:$J$14,3,FALSE)))</f>
        <v>0</v>
      </c>
      <c r="M682" s="380">
        <f t="shared" si="10"/>
        <v>0</v>
      </c>
      <c r="N682" s="141" t="s">
        <v>584</v>
      </c>
      <c r="O682" s="73"/>
      <c r="P682" s="73"/>
      <c r="Q682" s="79"/>
      <c r="R682" s="73"/>
      <c r="S682" s="73">
        <v>3</v>
      </c>
      <c r="T682" s="73">
        <v>12</v>
      </c>
      <c r="U682" s="73">
        <v>12</v>
      </c>
      <c r="V682" s="73">
        <v>12</v>
      </c>
      <c r="W682" s="73">
        <v>9</v>
      </c>
      <c r="X682" s="110"/>
      <c r="Y682" s="76"/>
      <c r="Z682" s="110"/>
      <c r="AA682" s="75"/>
      <c r="AB682" s="75"/>
      <c r="AC682" s="75"/>
      <c r="AD682" s="75"/>
      <c r="AE682" s="170"/>
      <c r="AF682" s="75"/>
      <c r="AG682" s="75"/>
      <c r="AH682" s="75"/>
    </row>
    <row r="683" spans="1:54" ht="14.25" customHeight="1" x14ac:dyDescent="0.25">
      <c r="A683" s="96">
        <v>81718600</v>
      </c>
      <c r="B683" s="130" t="s">
        <v>818</v>
      </c>
      <c r="C683" s="197" t="str">
        <f>VLOOKUP(B683,Satser!$I$133:$J$160,2,FALSE)</f>
        <v>SU</v>
      </c>
      <c r="D683" s="130" t="s">
        <v>725</v>
      </c>
      <c r="E683" s="440"/>
      <c r="F683" s="220" t="s">
        <v>1813</v>
      </c>
      <c r="G683" s="130" t="s">
        <v>530</v>
      </c>
      <c r="H683" s="192">
        <v>2010</v>
      </c>
      <c r="I683" s="189" t="s">
        <v>640</v>
      </c>
      <c r="J683" s="160"/>
      <c r="K683" s="379">
        <f>IF(B683="",0,VLOOKUP(B683,Satser!$D$167:$F$194,2,FALSE)*IF(AA683="",0,VLOOKUP(AA683,Satser!$H$2:$J$14,2,FALSE)))</f>
        <v>0</v>
      </c>
      <c r="L683" s="379">
        <f>IF(B683="",0,VLOOKUP(B683,Satser!$I$167:$L$194,3,FALSE)*IF(AA683="",0,VLOOKUP(AA683,Satser!$H$2:$J$14,3,FALSE)))</f>
        <v>0</v>
      </c>
      <c r="M683" s="380">
        <f t="shared" si="10"/>
        <v>0</v>
      </c>
      <c r="N683" s="141" t="s">
        <v>584</v>
      </c>
      <c r="O683" s="73"/>
      <c r="P683" s="73"/>
      <c r="Q683" s="79"/>
      <c r="R683" s="73"/>
      <c r="S683" s="73">
        <v>2</v>
      </c>
      <c r="T683" s="73">
        <v>12</v>
      </c>
      <c r="U683" s="73">
        <v>12</v>
      </c>
      <c r="V683" s="73">
        <v>12</v>
      </c>
      <c r="W683" s="73">
        <v>10</v>
      </c>
      <c r="X683" s="110"/>
      <c r="Y683" s="76"/>
      <c r="Z683" s="110"/>
      <c r="AA683" s="75"/>
      <c r="AB683" s="75"/>
      <c r="AC683" s="75"/>
      <c r="AD683" s="75"/>
      <c r="AE683" s="170"/>
      <c r="AF683" s="75"/>
      <c r="AG683" s="75"/>
      <c r="AH683" s="75"/>
    </row>
    <row r="684" spans="1:54" ht="14.25" customHeight="1" x14ac:dyDescent="0.25">
      <c r="A684" s="96">
        <v>81718700</v>
      </c>
      <c r="B684" s="130" t="s">
        <v>818</v>
      </c>
      <c r="C684" s="197" t="str">
        <f>VLOOKUP(B684,Satser!$I$133:$J$160,2,FALSE)</f>
        <v>SU</v>
      </c>
      <c r="D684" s="130" t="s">
        <v>277</v>
      </c>
      <c r="E684" s="440"/>
      <c r="F684" s="220" t="s">
        <v>1813</v>
      </c>
      <c r="G684" s="130" t="s">
        <v>530</v>
      </c>
      <c r="H684" s="177">
        <v>2010</v>
      </c>
      <c r="I684" s="189" t="s">
        <v>278</v>
      </c>
      <c r="J684" s="160"/>
      <c r="K684" s="379">
        <f>IF(B684="",0,VLOOKUP(B684,Satser!$D$167:$F$194,2,FALSE)*IF(AA684="",0,VLOOKUP(AA684,Satser!$H$2:$J$14,2,FALSE)))</f>
        <v>0</v>
      </c>
      <c r="L684" s="379">
        <f>IF(B684="",0,VLOOKUP(B684,Satser!$I$167:$L$194,3,FALSE)*IF(AA684="",0,VLOOKUP(AA684,Satser!$H$2:$J$14,3,FALSE)))</f>
        <v>0</v>
      </c>
      <c r="M684" s="380">
        <f t="shared" si="10"/>
        <v>0</v>
      </c>
      <c r="N684" s="141" t="s">
        <v>889</v>
      </c>
      <c r="O684" s="73"/>
      <c r="P684" s="73"/>
      <c r="Q684" s="79"/>
      <c r="R684" s="73"/>
      <c r="S684" s="110"/>
      <c r="T684" s="73">
        <v>5</v>
      </c>
      <c r="U684" s="73">
        <v>12</v>
      </c>
      <c r="V684" s="73">
        <v>12</v>
      </c>
      <c r="W684" s="73">
        <v>12</v>
      </c>
      <c r="X684" s="73">
        <v>7</v>
      </c>
      <c r="Y684" s="76"/>
      <c r="Z684" s="110"/>
      <c r="AA684" s="75"/>
      <c r="AB684" s="75"/>
      <c r="AC684" s="75"/>
      <c r="AD684" s="75"/>
      <c r="AE684" s="170"/>
      <c r="AF684" s="75"/>
      <c r="AG684" s="75"/>
      <c r="AH684" s="75"/>
    </row>
    <row r="685" spans="1:54" ht="14.25" customHeight="1" x14ac:dyDescent="0.25">
      <c r="A685" s="96">
        <v>81718800</v>
      </c>
      <c r="B685" s="130" t="s">
        <v>818</v>
      </c>
      <c r="C685" s="197" t="str">
        <f>VLOOKUP(B685,Satser!$I$133:$J$160,2,FALSE)</f>
        <v>SU</v>
      </c>
      <c r="D685" s="130" t="s">
        <v>727</v>
      </c>
      <c r="E685" s="440"/>
      <c r="F685" s="220" t="s">
        <v>1813</v>
      </c>
      <c r="G685" s="130" t="s">
        <v>530</v>
      </c>
      <c r="H685" s="192">
        <v>2010</v>
      </c>
      <c r="I685" s="189" t="s">
        <v>640</v>
      </c>
      <c r="J685" s="160"/>
      <c r="K685" s="379">
        <f>IF(B685="",0,VLOOKUP(B685,Satser!$D$167:$F$194,2,FALSE)*IF(AA685="",0,VLOOKUP(AA685,Satser!$H$2:$J$14,2,FALSE)))</f>
        <v>0</v>
      </c>
      <c r="L685" s="379">
        <f>IF(B685="",0,VLOOKUP(B685,Satser!$I$167:$L$194,3,FALSE)*IF(AA685="",0,VLOOKUP(AA685,Satser!$H$2:$J$14,3,FALSE)))</f>
        <v>0</v>
      </c>
      <c r="M685" s="380">
        <f t="shared" si="10"/>
        <v>0</v>
      </c>
      <c r="N685" s="141" t="s">
        <v>584</v>
      </c>
      <c r="O685" s="73"/>
      <c r="P685" s="73"/>
      <c r="Q685" s="79"/>
      <c r="R685" s="73"/>
      <c r="S685" s="73">
        <v>2</v>
      </c>
      <c r="T685" s="73">
        <v>12</v>
      </c>
      <c r="U685" s="73">
        <v>12</v>
      </c>
      <c r="V685" s="73">
        <v>12</v>
      </c>
      <c r="W685" s="73">
        <v>10</v>
      </c>
      <c r="X685" s="110"/>
      <c r="Y685" s="76"/>
      <c r="Z685" s="110"/>
      <c r="AA685" s="75"/>
      <c r="AB685" s="75"/>
      <c r="AC685" s="75"/>
      <c r="AD685" s="75"/>
      <c r="AE685" s="170"/>
      <c r="AF685" s="75"/>
      <c r="AG685" s="75"/>
      <c r="AH685" s="75"/>
    </row>
    <row r="686" spans="1:54" ht="14.25" customHeight="1" x14ac:dyDescent="0.25">
      <c r="A686" s="96">
        <v>81718900</v>
      </c>
      <c r="B686" s="130" t="s">
        <v>818</v>
      </c>
      <c r="C686" s="197" t="str">
        <f>VLOOKUP(B686,Satser!$I$133:$J$160,2,FALSE)</f>
        <v>SU</v>
      </c>
      <c r="D686" s="130" t="s">
        <v>276</v>
      </c>
      <c r="E686" s="440"/>
      <c r="F686" s="220" t="s">
        <v>1813</v>
      </c>
      <c r="G686" s="130" t="s">
        <v>527</v>
      </c>
      <c r="H686" s="192">
        <v>2010</v>
      </c>
      <c r="I686" s="189" t="s">
        <v>685</v>
      </c>
      <c r="J686" s="160"/>
      <c r="K686" s="379">
        <f>IF(B686="",0,VLOOKUP(B686,Satser!$D$167:$F$194,2,FALSE)*IF(AA686="",0,VLOOKUP(AA686,Satser!$H$2:$J$14,2,FALSE)))</f>
        <v>0</v>
      </c>
      <c r="L686" s="379">
        <f>IF(B686="",0,VLOOKUP(B686,Satser!$I$167:$L$194,3,FALSE)*IF(AA686="",0,VLOOKUP(AA686,Satser!$H$2:$J$14,3,FALSE)))</f>
        <v>0</v>
      </c>
      <c r="M686" s="380">
        <f t="shared" si="10"/>
        <v>0</v>
      </c>
      <c r="N686" s="141" t="s">
        <v>889</v>
      </c>
      <c r="O686" s="73"/>
      <c r="P686" s="73"/>
      <c r="Q686" s="79"/>
      <c r="R686" s="73"/>
      <c r="S686" s="110"/>
      <c r="T686" s="73">
        <v>12</v>
      </c>
      <c r="U686" s="73">
        <v>12</v>
      </c>
      <c r="V686" s="73">
        <v>12</v>
      </c>
      <c r="W686" s="73">
        <v>12</v>
      </c>
      <c r="X686" s="73"/>
      <c r="Y686" s="76"/>
      <c r="Z686" s="110"/>
      <c r="AA686" s="75"/>
      <c r="AB686" s="75"/>
      <c r="AC686" s="75"/>
      <c r="AD686" s="75"/>
      <c r="AE686" s="170"/>
      <c r="AF686" s="75"/>
      <c r="AG686" s="75"/>
      <c r="AH686" s="75"/>
    </row>
    <row r="687" spans="1:54" ht="14.25" customHeight="1" x14ac:dyDescent="0.25">
      <c r="A687" s="96">
        <v>81719000</v>
      </c>
      <c r="B687" s="130" t="s">
        <v>818</v>
      </c>
      <c r="C687" s="197" t="str">
        <f>VLOOKUP(B687,Satser!$I$133:$J$160,2,FALSE)</f>
        <v>SU</v>
      </c>
      <c r="D687" s="130" t="s">
        <v>275</v>
      </c>
      <c r="E687" s="440"/>
      <c r="F687" s="220" t="s">
        <v>1813</v>
      </c>
      <c r="G687" s="130" t="s">
        <v>530</v>
      </c>
      <c r="H687" s="177">
        <v>2010</v>
      </c>
      <c r="I687" s="189" t="s">
        <v>685</v>
      </c>
      <c r="J687" s="160"/>
      <c r="K687" s="379">
        <f>IF(B687="",0,VLOOKUP(B687,Satser!$D$167:$F$194,2,FALSE)*IF(AA687="",0,VLOOKUP(AA687,Satser!$H$2:$J$14,2,FALSE)))</f>
        <v>0</v>
      </c>
      <c r="L687" s="379">
        <f>IF(B687="",0,VLOOKUP(B687,Satser!$I$167:$L$194,3,FALSE)*IF(AA687="",0,VLOOKUP(AA687,Satser!$H$2:$J$14,3,FALSE)))</f>
        <v>0</v>
      </c>
      <c r="M687" s="380">
        <f t="shared" si="10"/>
        <v>0</v>
      </c>
      <c r="N687" s="141" t="s">
        <v>889</v>
      </c>
      <c r="O687" s="73"/>
      <c r="P687" s="73"/>
      <c r="Q687" s="79"/>
      <c r="R687" s="73"/>
      <c r="S687" s="110"/>
      <c r="T687" s="73">
        <v>12</v>
      </c>
      <c r="U687" s="73">
        <v>12</v>
      </c>
      <c r="V687" s="73">
        <v>12</v>
      </c>
      <c r="W687" s="73">
        <v>12</v>
      </c>
      <c r="X687" s="73"/>
      <c r="Y687" s="76"/>
      <c r="Z687" s="110"/>
      <c r="AA687" s="75"/>
      <c r="AB687" s="75"/>
      <c r="AC687" s="75"/>
      <c r="AD687" s="75"/>
      <c r="AE687" s="170"/>
      <c r="AF687" s="75"/>
      <c r="AG687" s="75"/>
      <c r="AH687" s="75"/>
    </row>
    <row r="688" spans="1:54" ht="14.25" customHeight="1" x14ac:dyDescent="0.25">
      <c r="A688" s="96">
        <v>81719100</v>
      </c>
      <c r="B688" s="130" t="s">
        <v>809</v>
      </c>
      <c r="C688" s="197" t="str">
        <f>VLOOKUP(B688,Satser!$I$133:$J$160,2,FALSE)</f>
        <v>MH</v>
      </c>
      <c r="D688" s="130" t="s">
        <v>1625</v>
      </c>
      <c r="E688" s="440"/>
      <c r="F688" s="220" t="s">
        <v>1813</v>
      </c>
      <c r="G688" s="130" t="s">
        <v>527</v>
      </c>
      <c r="H688" s="192">
        <v>2010</v>
      </c>
      <c r="I688" s="189" t="s">
        <v>688</v>
      </c>
      <c r="J688" s="160"/>
      <c r="K688" s="379">
        <f>IF(B688="",0,VLOOKUP(B688,Satser!$D$167:$F$194,2,FALSE)*IF(AA688="",0,VLOOKUP(AA688,Satser!$H$2:$J$14,2,FALSE)))</f>
        <v>0</v>
      </c>
      <c r="L688" s="379">
        <f>IF(B688="",0,VLOOKUP(B688,Satser!$I$167:$L$194,3,FALSE)*IF(AA688="",0,VLOOKUP(AA688,Satser!$H$2:$J$14,3,FALSE)))</f>
        <v>0</v>
      </c>
      <c r="M688" s="380">
        <f t="shared" si="10"/>
        <v>0</v>
      </c>
      <c r="N688" s="141" t="s">
        <v>701</v>
      </c>
      <c r="O688" s="73"/>
      <c r="P688" s="73"/>
      <c r="Q688" s="79"/>
      <c r="R688" s="73"/>
      <c r="S688" s="73">
        <v>6</v>
      </c>
      <c r="T688" s="73">
        <v>12</v>
      </c>
      <c r="U688" s="73">
        <v>12</v>
      </c>
      <c r="V688" s="73">
        <v>6</v>
      </c>
      <c r="W688" s="73">
        <v>8</v>
      </c>
      <c r="X688" s="110"/>
      <c r="Y688" s="76"/>
      <c r="Z688" s="110"/>
      <c r="AA688" s="75"/>
      <c r="AB688" s="75"/>
      <c r="AC688" s="75"/>
      <c r="AD688" s="75"/>
      <c r="AE688" s="170"/>
      <c r="AF688" s="75"/>
      <c r="AG688" s="75"/>
      <c r="AH688" s="75"/>
    </row>
    <row r="689" spans="1:34" ht="14.25" customHeight="1" x14ac:dyDescent="0.25">
      <c r="A689" s="96">
        <v>81719300</v>
      </c>
      <c r="B689" s="130" t="s">
        <v>818</v>
      </c>
      <c r="C689" s="197" t="str">
        <f>VLOOKUP(B689,Satser!$I$133:$J$160,2,FALSE)</f>
        <v>SU</v>
      </c>
      <c r="D689" s="145" t="s">
        <v>144</v>
      </c>
      <c r="E689" s="440"/>
      <c r="F689" s="220" t="s">
        <v>1813</v>
      </c>
      <c r="G689" s="130" t="s">
        <v>527</v>
      </c>
      <c r="H689" s="192">
        <v>2010</v>
      </c>
      <c r="I689" s="189" t="s">
        <v>640</v>
      </c>
      <c r="J689" s="160"/>
      <c r="K689" s="379">
        <f>IF(B689="",0,VLOOKUP(B689,Satser!$D$167:$F$194,2,FALSE)*IF(AA689="",0,VLOOKUP(AA689,Satser!$H$2:$J$14,2,FALSE)))</f>
        <v>0</v>
      </c>
      <c r="L689" s="379">
        <f>IF(B689="",0,VLOOKUP(B689,Satser!$I$167:$L$194,3,FALSE)*IF(AA689="",0,VLOOKUP(AA689,Satser!$H$2:$J$14,3,FALSE)))</f>
        <v>0</v>
      </c>
      <c r="M689" s="380">
        <f t="shared" si="10"/>
        <v>0</v>
      </c>
      <c r="N689" s="141" t="s">
        <v>1047</v>
      </c>
      <c r="O689" s="73"/>
      <c r="P689" s="73"/>
      <c r="Q689" s="79"/>
      <c r="R689" s="73"/>
      <c r="S689" s="75"/>
      <c r="T689" s="73">
        <v>12</v>
      </c>
      <c r="U689" s="73">
        <v>12</v>
      </c>
      <c r="V689" s="73">
        <v>12</v>
      </c>
      <c r="W689" s="73">
        <v>10</v>
      </c>
      <c r="X689" s="73"/>
      <c r="Y689" s="76"/>
      <c r="Z689" s="110"/>
      <c r="AA689" s="75"/>
      <c r="AB689" s="75"/>
      <c r="AC689" s="75"/>
      <c r="AD689" s="75"/>
      <c r="AE689" s="170"/>
      <c r="AF689" s="75"/>
      <c r="AG689" s="75"/>
      <c r="AH689" s="75"/>
    </row>
    <row r="690" spans="1:34" ht="14.25" customHeight="1" x14ac:dyDescent="0.25">
      <c r="A690" s="96">
        <v>81719700</v>
      </c>
      <c r="B690" s="130" t="s">
        <v>818</v>
      </c>
      <c r="C690" s="197" t="str">
        <f>VLOOKUP(B690,Satser!$I$133:$J$160,2,FALSE)</f>
        <v>SU</v>
      </c>
      <c r="D690" s="145" t="s">
        <v>311</v>
      </c>
      <c r="E690" s="440"/>
      <c r="F690" s="220" t="s">
        <v>1813</v>
      </c>
      <c r="G690" s="130" t="s">
        <v>527</v>
      </c>
      <c r="H690" s="192">
        <v>2010</v>
      </c>
      <c r="I690" s="189" t="s">
        <v>640</v>
      </c>
      <c r="J690" s="160"/>
      <c r="K690" s="379">
        <f>IF(B690="",0,VLOOKUP(B690,Satser!$D$167:$F$194,2,FALSE)*IF(AA690="",0,VLOOKUP(AA690,Satser!$H$2:$J$14,2,FALSE)))</f>
        <v>0</v>
      </c>
      <c r="L690" s="379">
        <f>IF(B690="",0,VLOOKUP(B690,Satser!$I$167:$L$194,3,FALSE)*IF(AA690="",0,VLOOKUP(AA690,Satser!$H$2:$J$14,3,FALSE)))</f>
        <v>0</v>
      </c>
      <c r="M690" s="380">
        <f t="shared" si="10"/>
        <v>0</v>
      </c>
      <c r="N690" s="141" t="s">
        <v>312</v>
      </c>
      <c r="O690" s="73"/>
      <c r="P690" s="73"/>
      <c r="Q690" s="79"/>
      <c r="R690" s="73"/>
      <c r="S690" s="110"/>
      <c r="T690" s="73">
        <v>12</v>
      </c>
      <c r="U690" s="73">
        <v>12</v>
      </c>
      <c r="V690" s="73">
        <v>12</v>
      </c>
      <c r="W690" s="73">
        <v>10</v>
      </c>
      <c r="X690" s="73"/>
      <c r="Y690" s="76"/>
      <c r="Z690" s="110"/>
      <c r="AA690" s="75"/>
      <c r="AB690" s="75"/>
      <c r="AC690" s="75"/>
      <c r="AD690" s="75"/>
      <c r="AE690" s="170"/>
      <c r="AF690" s="75"/>
      <c r="AG690" s="75"/>
      <c r="AH690" s="75"/>
    </row>
    <row r="691" spans="1:34" ht="14.25" customHeight="1" x14ac:dyDescent="0.25">
      <c r="A691" s="96">
        <v>81720100</v>
      </c>
      <c r="B691" s="130" t="s">
        <v>818</v>
      </c>
      <c r="C691" s="197" t="str">
        <f>VLOOKUP(B691,Satser!$I$133:$J$160,2,FALSE)</f>
        <v>SU</v>
      </c>
      <c r="D691" s="145" t="s">
        <v>724</v>
      </c>
      <c r="E691" s="440"/>
      <c r="F691" s="220" t="s">
        <v>1813</v>
      </c>
      <c r="G691" s="130" t="s">
        <v>530</v>
      </c>
      <c r="H691" s="192">
        <v>2010</v>
      </c>
      <c r="I691" s="189" t="s">
        <v>766</v>
      </c>
      <c r="J691" s="160"/>
      <c r="K691" s="379">
        <f>IF(B691="",0,VLOOKUP(B691,Satser!$D$167:$F$194,2,FALSE)*IF(AA691="",0,VLOOKUP(AA691,Satser!$H$2:$J$14,2,FALSE)))</f>
        <v>0</v>
      </c>
      <c r="L691" s="379">
        <f>IF(B691="",0,VLOOKUP(B691,Satser!$I$167:$L$194,3,FALSE)*IF(AA691="",0,VLOOKUP(AA691,Satser!$H$2:$J$14,3,FALSE)))</f>
        <v>0</v>
      </c>
      <c r="M691" s="380">
        <f t="shared" si="10"/>
        <v>0</v>
      </c>
      <c r="N691" s="141" t="s">
        <v>615</v>
      </c>
      <c r="O691" s="73"/>
      <c r="P691" s="73"/>
      <c r="Q691" s="79"/>
      <c r="R691" s="73"/>
      <c r="S691" s="73">
        <v>3</v>
      </c>
      <c r="T691" s="73">
        <v>12</v>
      </c>
      <c r="U691" s="73">
        <v>12</v>
      </c>
      <c r="V691" s="73">
        <v>12</v>
      </c>
      <c r="W691" s="73">
        <v>9</v>
      </c>
      <c r="X691" s="110"/>
      <c r="Y691" s="76"/>
      <c r="Z691" s="110"/>
      <c r="AA691" s="75"/>
      <c r="AB691" s="75"/>
      <c r="AC691" s="75"/>
      <c r="AD691" s="75"/>
      <c r="AE691" s="170"/>
      <c r="AF691" s="75"/>
      <c r="AG691" s="75"/>
      <c r="AH691" s="75"/>
    </row>
    <row r="692" spans="1:34" ht="14.25" customHeight="1" x14ac:dyDescent="0.25">
      <c r="A692" s="96">
        <v>81727200</v>
      </c>
      <c r="B692" s="130" t="s">
        <v>818</v>
      </c>
      <c r="C692" s="197" t="str">
        <f>VLOOKUP(B692,Satser!$I$133:$J$160,2,FALSE)</f>
        <v>SU</v>
      </c>
      <c r="D692" s="130" t="s">
        <v>289</v>
      </c>
      <c r="E692" s="440"/>
      <c r="F692" s="220" t="s">
        <v>1813</v>
      </c>
      <c r="G692" s="130" t="s">
        <v>530</v>
      </c>
      <c r="H692" s="192">
        <v>2011</v>
      </c>
      <c r="I692" s="189" t="s">
        <v>668</v>
      </c>
      <c r="J692" s="160"/>
      <c r="K692" s="379">
        <f>IF(B692="",0,VLOOKUP(B692,Satser!$D$167:$F$194,2,FALSE)*IF(AA692="",0,VLOOKUP(AA692,Satser!$H$2:$J$14,2,FALSE)))</f>
        <v>0</v>
      </c>
      <c r="L692" s="379">
        <f>IF(B692="",0,VLOOKUP(B692,Satser!$I$167:$L$194,3,FALSE)*IF(AA692="",0,VLOOKUP(AA692,Satser!$H$2:$J$14,3,FALSE)))</f>
        <v>0</v>
      </c>
      <c r="M692" s="380">
        <f t="shared" si="10"/>
        <v>0</v>
      </c>
      <c r="N692" s="141" t="s">
        <v>288</v>
      </c>
      <c r="O692" s="73"/>
      <c r="P692" s="73"/>
      <c r="Q692" s="79"/>
      <c r="R692" s="73"/>
      <c r="S692" s="73"/>
      <c r="T692" s="73">
        <v>12</v>
      </c>
      <c r="U692" s="73">
        <v>12</v>
      </c>
      <c r="V692" s="73">
        <v>12</v>
      </c>
      <c r="W692" s="73">
        <v>5</v>
      </c>
      <c r="X692" s="73"/>
      <c r="Y692" s="76"/>
      <c r="Z692" s="110"/>
      <c r="AA692" s="75"/>
      <c r="AB692" s="75"/>
      <c r="AC692" s="75"/>
      <c r="AD692" s="75"/>
      <c r="AE692" s="170"/>
      <c r="AF692" s="75"/>
      <c r="AG692" s="75"/>
      <c r="AH692" s="75"/>
    </row>
    <row r="693" spans="1:34" ht="14.25" customHeight="1" x14ac:dyDescent="0.25">
      <c r="A693" s="96">
        <v>81727300</v>
      </c>
      <c r="B693" s="130" t="s">
        <v>818</v>
      </c>
      <c r="C693" s="197" t="str">
        <f>VLOOKUP(B693,Satser!$I$133:$J$160,2,FALSE)</f>
        <v>SU</v>
      </c>
      <c r="D693" s="130" t="s">
        <v>290</v>
      </c>
      <c r="E693" s="440"/>
      <c r="F693" s="220" t="s">
        <v>1813</v>
      </c>
      <c r="G693" s="130" t="s">
        <v>527</v>
      </c>
      <c r="H693" s="192">
        <v>2011</v>
      </c>
      <c r="I693" s="189" t="s">
        <v>685</v>
      </c>
      <c r="J693" s="160"/>
      <c r="K693" s="379">
        <f>IF(B693="",0,VLOOKUP(B693,Satser!$D$167:$F$194,2,FALSE)*IF(AA693="",0,VLOOKUP(AA693,Satser!$H$2:$J$14,2,FALSE)))</f>
        <v>0</v>
      </c>
      <c r="L693" s="379">
        <f>IF(B693="",0,VLOOKUP(B693,Satser!$I$167:$L$194,3,FALSE)*IF(AA693="",0,VLOOKUP(AA693,Satser!$H$2:$J$14,3,FALSE)))</f>
        <v>0</v>
      </c>
      <c r="M693" s="380">
        <f t="shared" si="10"/>
        <v>0</v>
      </c>
      <c r="N693" s="141" t="s">
        <v>888</v>
      </c>
      <c r="O693" s="73"/>
      <c r="P693" s="73"/>
      <c r="Q693" s="79"/>
      <c r="R693" s="73"/>
      <c r="S693" s="73"/>
      <c r="T693" s="73">
        <v>12</v>
      </c>
      <c r="U693" s="73">
        <v>12</v>
      </c>
      <c r="V693" s="73">
        <v>12</v>
      </c>
      <c r="W693" s="73">
        <v>12</v>
      </c>
      <c r="X693" s="73"/>
      <c r="Y693" s="76"/>
      <c r="Z693" s="110"/>
      <c r="AA693" s="75"/>
      <c r="AB693" s="75"/>
      <c r="AC693" s="75"/>
      <c r="AD693" s="75"/>
      <c r="AE693" s="170"/>
      <c r="AF693" s="75"/>
      <c r="AG693" s="75"/>
      <c r="AH693" s="75"/>
    </row>
    <row r="694" spans="1:34" ht="14.25" customHeight="1" x14ac:dyDescent="0.25">
      <c r="A694" s="96">
        <v>81727400</v>
      </c>
      <c r="B694" s="130" t="s">
        <v>818</v>
      </c>
      <c r="C694" s="197" t="str">
        <f>VLOOKUP(B694,Satser!$I$133:$J$160,2,FALSE)</f>
        <v>SU</v>
      </c>
      <c r="D694" s="130" t="s">
        <v>320</v>
      </c>
      <c r="E694" s="440"/>
      <c r="F694" s="220" t="s">
        <v>1813</v>
      </c>
      <c r="G694" s="130" t="s">
        <v>527</v>
      </c>
      <c r="H694" s="192">
        <v>2011</v>
      </c>
      <c r="I694" s="189" t="s">
        <v>766</v>
      </c>
      <c r="J694" s="160"/>
      <c r="K694" s="379">
        <f>IF(B694="",0,VLOOKUP(B694,Satser!$D$167:$F$194,2,FALSE)*IF(AA694="",0,VLOOKUP(AA694,Satser!$H$2:$J$14,2,FALSE)))</f>
        <v>0</v>
      </c>
      <c r="L694" s="379">
        <f>IF(B694="",0,VLOOKUP(B694,Satser!$I$167:$L$194,3,FALSE)*IF(AA694="",0,VLOOKUP(AA694,Satser!$H$2:$J$14,3,FALSE)))</f>
        <v>0</v>
      </c>
      <c r="M694" s="380">
        <f t="shared" si="10"/>
        <v>0</v>
      </c>
      <c r="N694" s="141" t="s">
        <v>890</v>
      </c>
      <c r="O694" s="73"/>
      <c r="P694" s="73"/>
      <c r="Q694" s="79"/>
      <c r="R694" s="73"/>
      <c r="S694" s="73"/>
      <c r="T694" s="73">
        <v>3</v>
      </c>
      <c r="U694" s="73"/>
      <c r="V694" s="73"/>
      <c r="W694" s="73"/>
      <c r="X694" s="73"/>
      <c r="Y694" s="76"/>
      <c r="Z694" s="110"/>
      <c r="AA694" s="75"/>
      <c r="AB694" s="75"/>
      <c r="AC694" s="75"/>
      <c r="AD694" s="75"/>
      <c r="AE694" s="170"/>
      <c r="AF694" s="75"/>
      <c r="AG694" s="75"/>
      <c r="AH694" s="75"/>
    </row>
    <row r="695" spans="1:34" ht="14.25" customHeight="1" x14ac:dyDescent="0.25">
      <c r="A695" s="96">
        <v>81727400</v>
      </c>
      <c r="B695" s="130" t="s">
        <v>818</v>
      </c>
      <c r="C695" s="197" t="str">
        <f>VLOOKUP(B695,Satser!$I$133:$J$160,2,FALSE)</f>
        <v>SU</v>
      </c>
      <c r="D695" s="130" t="s">
        <v>320</v>
      </c>
      <c r="E695" s="440"/>
      <c r="F695" s="220" t="s">
        <v>1813</v>
      </c>
      <c r="G695" s="130" t="s">
        <v>527</v>
      </c>
      <c r="H695" s="192">
        <v>2011</v>
      </c>
      <c r="I695" s="189" t="s">
        <v>766</v>
      </c>
      <c r="J695" s="160"/>
      <c r="K695" s="379">
        <f>IF(B695="",0,VLOOKUP(B695,Satser!$D$167:$F$194,2,FALSE)*IF(AA695="",0,VLOOKUP(AA695,Satser!$H$2:$J$14,2,FALSE)))</f>
        <v>0</v>
      </c>
      <c r="L695" s="379">
        <f>IF(B695="",0,VLOOKUP(B695,Satser!$I$167:$L$194,3,FALSE)*IF(AA695="",0,VLOOKUP(AA695,Satser!$H$2:$J$14,3,FALSE)))</f>
        <v>0</v>
      </c>
      <c r="M695" s="380">
        <f t="shared" si="10"/>
        <v>0</v>
      </c>
      <c r="N695" s="141" t="s">
        <v>891</v>
      </c>
      <c r="O695" s="73"/>
      <c r="P695" s="73"/>
      <c r="Q695" s="79"/>
      <c r="R695" s="73"/>
      <c r="S695" s="73"/>
      <c r="T695" s="73">
        <v>12</v>
      </c>
      <c r="U695" s="73">
        <v>12</v>
      </c>
      <c r="V695" s="73">
        <v>12</v>
      </c>
      <c r="W695" s="73">
        <v>9</v>
      </c>
      <c r="X695" s="73"/>
      <c r="Y695" s="76"/>
      <c r="Z695" s="110"/>
      <c r="AA695" s="75"/>
      <c r="AB695" s="75"/>
      <c r="AC695" s="75"/>
      <c r="AD695" s="75"/>
      <c r="AE695" s="170"/>
      <c r="AF695" s="75"/>
      <c r="AG695" s="75"/>
      <c r="AH695" s="75"/>
    </row>
    <row r="696" spans="1:34" ht="14.25" customHeight="1" x14ac:dyDescent="0.25">
      <c r="A696" s="96">
        <v>81727500</v>
      </c>
      <c r="B696" s="130" t="s">
        <v>818</v>
      </c>
      <c r="C696" s="197" t="str">
        <f>VLOOKUP(B696,Satser!$I$133:$J$160,2,FALSE)</f>
        <v>SU</v>
      </c>
      <c r="D696" s="130" t="s">
        <v>521</v>
      </c>
      <c r="E696" s="440"/>
      <c r="F696" s="220" t="s">
        <v>1813</v>
      </c>
      <c r="G696" s="130" t="s">
        <v>530</v>
      </c>
      <c r="H696" s="192">
        <v>2011</v>
      </c>
      <c r="I696" s="189" t="s">
        <v>522</v>
      </c>
      <c r="J696" s="160"/>
      <c r="K696" s="379">
        <f>IF(B696="",0,VLOOKUP(B696,Satser!$D$167:$F$194,2,FALSE)*IF(AA696="",0,VLOOKUP(AA696,Satser!$H$2:$J$14,2,FALSE)))</f>
        <v>0</v>
      </c>
      <c r="L696" s="379">
        <f>IF(B696="",0,VLOOKUP(B696,Satser!$I$167:$L$194,3,FALSE)*IF(AA696="",0,VLOOKUP(AA696,Satser!$H$2:$J$14,3,FALSE)))</f>
        <v>0</v>
      </c>
      <c r="M696" s="380">
        <f t="shared" si="10"/>
        <v>0</v>
      </c>
      <c r="N696" s="141" t="s">
        <v>1046</v>
      </c>
      <c r="O696" s="73"/>
      <c r="P696" s="73"/>
      <c r="Q696" s="79"/>
      <c r="R696" s="73"/>
      <c r="S696" s="73"/>
      <c r="T696" s="73">
        <v>9</v>
      </c>
      <c r="U696" s="73">
        <v>12</v>
      </c>
      <c r="V696" s="73">
        <v>12</v>
      </c>
      <c r="W696" s="73">
        <v>12</v>
      </c>
      <c r="X696" s="73">
        <v>3</v>
      </c>
      <c r="Y696" s="76"/>
      <c r="Z696" s="110"/>
      <c r="AA696" s="75"/>
      <c r="AB696" s="75"/>
      <c r="AC696" s="75"/>
      <c r="AD696" s="75"/>
      <c r="AE696" s="170"/>
      <c r="AF696" s="75"/>
      <c r="AG696" s="75"/>
      <c r="AH696" s="75"/>
    </row>
    <row r="697" spans="1:34" ht="14.25" customHeight="1" x14ac:dyDescent="0.25">
      <c r="A697" s="96">
        <v>81727600</v>
      </c>
      <c r="B697" s="130" t="s">
        <v>818</v>
      </c>
      <c r="C697" s="197" t="str">
        <f>VLOOKUP(B697,Satser!$I$133:$J$160,2,FALSE)</f>
        <v>SU</v>
      </c>
      <c r="D697" s="130" t="s">
        <v>1058</v>
      </c>
      <c r="E697" s="440"/>
      <c r="F697" s="220" t="s">
        <v>1813</v>
      </c>
      <c r="G697" s="130" t="s">
        <v>527</v>
      </c>
      <c r="H697" s="192">
        <v>2011</v>
      </c>
      <c r="I697" s="189" t="s">
        <v>522</v>
      </c>
      <c r="J697" s="160"/>
      <c r="K697" s="379">
        <f>IF(B697="",0,VLOOKUP(B697,Satser!$D$167:$F$194,2,FALSE)*IF(AA697="",0,VLOOKUP(AA697,Satser!$H$2:$J$14,2,FALSE)))</f>
        <v>0</v>
      </c>
      <c r="L697" s="379">
        <f>IF(B697="",0,VLOOKUP(B697,Satser!$I$167:$L$194,3,FALSE)*IF(AA697="",0,VLOOKUP(AA697,Satser!$H$2:$J$14,3,FALSE)))</f>
        <v>0</v>
      </c>
      <c r="M697" s="380">
        <f t="shared" si="10"/>
        <v>0</v>
      </c>
      <c r="N697" s="141" t="s">
        <v>1109</v>
      </c>
      <c r="O697" s="73"/>
      <c r="P697" s="73"/>
      <c r="Q697" s="79"/>
      <c r="R697" s="73"/>
      <c r="S697" s="73"/>
      <c r="T697" s="73">
        <v>9</v>
      </c>
      <c r="U697" s="73">
        <v>12</v>
      </c>
      <c r="V697" s="73">
        <v>12</v>
      </c>
      <c r="W697" s="73">
        <v>12</v>
      </c>
      <c r="X697" s="73">
        <v>3</v>
      </c>
      <c r="Y697" s="76"/>
      <c r="Z697" s="110"/>
      <c r="AA697" s="75"/>
      <c r="AB697" s="75"/>
      <c r="AC697" s="75"/>
      <c r="AD697" s="75"/>
      <c r="AE697" s="170"/>
      <c r="AF697" s="75"/>
      <c r="AG697" s="75"/>
      <c r="AH697" s="75"/>
    </row>
    <row r="698" spans="1:34" ht="14.25" customHeight="1" x14ac:dyDescent="0.25">
      <c r="A698" s="96">
        <v>81727700</v>
      </c>
      <c r="B698" s="130" t="s">
        <v>818</v>
      </c>
      <c r="C698" s="197" t="str">
        <f>VLOOKUP(B698,Satser!$I$133:$J$160,2,FALSE)</f>
        <v>SU</v>
      </c>
      <c r="D698" s="130" t="s">
        <v>1059</v>
      </c>
      <c r="E698" s="440"/>
      <c r="F698" s="220" t="s">
        <v>1813</v>
      </c>
      <c r="G698" s="130" t="s">
        <v>530</v>
      </c>
      <c r="H698" s="192">
        <v>2011</v>
      </c>
      <c r="I698" s="189" t="s">
        <v>278</v>
      </c>
      <c r="J698" s="160"/>
      <c r="K698" s="379">
        <f>IF(B698="",0,VLOOKUP(B698,Satser!$D$167:$F$194,2,FALSE)*IF(AA698="",0,VLOOKUP(AA698,Satser!$H$2:$J$14,2,FALSE)))</f>
        <v>0</v>
      </c>
      <c r="L698" s="379">
        <f>IF(B698="",0,VLOOKUP(B698,Satser!$I$167:$L$194,3,FALSE)*IF(AA698="",0,VLOOKUP(AA698,Satser!$H$2:$J$14,3,FALSE)))</f>
        <v>0</v>
      </c>
      <c r="M698" s="380">
        <f t="shared" si="10"/>
        <v>0</v>
      </c>
      <c r="N698" s="141" t="s">
        <v>1109</v>
      </c>
      <c r="O698" s="73"/>
      <c r="P698" s="73"/>
      <c r="Q698" s="79"/>
      <c r="R698" s="73"/>
      <c r="S698" s="73"/>
      <c r="T698" s="73">
        <v>5</v>
      </c>
      <c r="U698" s="73">
        <v>12</v>
      </c>
      <c r="V698" s="73">
        <v>12</v>
      </c>
      <c r="W698" s="73">
        <v>12</v>
      </c>
      <c r="X698" s="73">
        <v>7</v>
      </c>
      <c r="Y698" s="76"/>
      <c r="Z698" s="110"/>
      <c r="AA698" s="75"/>
      <c r="AB698" s="75"/>
      <c r="AC698" s="75"/>
      <c r="AD698" s="75"/>
      <c r="AE698" s="170"/>
      <c r="AF698" s="75"/>
      <c r="AG698" s="75"/>
      <c r="AH698" s="75"/>
    </row>
    <row r="699" spans="1:34" ht="14.25" customHeight="1" x14ac:dyDescent="0.25">
      <c r="A699" s="96">
        <v>81727800</v>
      </c>
      <c r="B699" s="130" t="s">
        <v>818</v>
      </c>
      <c r="C699" s="197" t="str">
        <f>VLOOKUP(B699,Satser!$I$133:$J$160,2,FALSE)</f>
        <v>SU</v>
      </c>
      <c r="D699" s="130" t="s">
        <v>1078</v>
      </c>
      <c r="E699" s="440"/>
      <c r="F699" s="220" t="s">
        <v>1813</v>
      </c>
      <c r="G699" s="130" t="s">
        <v>527</v>
      </c>
      <c r="H699" s="192">
        <v>2011</v>
      </c>
      <c r="I699" s="189" t="s">
        <v>278</v>
      </c>
      <c r="J699" s="160"/>
      <c r="K699" s="379">
        <f>IF(B699="",0,VLOOKUP(B699,Satser!$D$167:$F$194,2,FALSE)*IF(AA699="",0,VLOOKUP(AA699,Satser!$H$2:$J$14,2,FALSE)))</f>
        <v>0</v>
      </c>
      <c r="L699" s="379">
        <f>IF(B699="",0,VLOOKUP(B699,Satser!$I$167:$L$194,3,FALSE)*IF(AA699="",0,VLOOKUP(AA699,Satser!$H$2:$J$14,3,FALSE)))</f>
        <v>0</v>
      </c>
      <c r="M699" s="380">
        <f t="shared" si="10"/>
        <v>0</v>
      </c>
      <c r="N699" s="141" t="s">
        <v>1109</v>
      </c>
      <c r="O699" s="73"/>
      <c r="P699" s="73"/>
      <c r="Q699" s="79"/>
      <c r="R699" s="73"/>
      <c r="S699" s="73"/>
      <c r="T699" s="73">
        <v>5</v>
      </c>
      <c r="U699" s="73">
        <v>12</v>
      </c>
      <c r="V699" s="73">
        <v>12</v>
      </c>
      <c r="W699" s="73">
        <v>12</v>
      </c>
      <c r="X699" s="73">
        <v>7</v>
      </c>
      <c r="Y699" s="76"/>
      <c r="Z699" s="110"/>
      <c r="AA699" s="75"/>
      <c r="AB699" s="75"/>
      <c r="AC699" s="75"/>
      <c r="AD699" s="75"/>
      <c r="AE699" s="170"/>
      <c r="AF699" s="75"/>
      <c r="AG699" s="75"/>
      <c r="AH699" s="75"/>
    </row>
    <row r="700" spans="1:34" ht="14.25" customHeight="1" x14ac:dyDescent="0.25">
      <c r="A700" s="96">
        <v>81727900</v>
      </c>
      <c r="B700" s="130" t="s">
        <v>818</v>
      </c>
      <c r="C700" s="197" t="str">
        <f>VLOOKUP(B700,Satser!$I$133:$J$160,2,FALSE)</f>
        <v>SU</v>
      </c>
      <c r="D700" s="130" t="s">
        <v>1041</v>
      </c>
      <c r="E700" s="440"/>
      <c r="F700" s="220" t="s">
        <v>1813</v>
      </c>
      <c r="G700" s="130" t="s">
        <v>530</v>
      </c>
      <c r="H700" s="192">
        <v>2011</v>
      </c>
      <c r="I700" s="189" t="s">
        <v>278</v>
      </c>
      <c r="J700" s="160"/>
      <c r="K700" s="379">
        <f>IF(B700="",0,VLOOKUP(B700,Satser!$D$167:$F$194,2,FALSE)*IF(AA700="",0,VLOOKUP(AA700,Satser!$H$2:$J$14,2,FALSE)))</f>
        <v>0</v>
      </c>
      <c r="L700" s="379">
        <f>IF(B700="",0,VLOOKUP(B700,Satser!$I$167:$L$194,3,FALSE)*IF(AA700="",0,VLOOKUP(AA700,Satser!$H$2:$J$14,3,FALSE)))</f>
        <v>0</v>
      </c>
      <c r="M700" s="380">
        <f t="shared" si="10"/>
        <v>0</v>
      </c>
      <c r="N700" s="141" t="s">
        <v>1121</v>
      </c>
      <c r="O700" s="73"/>
      <c r="P700" s="73"/>
      <c r="Q700" s="79"/>
      <c r="R700" s="73"/>
      <c r="S700" s="73"/>
      <c r="T700" s="73">
        <v>5</v>
      </c>
      <c r="U700" s="73">
        <v>12</v>
      </c>
      <c r="V700" s="73">
        <v>12</v>
      </c>
      <c r="W700" s="73">
        <v>12</v>
      </c>
      <c r="X700" s="73">
        <v>7</v>
      </c>
      <c r="Y700" s="76"/>
      <c r="Z700" s="110"/>
      <c r="AA700" s="75"/>
      <c r="AB700" s="75"/>
      <c r="AC700" s="75"/>
      <c r="AD700" s="75"/>
      <c r="AE700" s="170"/>
      <c r="AF700" s="75"/>
      <c r="AG700" s="75"/>
      <c r="AH700" s="75"/>
    </row>
    <row r="701" spans="1:34" ht="14.25" customHeight="1" x14ac:dyDescent="0.25">
      <c r="A701" s="96">
        <v>81728000</v>
      </c>
      <c r="B701" s="130" t="s">
        <v>818</v>
      </c>
      <c r="C701" s="197" t="str">
        <f>VLOOKUP(B701,Satser!$I$133:$J$160,2,FALSE)</f>
        <v>SU</v>
      </c>
      <c r="D701" s="130" t="s">
        <v>1060</v>
      </c>
      <c r="E701" s="440"/>
      <c r="F701" s="220" t="s">
        <v>1813</v>
      </c>
      <c r="G701" s="130" t="s">
        <v>530</v>
      </c>
      <c r="H701" s="192">
        <v>2011</v>
      </c>
      <c r="I701" s="189" t="s">
        <v>278</v>
      </c>
      <c r="J701" s="160"/>
      <c r="K701" s="379">
        <f>IF(B701="",0,VLOOKUP(B701,Satser!$D$167:$F$194,2,FALSE)*IF(AA701="",0,VLOOKUP(AA701,Satser!$H$2:$J$14,2,FALSE)))</f>
        <v>0</v>
      </c>
      <c r="L701" s="379">
        <f>IF(B701="",0,VLOOKUP(B701,Satser!$I$167:$L$194,3,FALSE)*IF(AA701="",0,VLOOKUP(AA701,Satser!$H$2:$J$14,3,FALSE)))</f>
        <v>0</v>
      </c>
      <c r="M701" s="380">
        <f t="shared" si="10"/>
        <v>0</v>
      </c>
      <c r="N701" s="141" t="s">
        <v>1115</v>
      </c>
      <c r="O701" s="73"/>
      <c r="P701" s="73"/>
      <c r="Q701" s="79"/>
      <c r="R701" s="73"/>
      <c r="S701" s="73"/>
      <c r="T701" s="73">
        <v>5</v>
      </c>
      <c r="U701" s="73">
        <v>12</v>
      </c>
      <c r="V701" s="73">
        <v>12</v>
      </c>
      <c r="W701" s="73">
        <v>12</v>
      </c>
      <c r="X701" s="73">
        <v>7</v>
      </c>
      <c r="Y701" s="76"/>
      <c r="Z701" s="110"/>
      <c r="AA701" s="75"/>
      <c r="AB701" s="75"/>
      <c r="AC701" s="75"/>
      <c r="AD701" s="75"/>
      <c r="AE701" s="170"/>
      <c r="AF701" s="75"/>
      <c r="AG701" s="75"/>
      <c r="AH701" s="75"/>
    </row>
    <row r="702" spans="1:34" ht="14.25" customHeight="1" x14ac:dyDescent="0.25">
      <c r="A702" s="96">
        <v>81728100</v>
      </c>
      <c r="B702" s="130" t="s">
        <v>818</v>
      </c>
      <c r="C702" s="197" t="str">
        <f>VLOOKUP(B702,Satser!$I$133:$J$160,2,FALSE)</f>
        <v>SU</v>
      </c>
      <c r="D702" s="130" t="s">
        <v>1065</v>
      </c>
      <c r="E702" s="440"/>
      <c r="F702" s="220" t="s">
        <v>1813</v>
      </c>
      <c r="G702" s="130" t="s">
        <v>530</v>
      </c>
      <c r="H702" s="192">
        <v>2011</v>
      </c>
      <c r="I702" s="189" t="s">
        <v>301</v>
      </c>
      <c r="J702" s="160"/>
      <c r="K702" s="379">
        <f>IF(B702="",0,VLOOKUP(B702,Satser!$D$167:$F$194,2,FALSE)*IF(AA702="",0,VLOOKUP(AA702,Satser!$H$2:$J$14,2,FALSE)))</f>
        <v>0</v>
      </c>
      <c r="L702" s="379">
        <f>IF(B702="",0,VLOOKUP(B702,Satser!$I$167:$L$194,3,FALSE)*IF(AA702="",0,VLOOKUP(AA702,Satser!$H$2:$J$14,3,FALSE)))</f>
        <v>0</v>
      </c>
      <c r="M702" s="380">
        <f t="shared" si="10"/>
        <v>0</v>
      </c>
      <c r="N702" s="141" t="s">
        <v>1148</v>
      </c>
      <c r="O702" s="73"/>
      <c r="P702" s="73"/>
      <c r="Q702" s="79"/>
      <c r="R702" s="73"/>
      <c r="S702" s="73"/>
      <c r="T702" s="73">
        <v>4</v>
      </c>
      <c r="U702" s="73">
        <v>12</v>
      </c>
      <c r="V702" s="73">
        <v>12</v>
      </c>
      <c r="W702" s="73">
        <v>12</v>
      </c>
      <c r="X702" s="73">
        <v>8</v>
      </c>
      <c r="Y702" s="76"/>
      <c r="Z702" s="110"/>
      <c r="AA702" s="75"/>
      <c r="AB702" s="75"/>
      <c r="AC702" s="75"/>
      <c r="AD702" s="75"/>
      <c r="AE702" s="170"/>
      <c r="AF702" s="75"/>
      <c r="AG702" s="75"/>
      <c r="AH702" s="75"/>
    </row>
    <row r="703" spans="1:34" ht="14.25" customHeight="1" x14ac:dyDescent="0.25">
      <c r="A703" s="96">
        <v>81728200</v>
      </c>
      <c r="B703" s="130" t="s">
        <v>818</v>
      </c>
      <c r="C703" s="197" t="str">
        <f>VLOOKUP(B703,Satser!$I$133:$J$160,2,FALSE)</f>
        <v>SU</v>
      </c>
      <c r="D703" s="130" t="s">
        <v>1066</v>
      </c>
      <c r="E703" s="440"/>
      <c r="F703" s="220" t="s">
        <v>1813</v>
      </c>
      <c r="G703" s="130" t="s">
        <v>530</v>
      </c>
      <c r="H703" s="192">
        <v>2011</v>
      </c>
      <c r="I703" s="189" t="s">
        <v>301</v>
      </c>
      <c r="J703" s="160"/>
      <c r="K703" s="379">
        <f>IF(B703="",0,VLOOKUP(B703,Satser!$D$167:$F$194,2,FALSE)*IF(AA703="",0,VLOOKUP(AA703,Satser!$H$2:$J$14,2,FALSE)))</f>
        <v>0</v>
      </c>
      <c r="L703" s="379">
        <f>IF(B703="",0,VLOOKUP(B703,Satser!$I$167:$L$194,3,FALSE)*IF(AA703="",0,VLOOKUP(AA703,Satser!$H$2:$J$14,3,FALSE)))</f>
        <v>0</v>
      </c>
      <c r="M703" s="380">
        <f t="shared" si="10"/>
        <v>0</v>
      </c>
      <c r="N703" s="141" t="s">
        <v>1148</v>
      </c>
      <c r="O703" s="73"/>
      <c r="P703" s="73"/>
      <c r="Q703" s="79"/>
      <c r="R703" s="73"/>
      <c r="S703" s="73"/>
      <c r="T703" s="73">
        <v>4</v>
      </c>
      <c r="U703" s="73">
        <v>12</v>
      </c>
      <c r="V703" s="73">
        <v>12</v>
      </c>
      <c r="W703" s="73">
        <v>12</v>
      </c>
      <c r="X703" s="73">
        <v>8</v>
      </c>
      <c r="Y703" s="76"/>
      <c r="Z703" s="110"/>
      <c r="AA703" s="75"/>
      <c r="AB703" s="75"/>
      <c r="AC703" s="75"/>
      <c r="AD703" s="75"/>
      <c r="AE703" s="170"/>
      <c r="AF703" s="75"/>
      <c r="AG703" s="75"/>
      <c r="AH703" s="75"/>
    </row>
    <row r="704" spans="1:34" ht="14.25" customHeight="1" x14ac:dyDescent="0.25">
      <c r="A704" s="96">
        <v>81728300</v>
      </c>
      <c r="B704" s="130" t="s">
        <v>818</v>
      </c>
      <c r="C704" s="197" t="str">
        <f>VLOOKUP(B704,Satser!$I$133:$J$160,2,FALSE)</f>
        <v>SU</v>
      </c>
      <c r="D704" s="130" t="s">
        <v>1208</v>
      </c>
      <c r="E704" s="440"/>
      <c r="F704" s="220" t="s">
        <v>1813</v>
      </c>
      <c r="G704" s="130" t="s">
        <v>530</v>
      </c>
      <c r="H704" s="192">
        <v>2011</v>
      </c>
      <c r="I704" s="189" t="s">
        <v>758</v>
      </c>
      <c r="J704" s="160"/>
      <c r="K704" s="379">
        <f>IF(B704="",0,VLOOKUP(B704,Satser!$D$167:$F$194,2,FALSE)*IF(AA704="",0,VLOOKUP(AA704,Satser!$H$2:$J$14,2,FALSE)))</f>
        <v>0</v>
      </c>
      <c r="L704" s="379">
        <f>IF(B704="",0,VLOOKUP(B704,Satser!$I$167:$L$194,3,FALSE)*IF(AA704="",0,VLOOKUP(AA704,Satser!$H$2:$J$14,3,FALSE)))</f>
        <v>0</v>
      </c>
      <c r="M704" s="380">
        <f t="shared" si="10"/>
        <v>0</v>
      </c>
      <c r="N704" s="141" t="s">
        <v>1236</v>
      </c>
      <c r="O704" s="73"/>
      <c r="P704" s="73"/>
      <c r="Q704" s="79"/>
      <c r="R704" s="73"/>
      <c r="S704" s="73"/>
      <c r="T704" s="73"/>
      <c r="U704" s="73">
        <v>12</v>
      </c>
      <c r="V704" s="73">
        <v>12</v>
      </c>
      <c r="W704" s="73">
        <v>12</v>
      </c>
      <c r="X704" s="73">
        <v>12</v>
      </c>
      <c r="Y704" s="73"/>
      <c r="Z704" s="110"/>
      <c r="AA704" s="75"/>
      <c r="AB704" s="75"/>
      <c r="AC704" s="75"/>
      <c r="AD704" s="75"/>
      <c r="AE704" s="170"/>
      <c r="AF704" s="75"/>
      <c r="AG704" s="75"/>
      <c r="AH704" s="75"/>
    </row>
    <row r="705" spans="1:54" ht="14.25" customHeight="1" x14ac:dyDescent="0.25">
      <c r="A705" s="96">
        <v>81728400</v>
      </c>
      <c r="B705" s="130" t="s">
        <v>818</v>
      </c>
      <c r="C705" s="197" t="str">
        <f>VLOOKUP(B705,Satser!$I$133:$J$160,2,FALSE)</f>
        <v>SU</v>
      </c>
      <c r="D705" s="130" t="s">
        <v>1067</v>
      </c>
      <c r="E705" s="440"/>
      <c r="F705" s="220" t="s">
        <v>1813</v>
      </c>
      <c r="G705" s="130" t="s">
        <v>527</v>
      </c>
      <c r="H705" s="130">
        <v>2011</v>
      </c>
      <c r="I705" s="266" t="s">
        <v>278</v>
      </c>
      <c r="J705" s="193"/>
      <c r="K705" s="379">
        <f>IF(B705="",0,VLOOKUP(B705,Satser!$D$167:$F$194,2,FALSE)*IF(AA705="",0,VLOOKUP(AA705,Satser!$H$2:$J$14,2,FALSE)))</f>
        <v>0</v>
      </c>
      <c r="L705" s="379">
        <f>IF(B705="",0,VLOOKUP(B705,Satser!$I$167:$L$194,3,FALSE)*IF(AA705="",0,VLOOKUP(AA705,Satser!$H$2:$J$14,3,FALSE)))</f>
        <v>0</v>
      </c>
      <c r="M705" s="380">
        <f t="shared" si="10"/>
        <v>0</v>
      </c>
      <c r="N705" s="211" t="s">
        <v>1122</v>
      </c>
      <c r="O705" s="183"/>
      <c r="P705" s="183"/>
      <c r="Q705" s="307"/>
      <c r="R705" s="183"/>
      <c r="S705" s="183"/>
      <c r="T705" s="183">
        <v>5</v>
      </c>
      <c r="U705" s="183">
        <v>12</v>
      </c>
      <c r="V705" s="183">
        <v>12</v>
      </c>
      <c r="W705" s="183">
        <v>12</v>
      </c>
      <c r="X705" s="184">
        <v>7</v>
      </c>
      <c r="Y705" s="194"/>
      <c r="Z705" s="194"/>
      <c r="AA705" s="183"/>
      <c r="AB705" s="183"/>
      <c r="AC705" s="183"/>
      <c r="AD705" s="183"/>
      <c r="AE705" s="184"/>
      <c r="AF705" s="73"/>
      <c r="AG705" s="73"/>
      <c r="AH705" s="73"/>
      <c r="AI705" s="7"/>
      <c r="AJ705" s="7"/>
      <c r="AK705" s="7"/>
      <c r="AL705" s="7"/>
      <c r="AM705" s="7"/>
      <c r="AN705" s="7"/>
      <c r="AO705" s="7"/>
      <c r="AP705" s="7"/>
      <c r="AQ705" s="7"/>
      <c r="AR705" s="7"/>
      <c r="AS705" s="7"/>
      <c r="AT705" s="7"/>
      <c r="AU705" s="7"/>
      <c r="AV705" s="7"/>
      <c r="AW705" s="7"/>
      <c r="AX705" s="7"/>
      <c r="AY705" s="7"/>
      <c r="AZ705" s="7"/>
      <c r="BA705" s="7"/>
      <c r="BB705" s="7"/>
    </row>
    <row r="706" spans="1:54" ht="14.25" customHeight="1" x14ac:dyDescent="0.25">
      <c r="A706" s="96">
        <v>81728500</v>
      </c>
      <c r="B706" s="130" t="s">
        <v>818</v>
      </c>
      <c r="C706" s="197" t="str">
        <f>VLOOKUP(B706,Satser!$I$133:$J$160,2,FALSE)</f>
        <v>SU</v>
      </c>
      <c r="D706" s="130" t="s">
        <v>1072</v>
      </c>
      <c r="E706" s="440"/>
      <c r="F706" s="220" t="s">
        <v>1813</v>
      </c>
      <c r="G706" s="130" t="s">
        <v>527</v>
      </c>
      <c r="H706" s="192">
        <v>2011</v>
      </c>
      <c r="I706" s="189" t="s">
        <v>301</v>
      </c>
      <c r="J706" s="160"/>
      <c r="K706" s="379">
        <f>IF(B706="",0,VLOOKUP(B706,Satser!$D$167:$F$194,2,FALSE)*IF(AA706="",0,VLOOKUP(AA706,Satser!$H$2:$J$14,2,FALSE)))</f>
        <v>0</v>
      </c>
      <c r="L706" s="379">
        <f>IF(B706="",0,VLOOKUP(B706,Satser!$I$167:$L$194,3,FALSE)*IF(AA706="",0,VLOOKUP(AA706,Satser!$H$2:$J$14,3,FALSE)))</f>
        <v>0</v>
      </c>
      <c r="M706" s="380">
        <f t="shared" si="10"/>
        <v>0</v>
      </c>
      <c r="N706" s="141" t="s">
        <v>1149</v>
      </c>
      <c r="O706" s="73"/>
      <c r="P706" s="73"/>
      <c r="Q706" s="79"/>
      <c r="R706" s="73"/>
      <c r="S706" s="73"/>
      <c r="T706" s="73">
        <v>4</v>
      </c>
      <c r="U706" s="73">
        <v>12</v>
      </c>
      <c r="V706" s="73">
        <v>12</v>
      </c>
      <c r="W706" s="73">
        <v>12</v>
      </c>
      <c r="X706" s="73">
        <v>8</v>
      </c>
      <c r="Y706" s="76"/>
      <c r="Z706" s="110"/>
      <c r="AA706" s="75"/>
      <c r="AB706" s="75"/>
      <c r="AC706" s="75"/>
      <c r="AD706" s="75"/>
      <c r="AE706" s="170"/>
      <c r="AF706" s="75"/>
      <c r="AG706" s="75"/>
      <c r="AH706" s="75"/>
    </row>
    <row r="707" spans="1:54" ht="14.25" customHeight="1" x14ac:dyDescent="0.25">
      <c r="A707" s="96">
        <v>81728800</v>
      </c>
      <c r="B707" s="145" t="s">
        <v>818</v>
      </c>
      <c r="C707" s="197" t="str">
        <f>VLOOKUP(B707,Satser!$I$133:$J$160,2,FALSE)</f>
        <v>SU</v>
      </c>
      <c r="D707" s="145" t="s">
        <v>1248</v>
      </c>
      <c r="E707" s="440"/>
      <c r="F707" s="220" t="s">
        <v>1813</v>
      </c>
      <c r="G707" s="130" t="s">
        <v>527</v>
      </c>
      <c r="H707" s="192">
        <v>2011</v>
      </c>
      <c r="I707" s="189" t="s">
        <v>758</v>
      </c>
      <c r="J707" s="160"/>
      <c r="K707" s="379">
        <f>IF(B707="",0,VLOOKUP(B707,Satser!$D$167:$F$194,2,FALSE)*IF(AA707="",0,VLOOKUP(AA707,Satser!$H$2:$J$14,2,FALSE)))</f>
        <v>0</v>
      </c>
      <c r="L707" s="379">
        <f>IF(B707="",0,VLOOKUP(B707,Satser!$I$167:$L$194,3,FALSE)*IF(AA707="",0,VLOOKUP(AA707,Satser!$H$2:$J$14,3,FALSE)))</f>
        <v>0</v>
      </c>
      <c r="M707" s="380">
        <f t="shared" si="10"/>
        <v>0</v>
      </c>
      <c r="N707" s="141" t="s">
        <v>1261</v>
      </c>
      <c r="O707" s="73"/>
      <c r="P707" s="73"/>
      <c r="Q707" s="79"/>
      <c r="R707" s="73"/>
      <c r="S707" s="73"/>
      <c r="T707" s="73"/>
      <c r="U707" s="73">
        <v>12</v>
      </c>
      <c r="V707" s="73">
        <v>12</v>
      </c>
      <c r="W707" s="73">
        <v>12</v>
      </c>
      <c r="X707" s="73">
        <v>12</v>
      </c>
      <c r="Y707" s="73"/>
      <c r="Z707" s="110"/>
      <c r="AA707" s="75"/>
      <c r="AB707" s="75"/>
      <c r="AC707" s="75"/>
      <c r="AD707" s="75"/>
      <c r="AE707" s="170"/>
      <c r="AF707" s="75"/>
      <c r="AG707" s="75"/>
      <c r="AH707" s="75"/>
    </row>
    <row r="708" spans="1:54" ht="14.25" customHeight="1" x14ac:dyDescent="0.25">
      <c r="A708" s="96">
        <v>81731000</v>
      </c>
      <c r="B708" s="244" t="s">
        <v>818</v>
      </c>
      <c r="C708" s="197" t="str">
        <f>VLOOKUP(B708,Satser!$I$133:$J$160,2,FALSE)</f>
        <v>SU</v>
      </c>
      <c r="D708" s="234" t="s">
        <v>1249</v>
      </c>
      <c r="E708" s="440"/>
      <c r="F708" s="220" t="s">
        <v>1813</v>
      </c>
      <c r="G708" s="130"/>
      <c r="H708" s="192">
        <v>2011</v>
      </c>
      <c r="I708" s="189" t="s">
        <v>1210</v>
      </c>
      <c r="J708" s="160"/>
      <c r="K708" s="379">
        <f>IF(B708="",0,VLOOKUP(B708,Satser!$D$167:$F$194,2,FALSE)*IF(AA708="",0,VLOOKUP(AA708,Satser!$H$2:$J$14,2,FALSE)))</f>
        <v>0</v>
      </c>
      <c r="L708" s="379">
        <f>IF(B708="",0,VLOOKUP(B708,Satser!$I$167:$L$194,3,FALSE)*IF(AA708="",0,VLOOKUP(AA708,Satser!$H$2:$J$14,3,FALSE)))</f>
        <v>0</v>
      </c>
      <c r="M708" s="380">
        <f t="shared" si="10"/>
        <v>0</v>
      </c>
      <c r="N708" s="141" t="s">
        <v>1262</v>
      </c>
      <c r="O708" s="73"/>
      <c r="P708" s="73"/>
      <c r="Q708" s="79"/>
      <c r="R708" s="73"/>
      <c r="S708" s="73"/>
      <c r="T708" s="73"/>
      <c r="U708" s="73">
        <v>11</v>
      </c>
      <c r="V708" s="73">
        <v>12</v>
      </c>
      <c r="W708" s="73">
        <v>12</v>
      </c>
      <c r="X708" s="73">
        <v>12</v>
      </c>
      <c r="Y708" s="73">
        <v>1</v>
      </c>
      <c r="Z708" s="110"/>
      <c r="AA708" s="75"/>
      <c r="AB708" s="75"/>
      <c r="AC708" s="75"/>
      <c r="AD708" s="75"/>
      <c r="AE708" s="170"/>
      <c r="AF708" s="75"/>
      <c r="AG708" s="75"/>
      <c r="AH708" s="75"/>
    </row>
    <row r="709" spans="1:54" ht="14.25" customHeight="1" x14ac:dyDescent="0.25">
      <c r="A709" s="96">
        <v>81731900</v>
      </c>
      <c r="B709" s="130" t="s">
        <v>818</v>
      </c>
      <c r="C709" s="197" t="str">
        <f>VLOOKUP(B709,Satser!$I$133:$J$160,2,FALSE)</f>
        <v>SU</v>
      </c>
      <c r="D709" s="130" t="s">
        <v>1073</v>
      </c>
      <c r="E709" s="440"/>
      <c r="F709" s="220" t="s">
        <v>1813</v>
      </c>
      <c r="G709" s="130" t="s">
        <v>530</v>
      </c>
      <c r="H709" s="192">
        <v>2011</v>
      </c>
      <c r="I709" s="189" t="s">
        <v>278</v>
      </c>
      <c r="J709" s="160"/>
      <c r="K709" s="379">
        <f>IF(B709="",0,VLOOKUP(B709,Satser!$D$167:$F$194,2,FALSE)*IF(AA709="",0,VLOOKUP(AA709,Satser!$H$2:$J$14,2,FALSE)))</f>
        <v>0</v>
      </c>
      <c r="L709" s="379">
        <f>IF(B709="",0,VLOOKUP(B709,Satser!$I$167:$L$194,3,FALSE)*IF(AA709="",0,VLOOKUP(AA709,Satser!$H$2:$J$14,3,FALSE)))</f>
        <v>0</v>
      </c>
      <c r="M709" s="380">
        <f t="shared" si="10"/>
        <v>0</v>
      </c>
      <c r="N709" s="141" t="s">
        <v>1123</v>
      </c>
      <c r="O709" s="73"/>
      <c r="P709" s="73"/>
      <c r="Q709" s="79"/>
      <c r="R709" s="73"/>
      <c r="S709" s="73"/>
      <c r="T709" s="73">
        <v>5</v>
      </c>
      <c r="U709" s="73">
        <v>12</v>
      </c>
      <c r="V709" s="73">
        <v>12</v>
      </c>
      <c r="W709" s="73">
        <v>12</v>
      </c>
      <c r="X709" s="73">
        <v>7</v>
      </c>
      <c r="Y709" s="76"/>
      <c r="Z709" s="110"/>
      <c r="AA709" s="75"/>
      <c r="AB709" s="75"/>
      <c r="AC709" s="75"/>
      <c r="AD709" s="75"/>
      <c r="AE709" s="170"/>
      <c r="AF709" s="75"/>
      <c r="AG709" s="75"/>
      <c r="AH709" s="75"/>
    </row>
    <row r="710" spans="1:54" ht="14.25" customHeight="1" x14ac:dyDescent="0.25">
      <c r="A710" s="96">
        <v>81732000</v>
      </c>
      <c r="B710" s="145" t="s">
        <v>818</v>
      </c>
      <c r="C710" s="197" t="str">
        <f>VLOOKUP(B710,Satser!$I$133:$J$160,2,FALSE)</f>
        <v>SU</v>
      </c>
      <c r="D710" s="145" t="s">
        <v>292</v>
      </c>
      <c r="E710" s="440"/>
      <c r="F710" s="220" t="s">
        <v>1813</v>
      </c>
      <c r="G710" s="130"/>
      <c r="H710" s="192">
        <v>2011</v>
      </c>
      <c r="I710" s="233"/>
      <c r="J710" s="160"/>
      <c r="K710" s="379">
        <f>IF(B710="",0,VLOOKUP(B710,Satser!$D$167:$F$194,2,FALSE)*IF(AA710="",0,VLOOKUP(AA710,Satser!$H$2:$J$14,2,FALSE)))</f>
        <v>0</v>
      </c>
      <c r="L710" s="379">
        <f>IF(B710="",0,VLOOKUP(B710,Satser!$I$167:$L$194,3,FALSE)*IF(AA710="",0,VLOOKUP(AA710,Satser!$H$2:$J$14,3,FALSE)))</f>
        <v>0</v>
      </c>
      <c r="M710" s="380">
        <f t="shared" si="10"/>
        <v>0</v>
      </c>
      <c r="N710" s="141" t="s">
        <v>1594</v>
      </c>
      <c r="O710" s="73"/>
      <c r="P710" s="73"/>
      <c r="Q710" s="79"/>
      <c r="R710" s="73"/>
      <c r="S710" s="73"/>
      <c r="T710" s="73"/>
      <c r="U710" s="73"/>
      <c r="V710" s="73">
        <v>10</v>
      </c>
      <c r="W710" s="73">
        <v>12</v>
      </c>
      <c r="X710" s="73">
        <v>12</v>
      </c>
      <c r="Y710" s="73">
        <v>12</v>
      </c>
      <c r="Z710" s="110">
        <v>2</v>
      </c>
      <c r="AA710" s="75"/>
      <c r="AB710" s="75"/>
      <c r="AC710" s="75"/>
      <c r="AD710" s="75"/>
      <c r="AE710" s="170"/>
      <c r="AF710" s="75"/>
      <c r="AG710" s="75"/>
      <c r="AH710" s="75"/>
    </row>
    <row r="711" spans="1:54" ht="14.25" customHeight="1" x14ac:dyDescent="0.25">
      <c r="A711" s="96">
        <v>81732100</v>
      </c>
      <c r="B711" s="145" t="s">
        <v>818</v>
      </c>
      <c r="C711" s="197" t="str">
        <f>VLOOKUP(B711,Satser!$I$133:$J$160,2,FALSE)</f>
        <v>SU</v>
      </c>
      <c r="D711" s="145" t="s">
        <v>291</v>
      </c>
      <c r="E711" s="440"/>
      <c r="F711" s="220" t="s">
        <v>1813</v>
      </c>
      <c r="G711" s="130"/>
      <c r="H711" s="192">
        <v>2011</v>
      </c>
      <c r="I711" s="233"/>
      <c r="J711" s="160"/>
      <c r="K711" s="379">
        <f>IF(B711="",0,VLOOKUP(B711,Satser!$D$167:$F$194,2,FALSE)*IF(AA711="",0,VLOOKUP(AA711,Satser!$H$2:$J$14,2,FALSE)))</f>
        <v>0</v>
      </c>
      <c r="L711" s="379">
        <f>IF(B711="",0,VLOOKUP(B711,Satser!$I$167:$L$194,3,FALSE)*IF(AA711="",0,VLOOKUP(AA711,Satser!$H$2:$J$14,3,FALSE)))</f>
        <v>0</v>
      </c>
      <c r="M711" s="380">
        <f t="shared" si="10"/>
        <v>0</v>
      </c>
      <c r="N711" s="141" t="s">
        <v>1594</v>
      </c>
      <c r="O711" s="73"/>
      <c r="P711" s="73"/>
      <c r="Q711" s="79"/>
      <c r="R711" s="73"/>
      <c r="S711" s="73"/>
      <c r="T711" s="73"/>
      <c r="U711" s="73"/>
      <c r="V711" s="73">
        <v>10</v>
      </c>
      <c r="W711" s="73">
        <v>12</v>
      </c>
      <c r="X711" s="73">
        <v>12</v>
      </c>
      <c r="Y711" s="73">
        <v>12</v>
      </c>
      <c r="Z711" s="110">
        <v>2</v>
      </c>
      <c r="AA711" s="75"/>
      <c r="AB711" s="75"/>
      <c r="AC711" s="75"/>
      <c r="AD711" s="75"/>
      <c r="AE711" s="170"/>
      <c r="AF711" s="75"/>
      <c r="AG711" s="75"/>
      <c r="AH711" s="75"/>
    </row>
    <row r="712" spans="1:54" ht="14.25" customHeight="1" x14ac:dyDescent="0.25">
      <c r="A712" s="96">
        <v>81732300</v>
      </c>
      <c r="B712" s="145" t="s">
        <v>818</v>
      </c>
      <c r="C712" s="197" t="str">
        <f>VLOOKUP(B712,Satser!$I$133:$J$160,2,FALSE)</f>
        <v>SU</v>
      </c>
      <c r="D712" s="234" t="s">
        <v>1213</v>
      </c>
      <c r="E712" s="440"/>
      <c r="F712" s="220" t="s">
        <v>1813</v>
      </c>
      <c r="G712" s="130" t="s">
        <v>530</v>
      </c>
      <c r="H712" s="192">
        <v>2011</v>
      </c>
      <c r="I712" s="189" t="s">
        <v>758</v>
      </c>
      <c r="J712" s="160"/>
      <c r="K712" s="379">
        <f>IF(B712="",0,VLOOKUP(B712,Satser!$D$167:$F$194,2,FALSE)*IF(AA712="",0,VLOOKUP(AA712,Satser!$H$2:$J$14,2,FALSE)))</f>
        <v>0</v>
      </c>
      <c r="L712" s="379">
        <f>IF(B712="",0,VLOOKUP(B712,Satser!$I$167:$L$194,3,FALSE)*IF(AA712="",0,VLOOKUP(AA712,Satser!$H$2:$J$14,3,FALSE)))</f>
        <v>0</v>
      </c>
      <c r="M712" s="380">
        <f t="shared" si="10"/>
        <v>0</v>
      </c>
      <c r="N712" s="141" t="s">
        <v>1263</v>
      </c>
      <c r="O712" s="73"/>
      <c r="P712" s="73"/>
      <c r="Q712" s="79"/>
      <c r="R712" s="73"/>
      <c r="S712" s="73"/>
      <c r="T712" s="73"/>
      <c r="U712" s="73">
        <v>12</v>
      </c>
      <c r="V712" s="73">
        <v>12</v>
      </c>
      <c r="W712" s="73">
        <v>12</v>
      </c>
      <c r="X712" s="73"/>
      <c r="Y712" s="76"/>
      <c r="Z712" s="110"/>
      <c r="AA712" s="75"/>
      <c r="AB712" s="75"/>
      <c r="AC712" s="75"/>
      <c r="AD712" s="75"/>
      <c r="AE712" s="170"/>
      <c r="AF712" s="75"/>
      <c r="AG712" s="75"/>
      <c r="AH712" s="75"/>
    </row>
    <row r="713" spans="1:54" ht="14.25" customHeight="1" x14ac:dyDescent="0.25">
      <c r="A713" s="111">
        <v>81737100</v>
      </c>
      <c r="B713" s="130" t="s">
        <v>2229</v>
      </c>
      <c r="C713" s="197" t="str">
        <f>VLOOKUP(B713,Satser!$I$133:$J$160,2,FALSE)</f>
        <v>ØK</v>
      </c>
      <c r="D713" s="130" t="s">
        <v>2445</v>
      </c>
      <c r="E713" s="440"/>
      <c r="F713" s="220" t="s">
        <v>1813</v>
      </c>
      <c r="G713" s="130"/>
      <c r="H713" s="276">
        <v>2012</v>
      </c>
      <c r="I713" s="353">
        <v>1208</v>
      </c>
      <c r="J713" s="160"/>
      <c r="K713" s="379">
        <f>IF(B713="",0,VLOOKUP(B713,Satser!$D$167:$F$194,2,FALSE)*IF(AA713="",0,VLOOKUP(AA713,Satser!$H$2:$J$14,2,FALSE)))</f>
        <v>0</v>
      </c>
      <c r="L713" s="379">
        <f>IF(B713="",0,VLOOKUP(B713,Satser!$I$167:$L$194,3,FALSE)*IF(AA713="",0,VLOOKUP(AA713,Satser!$H$2:$J$14,3,FALSE)))</f>
        <v>0</v>
      </c>
      <c r="M713" s="380">
        <f t="shared" ref="M713:M776" si="11">SUM(K713+L713)</f>
        <v>0</v>
      </c>
      <c r="N713" s="141" t="s">
        <v>1344</v>
      </c>
      <c r="O713" s="73"/>
      <c r="P713" s="73"/>
      <c r="Q713" s="79"/>
      <c r="R713" s="73"/>
      <c r="S713" s="73"/>
      <c r="T713" s="73"/>
      <c r="U713" s="73">
        <v>5</v>
      </c>
      <c r="V713" s="73">
        <v>12</v>
      </c>
      <c r="W713" s="73">
        <v>12</v>
      </c>
      <c r="X713" s="73">
        <v>7</v>
      </c>
      <c r="Y713" s="76"/>
      <c r="Z713" s="110"/>
      <c r="AA713" s="75"/>
      <c r="AB713" s="75"/>
      <c r="AC713" s="75"/>
      <c r="AD713" s="75"/>
      <c r="AE713" s="170"/>
      <c r="AF713" s="75"/>
      <c r="AG713" s="75"/>
      <c r="AH713" s="75"/>
    </row>
    <row r="714" spans="1:54" ht="14.25" customHeight="1" x14ac:dyDescent="0.25">
      <c r="A714" s="111">
        <v>81739800</v>
      </c>
      <c r="B714" s="197" t="s">
        <v>818</v>
      </c>
      <c r="C714" s="197" t="str">
        <f>VLOOKUP(B714,Satser!$I$133:$J$160,2,FALSE)</f>
        <v>SU</v>
      </c>
      <c r="D714" s="220" t="s">
        <v>1251</v>
      </c>
      <c r="E714" s="440"/>
      <c r="F714" s="220" t="s">
        <v>1813</v>
      </c>
      <c r="G714" s="220" t="s">
        <v>530</v>
      </c>
      <c r="H714" s="283">
        <v>2012</v>
      </c>
      <c r="I714" s="318" t="s">
        <v>758</v>
      </c>
      <c r="J714" s="195"/>
      <c r="K714" s="379">
        <f>IF(B714="",0,VLOOKUP(B714,Satser!$D$167:$F$194,2,FALSE)*IF(AA714="",0,VLOOKUP(AA714,Satser!$H$2:$J$14,2,FALSE)))</f>
        <v>0</v>
      </c>
      <c r="L714" s="379">
        <f>IF(B714="",0,VLOOKUP(B714,Satser!$I$167:$L$194,3,FALSE)*IF(AA714="",0,VLOOKUP(AA714,Satser!$H$2:$J$14,3,FALSE)))</f>
        <v>0</v>
      </c>
      <c r="M714" s="380">
        <f t="shared" si="11"/>
        <v>0</v>
      </c>
      <c r="N714" s="141" t="s">
        <v>1262</v>
      </c>
      <c r="O714" s="75"/>
      <c r="P714" s="75"/>
      <c r="Q714" s="75"/>
      <c r="R714" s="75"/>
      <c r="S714" s="75"/>
      <c r="T714" s="75"/>
      <c r="U714" s="75">
        <v>12</v>
      </c>
      <c r="V714" s="75">
        <v>12</v>
      </c>
      <c r="W714" s="75">
        <v>12</v>
      </c>
      <c r="X714" s="75">
        <v>12</v>
      </c>
      <c r="Y714" s="75"/>
      <c r="Z714" s="110"/>
      <c r="AA714" s="75"/>
      <c r="AB714" s="75"/>
      <c r="AC714" s="75"/>
      <c r="AD714" s="75"/>
      <c r="AE714" s="170"/>
      <c r="AF714" s="75"/>
      <c r="AG714" s="75"/>
      <c r="AH714" s="75"/>
    </row>
    <row r="715" spans="1:54" ht="14.25" customHeight="1" x14ac:dyDescent="0.25">
      <c r="A715" s="111">
        <v>81739900</v>
      </c>
      <c r="B715" s="197" t="s">
        <v>818</v>
      </c>
      <c r="C715" s="197" t="str">
        <f>VLOOKUP(B715,Satser!$I$133:$J$160,2,FALSE)</f>
        <v>SU</v>
      </c>
      <c r="D715" s="220" t="s">
        <v>1252</v>
      </c>
      <c r="E715" s="440"/>
      <c r="F715" s="220" t="s">
        <v>1813</v>
      </c>
      <c r="G715" s="220" t="s">
        <v>527</v>
      </c>
      <c r="H715" s="283">
        <v>2012</v>
      </c>
      <c r="I715" s="318" t="s">
        <v>758</v>
      </c>
      <c r="J715" s="195"/>
      <c r="K715" s="379">
        <f>IF(B715="",0,VLOOKUP(B715,Satser!$D$167:$F$194,2,FALSE)*IF(AA715="",0,VLOOKUP(AA715,Satser!$H$2:$J$14,2,FALSE)))</f>
        <v>0</v>
      </c>
      <c r="L715" s="379">
        <f>IF(B715="",0,VLOOKUP(B715,Satser!$I$167:$L$194,3,FALSE)*IF(AA715="",0,VLOOKUP(AA715,Satser!$H$2:$J$14,3,FALSE)))</f>
        <v>0</v>
      </c>
      <c r="M715" s="380">
        <f t="shared" si="11"/>
        <v>0</v>
      </c>
      <c r="N715" s="141" t="s">
        <v>1262</v>
      </c>
      <c r="O715" s="75"/>
      <c r="P715" s="75"/>
      <c r="Q715" s="75"/>
      <c r="R715" s="75"/>
      <c r="S715" s="75"/>
      <c r="T715" s="75"/>
      <c r="U715" s="75">
        <v>12</v>
      </c>
      <c r="V715" s="75">
        <v>12</v>
      </c>
      <c r="W715" s="75">
        <v>12</v>
      </c>
      <c r="X715" s="75">
        <v>12</v>
      </c>
      <c r="Y715" s="75"/>
      <c r="Z715" s="110"/>
      <c r="AA715" s="75"/>
      <c r="AB715" s="75"/>
      <c r="AC715" s="75"/>
      <c r="AD715" s="75"/>
      <c r="AE715" s="170"/>
      <c r="AF715" s="75"/>
      <c r="AG715" s="75"/>
      <c r="AH715" s="75"/>
    </row>
    <row r="716" spans="1:54" ht="14.25" customHeight="1" x14ac:dyDescent="0.25">
      <c r="A716" s="111">
        <v>81740000</v>
      </c>
      <c r="B716" s="197" t="s">
        <v>818</v>
      </c>
      <c r="C716" s="197" t="str">
        <f>VLOOKUP(B716,Satser!$I$133:$J$160,2,FALSE)</f>
        <v>SU</v>
      </c>
      <c r="D716" s="220" t="s">
        <v>1253</v>
      </c>
      <c r="E716" s="440"/>
      <c r="F716" s="220" t="s">
        <v>1813</v>
      </c>
      <c r="G716" s="220" t="s">
        <v>530</v>
      </c>
      <c r="H716" s="283">
        <v>2012</v>
      </c>
      <c r="I716" s="318" t="s">
        <v>758</v>
      </c>
      <c r="J716" s="195"/>
      <c r="K716" s="379">
        <f>IF(B716="",0,VLOOKUP(B716,Satser!$D$167:$F$194,2,FALSE)*IF(AA716="",0,VLOOKUP(AA716,Satser!$H$2:$J$14,2,FALSE)))</f>
        <v>0</v>
      </c>
      <c r="L716" s="379">
        <f>IF(B716="",0,VLOOKUP(B716,Satser!$I$167:$L$194,3,FALSE)*IF(AA716="",0,VLOOKUP(AA716,Satser!$H$2:$J$14,3,FALSE)))</f>
        <v>0</v>
      </c>
      <c r="M716" s="380">
        <f t="shared" si="11"/>
        <v>0</v>
      </c>
      <c r="N716" s="141" t="s">
        <v>1262</v>
      </c>
      <c r="O716" s="75"/>
      <c r="P716" s="75"/>
      <c r="Q716" s="75"/>
      <c r="R716" s="75"/>
      <c r="S716" s="75"/>
      <c r="T716" s="75"/>
      <c r="U716" s="75">
        <v>12</v>
      </c>
      <c r="V716" s="75">
        <v>12</v>
      </c>
      <c r="W716" s="75">
        <v>12</v>
      </c>
      <c r="X716" s="75">
        <v>12</v>
      </c>
      <c r="Y716" s="75"/>
      <c r="Z716" s="110"/>
      <c r="AA716" s="75"/>
      <c r="AB716" s="75"/>
      <c r="AC716" s="75"/>
      <c r="AD716" s="75"/>
      <c r="AE716" s="170"/>
      <c r="AF716" s="75"/>
      <c r="AG716" s="75"/>
      <c r="AH716" s="75"/>
    </row>
    <row r="717" spans="1:54" ht="14.25" customHeight="1" x14ac:dyDescent="0.25">
      <c r="A717" s="111">
        <v>81740100</v>
      </c>
      <c r="B717" s="197" t="s">
        <v>818</v>
      </c>
      <c r="C717" s="197" t="str">
        <f>VLOOKUP(B717,Satser!$I$133:$J$160,2,FALSE)</f>
        <v>SU</v>
      </c>
      <c r="D717" s="220" t="s">
        <v>1254</v>
      </c>
      <c r="E717" s="440"/>
      <c r="F717" s="220" t="s">
        <v>1813</v>
      </c>
      <c r="G717" s="220" t="s">
        <v>527</v>
      </c>
      <c r="H717" s="283">
        <v>2012</v>
      </c>
      <c r="I717" s="318" t="s">
        <v>758</v>
      </c>
      <c r="J717" s="195"/>
      <c r="K717" s="379">
        <f>IF(B717="",0,VLOOKUP(B717,Satser!$D$167:$F$194,2,FALSE)*IF(AA717="",0,VLOOKUP(AA717,Satser!$H$2:$J$14,2,FALSE)))</f>
        <v>0</v>
      </c>
      <c r="L717" s="379">
        <f>IF(B717="",0,VLOOKUP(B717,Satser!$I$167:$L$194,3,FALSE)*IF(AA717="",0,VLOOKUP(AA717,Satser!$H$2:$J$14,3,FALSE)))</f>
        <v>0</v>
      </c>
      <c r="M717" s="380">
        <f t="shared" si="11"/>
        <v>0</v>
      </c>
      <c r="N717" s="141" t="s">
        <v>1262</v>
      </c>
      <c r="O717" s="75"/>
      <c r="P717" s="75"/>
      <c r="Q717" s="75"/>
      <c r="R717" s="75"/>
      <c r="S717" s="75"/>
      <c r="T717" s="75"/>
      <c r="U717" s="75">
        <v>12</v>
      </c>
      <c r="V717" s="75">
        <v>12</v>
      </c>
      <c r="W717" s="75">
        <v>12</v>
      </c>
      <c r="X717" s="75">
        <v>12</v>
      </c>
      <c r="Y717" s="75"/>
      <c r="Z717" s="110"/>
      <c r="AA717" s="75"/>
      <c r="AB717" s="75"/>
      <c r="AC717" s="75"/>
      <c r="AD717" s="75"/>
      <c r="AE717" s="170"/>
      <c r="AF717" s="75"/>
      <c r="AG717" s="75"/>
      <c r="AH717" s="75"/>
    </row>
    <row r="718" spans="1:54" ht="14.25" customHeight="1" x14ac:dyDescent="0.25">
      <c r="A718" s="111">
        <v>81740200</v>
      </c>
      <c r="B718" s="197" t="s">
        <v>818</v>
      </c>
      <c r="C718" s="197" t="str">
        <f>VLOOKUP(B718,Satser!$I$133:$J$160,2,FALSE)</f>
        <v>SU</v>
      </c>
      <c r="D718" s="220" t="s">
        <v>1255</v>
      </c>
      <c r="E718" s="440"/>
      <c r="F718" s="220" t="s">
        <v>1813</v>
      </c>
      <c r="G718" s="220" t="s">
        <v>530</v>
      </c>
      <c r="H718" s="283">
        <v>2012</v>
      </c>
      <c r="I718" s="318" t="s">
        <v>758</v>
      </c>
      <c r="J718" s="195"/>
      <c r="K718" s="379">
        <f>IF(B718="",0,VLOOKUP(B718,Satser!$D$167:$F$194,2,FALSE)*IF(AA718="",0,VLOOKUP(AA718,Satser!$H$2:$J$14,2,FALSE)))</f>
        <v>0</v>
      </c>
      <c r="L718" s="379">
        <f>IF(B718="",0,VLOOKUP(B718,Satser!$I$167:$L$194,3,FALSE)*IF(AA718="",0,VLOOKUP(AA718,Satser!$H$2:$J$14,3,FALSE)))</f>
        <v>0</v>
      </c>
      <c r="M718" s="380">
        <f t="shared" si="11"/>
        <v>0</v>
      </c>
      <c r="N718" s="141" t="s">
        <v>1262</v>
      </c>
      <c r="O718" s="75"/>
      <c r="P718" s="75"/>
      <c r="Q718" s="75"/>
      <c r="R718" s="75"/>
      <c r="S718" s="75"/>
      <c r="T718" s="75"/>
      <c r="U718" s="75">
        <v>12</v>
      </c>
      <c r="V718" s="75">
        <v>12</v>
      </c>
      <c r="W718" s="75">
        <v>12</v>
      </c>
      <c r="X718" s="75">
        <v>12</v>
      </c>
      <c r="Y718" s="75"/>
      <c r="Z718" s="110"/>
      <c r="AA718" s="75"/>
      <c r="AB718" s="75"/>
      <c r="AC718" s="75"/>
      <c r="AD718" s="75"/>
      <c r="AE718" s="170"/>
      <c r="AF718" s="75"/>
      <c r="AG718" s="75"/>
      <c r="AH718" s="75"/>
    </row>
    <row r="719" spans="1:54" ht="14.25" customHeight="1" x14ac:dyDescent="0.25">
      <c r="A719" s="111">
        <v>81740300</v>
      </c>
      <c r="B719" s="197" t="s">
        <v>818</v>
      </c>
      <c r="C719" s="197" t="str">
        <f>VLOOKUP(B719,Satser!$I$133:$J$160,2,FALSE)</f>
        <v>SU</v>
      </c>
      <c r="D719" s="220" t="s">
        <v>1256</v>
      </c>
      <c r="E719" s="440"/>
      <c r="F719" s="220" t="s">
        <v>1813</v>
      </c>
      <c r="G719" s="220" t="s">
        <v>527</v>
      </c>
      <c r="H719" s="283">
        <v>2012</v>
      </c>
      <c r="I719" s="318" t="s">
        <v>758</v>
      </c>
      <c r="J719" s="195"/>
      <c r="K719" s="379">
        <f>IF(B719="",0,VLOOKUP(B719,Satser!$D$167:$F$194,2,FALSE)*IF(AA719="",0,VLOOKUP(AA719,Satser!$H$2:$J$14,2,FALSE)))</f>
        <v>0</v>
      </c>
      <c r="L719" s="379">
        <f>IF(B719="",0,VLOOKUP(B719,Satser!$I$167:$L$194,3,FALSE)*IF(AA719="",0,VLOOKUP(AA719,Satser!$H$2:$J$14,3,FALSE)))</f>
        <v>0</v>
      </c>
      <c r="M719" s="380">
        <f t="shared" si="11"/>
        <v>0</v>
      </c>
      <c r="N719" s="141" t="s">
        <v>1262</v>
      </c>
      <c r="O719" s="75"/>
      <c r="P719" s="75"/>
      <c r="Q719" s="75"/>
      <c r="R719" s="75"/>
      <c r="S719" s="75"/>
      <c r="T719" s="75"/>
      <c r="U719" s="75">
        <v>12</v>
      </c>
      <c r="V719" s="75">
        <v>12</v>
      </c>
      <c r="W719" s="75">
        <v>12</v>
      </c>
      <c r="X719" s="75">
        <v>12</v>
      </c>
      <c r="Y719" s="75"/>
      <c r="Z719" s="110"/>
      <c r="AA719" s="75"/>
      <c r="AB719" s="75"/>
      <c r="AC719" s="75"/>
      <c r="AD719" s="75"/>
      <c r="AE719" s="170"/>
      <c r="AF719" s="75"/>
      <c r="AG719" s="75"/>
      <c r="AH719" s="75"/>
    </row>
    <row r="720" spans="1:54" ht="14.25" customHeight="1" x14ac:dyDescent="0.25">
      <c r="A720" s="111">
        <v>81740400</v>
      </c>
      <c r="B720" s="197" t="s">
        <v>818</v>
      </c>
      <c r="C720" s="197" t="str">
        <f>VLOOKUP(B720,Satser!$I$133:$J$160,2,FALSE)</f>
        <v>SU</v>
      </c>
      <c r="D720" s="220" t="s">
        <v>1257</v>
      </c>
      <c r="E720" s="440"/>
      <c r="F720" s="220" t="s">
        <v>1813</v>
      </c>
      <c r="G720" s="220" t="s">
        <v>527</v>
      </c>
      <c r="H720" s="283">
        <v>2012</v>
      </c>
      <c r="I720" s="318" t="s">
        <v>758</v>
      </c>
      <c r="J720" s="195"/>
      <c r="K720" s="379">
        <f>IF(B720="",0,VLOOKUP(B720,Satser!$D$167:$F$194,2,FALSE)*IF(AA720="",0,VLOOKUP(AA720,Satser!$H$2:$J$14,2,FALSE)))</f>
        <v>0</v>
      </c>
      <c r="L720" s="379">
        <f>IF(B720="",0,VLOOKUP(B720,Satser!$I$167:$L$194,3,FALSE)*IF(AA720="",0,VLOOKUP(AA720,Satser!$H$2:$J$14,3,FALSE)))</f>
        <v>0</v>
      </c>
      <c r="M720" s="380">
        <f t="shared" si="11"/>
        <v>0</v>
      </c>
      <c r="N720" s="141" t="s">
        <v>1262</v>
      </c>
      <c r="O720" s="75"/>
      <c r="P720" s="75"/>
      <c r="Q720" s="75"/>
      <c r="R720" s="75"/>
      <c r="S720" s="75"/>
      <c r="T720" s="75"/>
      <c r="U720" s="75">
        <v>12</v>
      </c>
      <c r="V720" s="75">
        <v>12</v>
      </c>
      <c r="W720" s="75">
        <v>12</v>
      </c>
      <c r="X720" s="75">
        <v>12</v>
      </c>
      <c r="Y720" s="75"/>
      <c r="Z720" s="110"/>
      <c r="AA720" s="75"/>
      <c r="AB720" s="75"/>
      <c r="AC720" s="75"/>
      <c r="AD720" s="75"/>
      <c r="AE720" s="170"/>
      <c r="AF720" s="75"/>
      <c r="AG720" s="75"/>
      <c r="AH720" s="75"/>
    </row>
    <row r="721" spans="1:54" ht="14.25" customHeight="1" x14ac:dyDescent="0.25">
      <c r="A721" s="111">
        <v>81740500</v>
      </c>
      <c r="B721" s="220" t="s">
        <v>2229</v>
      </c>
      <c r="C721" s="197" t="str">
        <f>VLOOKUP(B721,Satser!$I$133:$J$160,2,FALSE)</f>
        <v>ØK</v>
      </c>
      <c r="D721" s="220" t="s">
        <v>2446</v>
      </c>
      <c r="E721" s="440" t="s">
        <v>2201</v>
      </c>
      <c r="F721" s="220" t="s">
        <v>1813</v>
      </c>
      <c r="G721" s="75"/>
      <c r="H721" s="276">
        <v>2012</v>
      </c>
      <c r="I721" s="75">
        <v>1210</v>
      </c>
      <c r="J721" s="195"/>
      <c r="K721" s="379">
        <f>IF(B721="",0,VLOOKUP(B721,Satser!$D$167:$F$194,2,FALSE)*IF(AA721="",0,VLOOKUP(AA721,Satser!$H$2:$J$14,2,FALSE)))</f>
        <v>0</v>
      </c>
      <c r="L721" s="379">
        <f>IF(B721="",0,VLOOKUP(B721,Satser!$I$167:$L$194,3,FALSE)*IF(AA721="",0,VLOOKUP(AA721,Satser!$H$2:$J$14,3,FALSE)))</f>
        <v>0</v>
      </c>
      <c r="M721" s="380">
        <f t="shared" si="11"/>
        <v>0</v>
      </c>
      <c r="N721" s="345" t="s">
        <v>1400</v>
      </c>
      <c r="O721" s="75"/>
      <c r="P721" s="75"/>
      <c r="Q721" s="75"/>
      <c r="R721" s="75"/>
      <c r="S721" s="75"/>
      <c r="T721" s="75"/>
      <c r="U721" s="75">
        <v>3</v>
      </c>
      <c r="V721" s="75">
        <v>12</v>
      </c>
      <c r="W721" s="75">
        <v>12</v>
      </c>
      <c r="X721" s="75">
        <v>12</v>
      </c>
      <c r="Y721" s="75">
        <v>9</v>
      </c>
      <c r="Z721" s="110"/>
      <c 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 s="197" t="s">
        <v>1138</v>
      </c>
      <c r="E722" s="440"/>
      <c r="F722" s="220" t="s">
        <v>1813</v>
      </c>
      <c r="G722" s="75"/>
      <c r="H722" s="275">
        <v>2012</v>
      </c>
      <c r="I722" s="75"/>
      <c r="J722" s="195"/>
      <c r="K722" s="379">
        <f>IF(B722="",0,VLOOKUP(B722,Satser!$D$167:$F$194,2,FALSE)*IF(AA722="",0,VLOOKUP(AA722,Satser!$H$2:$J$14,2,FALSE)))</f>
        <v>0</v>
      </c>
      <c r="L722" s="379">
        <f>IF(B722="",0,VLOOKUP(B722,Satser!$I$167:$L$194,3,FALSE)*IF(AA722="",0,VLOOKUP(AA722,Satser!$H$2:$J$14,3,FALSE)))</f>
        <v>0</v>
      </c>
      <c r="M722" s="380">
        <f t="shared" si="11"/>
        <v>0</v>
      </c>
      <c r="N722" s="141" t="s">
        <v>1594</v>
      </c>
      <c r="O722" s="75"/>
      <c r="P722" s="75"/>
      <c r="Q722" s="75"/>
      <c r="R722" s="75"/>
      <c r="S722" s="75"/>
      <c r="T722" s="75"/>
      <c r="U722" s="75"/>
      <c r="V722" s="75">
        <v>10</v>
      </c>
      <c r="W722" s="75">
        <v>12</v>
      </c>
      <c r="X722" s="75">
        <v>12</v>
      </c>
      <c r="Y722" s="75">
        <v>12</v>
      </c>
      <c r="Z722" s="110">
        <v>2</v>
      </c>
      <c r="AA722" s="76"/>
      <c r="AB722" s="76"/>
      <c r="AC722" s="76"/>
      <c r="AD722" s="76"/>
      <c r="AE722" s="169"/>
      <c r="AF722" s="73"/>
      <c r="AG722" s="73"/>
      <c r="AH722" s="73"/>
      <c r="AI722" s="7"/>
      <c r="AJ722" s="7"/>
      <c r="AK722" s="7"/>
      <c r="AL722" s="7"/>
      <c r="AM722" s="7"/>
      <c r="AN722" s="7"/>
      <c r="AO722" s="7"/>
      <c r="AP722" s="7"/>
      <c r="AQ722" s="7"/>
      <c r="AR722" s="7"/>
      <c r="AS722" s="7"/>
      <c r="AT722" s="7"/>
      <c r="AU722" s="7"/>
      <c r="AV722" s="7"/>
      <c r="AW722" s="7"/>
      <c r="AX722" s="7"/>
      <c r="AY722" s="7"/>
      <c r="AZ722" s="7"/>
      <c r="BA722" s="7"/>
      <c r="BB722" s="7"/>
    </row>
    <row r="723" spans="1:54" ht="14.25" customHeight="1" x14ac:dyDescent="0.25">
      <c r="A723" s="111">
        <v>81740800</v>
      </c>
      <c r="B723" s="197" t="s">
        <v>818</v>
      </c>
      <c r="C723" s="197" t="str">
        <f>VLOOKUP(B723,Satser!$I$133:$J$160,2,FALSE)</f>
        <v>SU</v>
      </c>
      <c r="D723" s="220" t="s">
        <v>1382</v>
      </c>
      <c r="E723" s="440" t="s">
        <v>2202</v>
      </c>
      <c r="F723" s="220" t="s">
        <v>1813</v>
      </c>
      <c r="G723" s="75"/>
      <c r="H723" s="275">
        <v>2012</v>
      </c>
      <c r="I723" s="75">
        <v>1210</v>
      </c>
      <c r="J723" s="195"/>
      <c r="K723" s="379">
        <f>IF(B723="",0,VLOOKUP(B723,Satser!$D$167:$F$194,2,FALSE)*IF(AA723="",0,VLOOKUP(AA723,Satser!$H$2:$J$14,2,FALSE)))</f>
        <v>0</v>
      </c>
      <c r="L723" s="379">
        <f>IF(B723="",0,VLOOKUP(B723,Satser!$I$167:$L$194,3,FALSE)*IF(AA723="",0,VLOOKUP(AA723,Satser!$H$2:$J$14,3,FALSE)))</f>
        <v>0</v>
      </c>
      <c r="M723" s="380">
        <f t="shared" si="11"/>
        <v>0</v>
      </c>
      <c r="N723" s="345" t="s">
        <v>1401</v>
      </c>
      <c r="O723" s="75"/>
      <c r="P723" s="75"/>
      <c r="Q723" s="75"/>
      <c r="R723" s="75"/>
      <c r="S723" s="75"/>
      <c r="T723" s="75"/>
      <c r="U723" s="75">
        <v>3</v>
      </c>
      <c r="V723" s="177">
        <v>12</v>
      </c>
      <c r="W723" s="177">
        <v>12</v>
      </c>
      <c r="X723" s="177">
        <v>12</v>
      </c>
      <c r="Y723" s="170">
        <v>9</v>
      </c>
      <c r="Z723" s="110"/>
      <c r="AA723" s="75"/>
      <c r="AB723" s="75"/>
      <c r="AC723" s="75"/>
      <c r="AD723" s="75"/>
      <c r="AE723" s="170"/>
      <c r="AF723" s="75"/>
      <c r="AG723" s="75"/>
      <c r="AH723" s="75"/>
    </row>
    <row r="724" spans="1:54" ht="14.25" customHeight="1" x14ac:dyDescent="0.25">
      <c r="A724" s="111">
        <v>81741000</v>
      </c>
      <c r="B724" s="197" t="s">
        <v>818</v>
      </c>
      <c r="C724" s="197" t="str">
        <f>VLOOKUP(B724,Satser!$I$133:$J$160,2,FALSE)</f>
        <v>SU</v>
      </c>
      <c r="D724" s="197" t="s">
        <v>1138</v>
      </c>
      <c r="E724" s="440"/>
      <c r="F724" s="220" t="s">
        <v>1813</v>
      </c>
      <c r="G724" s="75"/>
      <c r="H724" s="275">
        <v>2012</v>
      </c>
      <c r="I724" s="75"/>
      <c r="J724" s="195"/>
      <c r="K724" s="379">
        <f>IF(B724="",0,VLOOKUP(B724,Satser!$D$167:$F$194,2,FALSE)*IF(AA724="",0,VLOOKUP(AA724,Satser!$H$2:$J$14,2,FALSE)))</f>
        <v>0</v>
      </c>
      <c r="L724" s="379">
        <f>IF(B724="",0,VLOOKUP(B724,Satser!$I$167:$L$194,3,FALSE)*IF(AA724="",0,VLOOKUP(AA724,Satser!$H$2:$J$14,3,FALSE)))</f>
        <v>0</v>
      </c>
      <c r="M724" s="380">
        <f t="shared" si="11"/>
        <v>0</v>
      </c>
      <c r="N724" s="141" t="s">
        <v>1594</v>
      </c>
      <c r="O724" s="75"/>
      <c r="P724" s="75"/>
      <c r="Q724" s="75"/>
      <c r="R724" s="75"/>
      <c r="S724" s="75"/>
      <c r="T724" s="75"/>
      <c r="U724" s="75"/>
      <c r="V724" s="75">
        <v>10</v>
      </c>
      <c r="W724" s="177">
        <v>12</v>
      </c>
      <c r="X724" s="177">
        <v>12</v>
      </c>
      <c r="Y724" s="177">
        <v>12</v>
      </c>
      <c r="Z724" s="245">
        <v>2</v>
      </c>
      <c r="AA724" s="75"/>
      <c r="AB724" s="75"/>
      <c r="AC724" s="75"/>
      <c r="AD724" s="75"/>
      <c r="AE724" s="170"/>
      <c r="AF724" s="75"/>
      <c r="AG724" s="75"/>
      <c r="AH724" s="75"/>
    </row>
    <row r="725" spans="1:54" ht="14.25" customHeight="1" x14ac:dyDescent="0.25">
      <c r="A725" s="111">
        <v>81741600</v>
      </c>
      <c r="B725" s="220" t="s">
        <v>818</v>
      </c>
      <c r="C725" s="197" t="str">
        <f>VLOOKUP(B725,Satser!$I$133:$J$160,2,FALSE)</f>
        <v>SU</v>
      </c>
      <c r="D725" s="172" t="s">
        <v>1259</v>
      </c>
      <c r="E725" s="440">
        <v>672505</v>
      </c>
      <c r="F725" s="220" t="s">
        <v>1813</v>
      </c>
      <c r="G725" s="75"/>
      <c r="H725" s="215">
        <v>2012</v>
      </c>
      <c r="I725" s="75"/>
      <c r="J725" s="195"/>
      <c r="K725" s="379">
        <f>IF(B725="",0,VLOOKUP(B725,Satser!$D$167:$F$194,2,FALSE)*IF(AA725="",0,VLOOKUP(AA725,Satser!$H$2:$J$14,2,FALSE)))</f>
        <v>0</v>
      </c>
      <c r="L725" s="379">
        <f>IF(B725="",0,VLOOKUP(B725,Satser!$I$167:$L$194,3,FALSE)*IF(AA725="",0,VLOOKUP(AA725,Satser!$H$2:$J$14,3,FALSE)))</f>
        <v>0</v>
      </c>
      <c r="M725" s="380">
        <f t="shared" si="11"/>
        <v>0</v>
      </c>
      <c r="N725" s="354" t="s">
        <v>2892</v>
      </c>
      <c r="O725" s="75"/>
      <c r="P725" s="75"/>
      <c r="Q725" s="75"/>
      <c r="R725" s="75"/>
      <c r="S725" s="75"/>
      <c r="T725" s="75"/>
      <c r="U725" s="75"/>
      <c r="V725" s="75">
        <v>8</v>
      </c>
      <c r="W725" s="177">
        <v>12</v>
      </c>
      <c r="X725" s="177">
        <v>12</v>
      </c>
      <c r="Y725" s="177">
        <v>12</v>
      </c>
      <c r="Z725" s="245">
        <v>4</v>
      </c>
      <c r="AA725" s="75"/>
      <c r="AB725" s="75"/>
      <c r="AC725" s="75"/>
      <c r="AD725" s="75"/>
      <c r="AE725" s="170"/>
      <c r="AF725" s="75"/>
      <c r="AG725" s="75"/>
      <c r="AH725" s="75"/>
    </row>
    <row r="726" spans="1:54" ht="14.25" customHeight="1" x14ac:dyDescent="0.25">
      <c r="A726" s="111">
        <v>81744400</v>
      </c>
      <c r="B726" s="220" t="s">
        <v>818</v>
      </c>
      <c r="C726" s="197" t="str">
        <f>VLOOKUP(B726,Satser!$I$133:$J$160,2,FALSE)</f>
        <v>SU</v>
      </c>
      <c r="D726" s="75" t="s">
        <v>1293</v>
      </c>
      <c r="E726" s="440"/>
      <c r="F726" s="220" t="s">
        <v>1813</v>
      </c>
      <c r="G726" s="75"/>
      <c r="H726" s="312">
        <v>2013</v>
      </c>
      <c r="I726" s="75"/>
      <c r="J726" s="195"/>
      <c r="K726" s="379">
        <f>IF(B726="",0,VLOOKUP(B726,Satser!$D$167:$F$194,2,FALSE)*IF(AA726="",0,VLOOKUP(AA726,Satser!$H$2:$J$14,2,FALSE)))</f>
        <v>0</v>
      </c>
      <c r="L726" s="379">
        <f>IF(B726="",0,VLOOKUP(B726,Satser!$I$167:$L$194,3,FALSE)*IF(AA726="",0,VLOOKUP(AA726,Satser!$H$2:$J$14,3,FALSE)))</f>
        <v>0</v>
      </c>
      <c r="M726" s="380">
        <f t="shared" si="11"/>
        <v>0</v>
      </c>
      <c r="N726" s="141" t="s">
        <v>1294</v>
      </c>
      <c r="O726" s="75"/>
      <c r="P726" s="75"/>
      <c r="Q726" s="75"/>
      <c r="R726" s="75"/>
      <c r="S726" s="75"/>
      <c r="T726" s="75"/>
      <c r="U726" s="75"/>
      <c r="V726" s="177">
        <v>12</v>
      </c>
      <c r="W726" s="177">
        <v>12</v>
      </c>
      <c r="X726" s="177">
        <v>12</v>
      </c>
      <c r="Y726" s="170">
        <v>12</v>
      </c>
      <c r="Z726" s="110"/>
      <c r="AA726" s="75"/>
      <c r="AB726" s="75"/>
      <c r="AC726" s="75"/>
      <c r="AD726" s="75"/>
      <c r="AE726" s="170"/>
      <c r="AF726" s="75"/>
      <c r="AG726" s="75"/>
      <c r="AH726" s="75"/>
    </row>
    <row r="727" spans="1:54" ht="14.25" customHeight="1" x14ac:dyDescent="0.25">
      <c r="A727" s="111">
        <v>81744500</v>
      </c>
      <c r="B727" s="220" t="s">
        <v>809</v>
      </c>
      <c r="C727" s="197" t="str">
        <f>VLOOKUP(B727,Satser!$I$133:$J$160,2,FALSE)</f>
        <v>MH</v>
      </c>
      <c r="D727" s="220" t="s">
        <v>1628</v>
      </c>
      <c r="E727" s="440"/>
      <c r="F727" s="220" t="s">
        <v>1813</v>
      </c>
      <c r="G727" s="75"/>
      <c r="H727" s="312">
        <v>2013</v>
      </c>
      <c r="I727" s="75"/>
      <c r="J727" s="195"/>
      <c r="K727" s="379">
        <f>IF(B727="",0,VLOOKUP(B727,Satser!$D$167:$F$194,2,FALSE)*IF(AA727="",0,VLOOKUP(AA727,Satser!$H$2:$J$14,2,FALSE)))</f>
        <v>0</v>
      </c>
      <c r="L727" s="379">
        <f>IF(B727="",0,VLOOKUP(B727,Satser!$I$167:$L$194,3,FALSE)*IF(AA727="",0,VLOOKUP(AA727,Satser!$H$2:$J$14,3,FALSE)))</f>
        <v>0</v>
      </c>
      <c r="M727" s="380">
        <f t="shared" si="11"/>
        <v>0</v>
      </c>
      <c r="N727" s="141" t="s">
        <v>1594</v>
      </c>
      <c r="O727" s="75"/>
      <c r="P727" s="75"/>
      <c r="Q727" s="75"/>
      <c r="R727" s="75"/>
      <c r="S727" s="75"/>
      <c r="T727" s="75"/>
      <c r="U727" s="75"/>
      <c r="V727" s="177">
        <v>4</v>
      </c>
      <c r="W727" s="177">
        <v>12</v>
      </c>
      <c r="X727" s="177">
        <v>12</v>
      </c>
      <c r="Y727" s="170">
        <v>12</v>
      </c>
      <c r="Z727" s="110">
        <v>8</v>
      </c>
      <c r="AA727" s="75"/>
      <c r="AB727" s="75"/>
      <c r="AC727" s="75"/>
      <c r="AD727" s="75"/>
      <c r="AE727" s="170"/>
      <c r="AF727" s="75"/>
      <c r="AG727" s="75"/>
      <c r="AH727" s="75"/>
    </row>
    <row r="728" spans="1:54" ht="14.25" customHeight="1" x14ac:dyDescent="0.25">
      <c r="A728" s="111">
        <v>81744600</v>
      </c>
      <c r="B728" s="220" t="s">
        <v>2226</v>
      </c>
      <c r="C728" s="197" t="str">
        <f>VLOOKUP(B728,Satser!$I$133:$J$160,2,FALSE)</f>
        <v>MH</v>
      </c>
      <c r="D728" s="75" t="s">
        <v>2472</v>
      </c>
      <c r="E728" s="440"/>
      <c r="F728" s="220" t="s">
        <v>1813</v>
      </c>
      <c r="G728" s="75"/>
      <c r="H728" s="312">
        <v>2013</v>
      </c>
      <c r="I728" s="75"/>
      <c r="J728" s="195"/>
      <c r="K728" s="379">
        <f>IF(B728="",0,VLOOKUP(B728,Satser!$D$167:$F$194,2,FALSE)*IF(AA728="",0,VLOOKUP(AA728,Satser!$H$2:$J$14,2,FALSE)))</f>
        <v>0</v>
      </c>
      <c r="L728" s="379">
        <f>IF(B728="",0,VLOOKUP(B728,Satser!$I$167:$L$194,3,FALSE)*IF(AA728="",0,VLOOKUP(AA728,Satser!$H$2:$J$14,3,FALSE)))</f>
        <v>0</v>
      </c>
      <c r="M728" s="380">
        <f t="shared" si="11"/>
        <v>0</v>
      </c>
      <c r="N728" s="141" t="s">
        <v>1594</v>
      </c>
      <c r="O728" s="75"/>
      <c r="P728" s="75"/>
      <c r="Q728" s="75"/>
      <c r="R728" s="75"/>
      <c r="S728" s="75"/>
      <c r="T728" s="75"/>
      <c r="U728" s="75"/>
      <c r="V728" s="177">
        <v>4</v>
      </c>
      <c r="W728" s="177">
        <v>12</v>
      </c>
      <c r="X728" s="177">
        <v>12</v>
      </c>
      <c r="Y728" s="170">
        <v>12</v>
      </c>
      <c r="Z728" s="110">
        <v>8</v>
      </c>
      <c r="AA728" s="75"/>
      <c r="AB728" s="75"/>
      <c r="AC728" s="75"/>
      <c r="AD728" s="75"/>
      <c r="AE728" s="170"/>
      <c r="AF728" s="75"/>
      <c r="AG728" s="75"/>
      <c r="AH728" s="75"/>
    </row>
    <row r="729" spans="1:54" ht="14.25" customHeight="1" x14ac:dyDescent="0.25">
      <c r="A729" s="111">
        <v>81744700</v>
      </c>
      <c r="B729" s="220" t="s">
        <v>818</v>
      </c>
      <c r="C729" s="197" t="str">
        <f>VLOOKUP(B729,Satser!$I$133:$J$160,2,FALSE)</f>
        <v>SU</v>
      </c>
      <c r="D729" s="75" t="s">
        <v>1274</v>
      </c>
      <c r="E729" s="440"/>
      <c r="F729" s="220" t="s">
        <v>1813</v>
      </c>
      <c r="G729" s="75"/>
      <c r="H729" s="312">
        <v>2013</v>
      </c>
      <c r="I729" s="75"/>
      <c r="J729" s="195"/>
      <c r="K729" s="379">
        <f>IF(B729="",0,VLOOKUP(B729,Satser!$D$167:$F$194,2,FALSE)*IF(AA729="",0,VLOOKUP(AA729,Satser!$H$2:$J$14,2,FALSE)))</f>
        <v>0</v>
      </c>
      <c r="L729" s="379">
        <f>IF(B729="",0,VLOOKUP(B729,Satser!$I$167:$L$194,3,FALSE)*IF(AA729="",0,VLOOKUP(AA729,Satser!$H$2:$J$14,3,FALSE)))</f>
        <v>0</v>
      </c>
      <c r="M729" s="380">
        <f t="shared" si="11"/>
        <v>0</v>
      </c>
      <c r="N729" s="141" t="s">
        <v>1594</v>
      </c>
      <c r="O729" s="75"/>
      <c r="P729" s="75"/>
      <c r="Q729" s="75"/>
      <c r="R729" s="75"/>
      <c r="S729" s="75"/>
      <c r="T729" s="75"/>
      <c r="U729" s="75"/>
      <c r="V729" s="177">
        <v>4</v>
      </c>
      <c r="W729" s="177">
        <v>12</v>
      </c>
      <c r="X729" s="177">
        <v>12</v>
      </c>
      <c r="Y729" s="170">
        <v>12</v>
      </c>
      <c r="Z729" s="110">
        <v>8</v>
      </c>
      <c r="AA729" s="75"/>
      <c r="AB729" s="75"/>
      <c r="AC729" s="75"/>
      <c r="AD729" s="75"/>
      <c r="AE729" s="170"/>
      <c r="AF729" s="75"/>
      <c r="AG729" s="75"/>
      <c r="AH729" s="75"/>
    </row>
    <row r="730" spans="1:54" ht="14.25" customHeight="1" x14ac:dyDescent="0.25">
      <c r="A730" s="111">
        <v>81744800</v>
      </c>
      <c r="B730" s="220" t="s">
        <v>818</v>
      </c>
      <c r="C730" s="197" t="str">
        <f>VLOOKUP(B730,Satser!$I$133:$J$160,2,FALSE)</f>
        <v>SU</v>
      </c>
      <c r="D730" s="75" t="s">
        <v>1274</v>
      </c>
      <c r="E730" s="440"/>
      <c r="F730" s="220" t="s">
        <v>1813</v>
      </c>
      <c r="G730" s="75"/>
      <c r="H730" s="312">
        <v>2013</v>
      </c>
      <c r="I730" s="75"/>
      <c r="J730" s="195"/>
      <c r="K730" s="379">
        <f>IF(B730="",0,VLOOKUP(B730,Satser!$D$167:$F$194,2,FALSE)*IF(AA730="",0,VLOOKUP(AA730,Satser!$H$2:$J$14,2,FALSE)))</f>
        <v>0</v>
      </c>
      <c r="L730" s="379">
        <f>IF(B730="",0,VLOOKUP(B730,Satser!$I$167:$L$194,3,FALSE)*IF(AA730="",0,VLOOKUP(AA730,Satser!$H$2:$J$14,3,FALSE)))</f>
        <v>0</v>
      </c>
      <c r="M730" s="380">
        <f t="shared" si="11"/>
        <v>0</v>
      </c>
      <c r="N730" s="141" t="s">
        <v>1594</v>
      </c>
      <c r="O730" s="75"/>
      <c r="P730" s="75"/>
      <c r="Q730" s="75"/>
      <c r="R730" s="75"/>
      <c r="S730" s="75"/>
      <c r="T730" s="75"/>
      <c r="U730" s="75"/>
      <c r="V730" s="177">
        <v>4</v>
      </c>
      <c r="W730" s="177">
        <v>12</v>
      </c>
      <c r="X730" s="177">
        <v>12</v>
      </c>
      <c r="Y730" s="170">
        <v>12</v>
      </c>
      <c r="Z730" s="110">
        <v>8</v>
      </c>
      <c r="AA730" s="75"/>
      <c r="AB730" s="75"/>
      <c r="AC730" s="75"/>
      <c r="AD730" s="75"/>
      <c r="AE730" s="170"/>
      <c r="AF730" s="75"/>
      <c r="AG730" s="75"/>
      <c r="AH730" s="75"/>
    </row>
    <row r="731" spans="1:54" ht="14.25" customHeight="1" x14ac:dyDescent="0.25">
      <c r="A731" s="450">
        <v>81744900</v>
      </c>
      <c r="B731" s="220" t="s">
        <v>818</v>
      </c>
      <c r="C731" s="220" t="s">
        <v>2229</v>
      </c>
      <c r="D731" s="220" t="s">
        <v>2496</v>
      </c>
      <c r="E731" s="440">
        <v>602505</v>
      </c>
      <c r="F731" s="220" t="s">
        <v>1813</v>
      </c>
      <c r="G731" s="75"/>
      <c r="H731" s="362">
        <v>2013</v>
      </c>
      <c r="I731" s="75"/>
      <c r="J731" s="195"/>
      <c r="K731" s="379">
        <f>IF(B731="",0,VLOOKUP(B731,Satser!$D$167:$F$194,2,FALSE)*IF(AA731="",0,VLOOKUP(AA731,Satser!$H$2:$J$14,2,FALSE)))</f>
        <v>0</v>
      </c>
      <c r="L731" s="379">
        <f>IF(B731="",0,VLOOKUP(B731,Satser!$I$167:$L$194,3,FALSE)*IF(AA731="",0,VLOOKUP(AA731,Satser!$H$2:$J$14,3,FALSE)))</f>
        <v>0</v>
      </c>
      <c r="M731" s="380">
        <f t="shared" si="11"/>
        <v>0</v>
      </c>
      <c r="N731" s="141" t="s">
        <v>2455</v>
      </c>
      <c r="O731" s="75"/>
      <c r="P731" s="75"/>
      <c r="Q731" s="75"/>
      <c r="R731" s="75"/>
      <c r="S731" s="75"/>
      <c r="T731" s="75"/>
      <c r="U731" s="75"/>
      <c r="V731" s="75">
        <v>4</v>
      </c>
      <c r="W731" s="75">
        <v>12</v>
      </c>
      <c r="X731" s="75">
        <v>12</v>
      </c>
      <c r="Y731" s="75">
        <v>12</v>
      </c>
      <c r="Z731" s="110">
        <v>8</v>
      </c>
      <c r="AA731" s="75"/>
      <c r="AB731" s="75"/>
      <c r="AC731" s="75"/>
      <c r="AD731" s="75"/>
      <c r="AE731" s="170"/>
      <c r="AF731" s="75"/>
      <c r="AG731" s="75"/>
      <c r="AH731" s="75"/>
    </row>
    <row r="732" spans="1:54" ht="14.25" customHeight="1" x14ac:dyDescent="0.25">
      <c r="A732" s="450">
        <v>81745000</v>
      </c>
      <c r="B732" s="220" t="s">
        <v>818</v>
      </c>
      <c r="C732" s="220" t="s">
        <v>2229</v>
      </c>
      <c r="D732" s="75" t="s">
        <v>2448</v>
      </c>
      <c r="E732" s="440">
        <v>602505</v>
      </c>
      <c r="F732" s="220" t="s">
        <v>1813</v>
      </c>
      <c r="G732" s="75"/>
      <c r="H732" s="362">
        <v>2013</v>
      </c>
      <c r="I732" s="75">
        <v>1309</v>
      </c>
      <c r="J732" s="195"/>
      <c r="K732" s="379">
        <f>IF(B732="",0,VLOOKUP(B732,Satser!$D$167:$F$194,2,FALSE)*IF(AA732="",0,VLOOKUP(AA732,Satser!$H$2:$J$14,2,FALSE)))</f>
        <v>0</v>
      </c>
      <c r="L732" s="379">
        <f>IF(B732="",0,VLOOKUP(B732,Satser!$I$167:$L$194,3,FALSE)*IF(AA732="",0,VLOOKUP(AA732,Satser!$H$2:$J$14,3,FALSE)))</f>
        <v>0</v>
      </c>
      <c r="M732" s="380">
        <f t="shared" si="11"/>
        <v>0</v>
      </c>
      <c r="N732" s="141" t="s">
        <v>2449</v>
      </c>
      <c r="O732" s="75"/>
      <c r="P732" s="75"/>
      <c r="Q732" s="75"/>
      <c r="R732" s="75"/>
      <c r="S732" s="75"/>
      <c r="T732" s="75"/>
      <c r="U732" s="75"/>
      <c r="V732" s="75">
        <v>4</v>
      </c>
      <c r="W732" s="75">
        <v>12</v>
      </c>
      <c r="X732" s="75">
        <v>12</v>
      </c>
      <c r="Y732" s="75">
        <v>12</v>
      </c>
      <c r="Z732" s="110">
        <v>8</v>
      </c>
      <c r="AA732" s="75"/>
      <c r="AB732" s="75"/>
      <c r="AC732" s="75"/>
      <c r="AD732" s="75"/>
      <c r="AE732" s="170"/>
      <c r="AF732" s="75"/>
      <c r="AG732" s="75"/>
      <c r="AH732" s="75"/>
    </row>
    <row r="733" spans="1:54" ht="14.25" customHeight="1" x14ac:dyDescent="0.25">
      <c r="A733" s="111">
        <v>81745100</v>
      </c>
      <c r="B733" s="220" t="s">
        <v>818</v>
      </c>
      <c r="C733" s="197" t="str">
        <f>VLOOKUP(B733,Satser!$I$133:$J$160,2,FALSE)</f>
        <v>SU</v>
      </c>
      <c r="D733" s="75" t="s">
        <v>1274</v>
      </c>
      <c r="E733" s="440"/>
      <c r="F733" s="220" t="s">
        <v>1813</v>
      </c>
      <c r="G733" s="75"/>
      <c r="H733" s="362">
        <v>2013</v>
      </c>
      <c r="I733" s="75"/>
      <c r="J733" s="195"/>
      <c r="K733" s="379">
        <f>IF(B733="",0,VLOOKUP(B733,Satser!$D$167:$F$194,2,FALSE)*IF(AA733="",0,VLOOKUP(AA733,Satser!$H$2:$J$14,2,FALSE)))</f>
        <v>0</v>
      </c>
      <c r="L733" s="379">
        <f>IF(B733="",0,VLOOKUP(B733,Satser!$I$167:$L$194,3,FALSE)*IF(AA733="",0,VLOOKUP(AA733,Satser!$H$2:$J$14,3,FALSE)))</f>
        <v>0</v>
      </c>
      <c r="M733" s="380">
        <f t="shared" si="11"/>
        <v>0</v>
      </c>
      <c r="N733" s="141" t="s">
        <v>1594</v>
      </c>
      <c r="O733" s="75"/>
      <c r="P733" s="75"/>
      <c r="Q733" s="75"/>
      <c r="R733" s="75"/>
      <c r="S733" s="75"/>
      <c r="T733" s="75"/>
      <c r="U733" s="75"/>
      <c r="V733" s="75">
        <v>4</v>
      </c>
      <c r="W733" s="75">
        <v>12</v>
      </c>
      <c r="X733" s="75">
        <v>12</v>
      </c>
      <c r="Y733" s="75">
        <v>12</v>
      </c>
      <c r="Z733" s="110">
        <v>8</v>
      </c>
      <c r="AA733" s="75"/>
      <c r="AB733" s="75"/>
      <c r="AC733" s="75"/>
      <c r="AD733" s="75"/>
      <c r="AE733" s="170"/>
      <c r="AF733" s="75"/>
      <c r="AG733" s="75"/>
      <c r="AH733" s="75"/>
    </row>
    <row r="734" spans="1:54" ht="14.25" customHeight="1" x14ac:dyDescent="0.25">
      <c r="A734" s="111">
        <v>81132000</v>
      </c>
      <c r="B734" s="112" t="s">
        <v>829</v>
      </c>
      <c r="C734" s="197" t="str">
        <f>VLOOKUP(B734,Satser!$I$133:$J$160,2,FALSE)</f>
        <v>VM</v>
      </c>
      <c r="D734" s="112" t="s">
        <v>49</v>
      </c>
      <c r="E734" s="440"/>
      <c r="F734" s="220" t="s">
        <v>1813</v>
      </c>
      <c r="G734" s="112"/>
      <c r="H734" s="192">
        <v>2008</v>
      </c>
      <c r="I734" s="112"/>
      <c r="J734" s="160" t="s">
        <v>224</v>
      </c>
      <c r="K734" s="379">
        <f>IF(B734="",0,VLOOKUP(B734,Satser!$D$167:$F$194,2,FALSE)*IF(AA734="",0,VLOOKUP(AA734,Satser!$H$2:$J$14,2,FALSE)))</f>
        <v>0</v>
      </c>
      <c r="L734" s="379">
        <f>IF(B734="",0,VLOOKUP(B734,Satser!$I$167:$L$194,3,FALSE)*IF(AA734="",0,VLOOKUP(AA734,Satser!$H$2:$J$14,3,FALSE)))</f>
        <v>0</v>
      </c>
      <c r="M734" s="380">
        <f t="shared" si="11"/>
        <v>0</v>
      </c>
      <c r="N734" s="141" t="s">
        <v>220</v>
      </c>
      <c r="O734" s="76"/>
      <c r="P734" s="114"/>
      <c r="Q734" s="114">
        <v>5</v>
      </c>
      <c r="R734" s="76">
        <v>12</v>
      </c>
      <c r="S734" s="76">
        <v>12</v>
      </c>
      <c r="T734" s="76">
        <v>12</v>
      </c>
      <c r="U734" s="76">
        <v>7</v>
      </c>
      <c r="V734" s="76"/>
      <c r="W734" s="76"/>
      <c r="X734" s="76"/>
      <c r="Y734" s="76"/>
      <c r="Z734" s="110"/>
      <c r="AA734" s="75"/>
      <c r="AB734" s="75"/>
      <c r="AC734" s="75"/>
      <c r="AD734" s="75"/>
      <c r="AE734" s="170"/>
      <c r="AF734" s="75"/>
      <c r="AG734" s="75"/>
      <c r="AH734" s="75"/>
    </row>
    <row r="735" spans="1:54" ht="14.25" customHeight="1" x14ac:dyDescent="0.25">
      <c r="A735" s="111">
        <v>81707200</v>
      </c>
      <c r="B735" s="112" t="s">
        <v>829</v>
      </c>
      <c r="C735" s="197" t="str">
        <f>VLOOKUP(B735,Satser!$I$133:$J$160,2,FALSE)</f>
        <v>VM</v>
      </c>
      <c r="D735" s="112" t="s">
        <v>594</v>
      </c>
      <c r="E735" s="440"/>
      <c r="F735" s="220" t="s">
        <v>1813</v>
      </c>
      <c r="G735" s="112" t="s">
        <v>530</v>
      </c>
      <c r="H735" s="192">
        <v>2009</v>
      </c>
      <c r="I735" s="189" t="s">
        <v>463</v>
      </c>
      <c r="J735" s="160" t="s">
        <v>224</v>
      </c>
      <c r="K735" s="379">
        <f>IF(B735="",0,VLOOKUP(B735,Satser!$D$167:$F$194,2,FALSE)*IF(AA735="",0,VLOOKUP(AA735,Satser!$H$2:$J$14,2,FALSE)))</f>
        <v>0</v>
      </c>
      <c r="L735" s="379">
        <f>IF(B735="",0,VLOOKUP(B735,Satser!$I$167:$L$194,3,FALSE)*IF(AA735="",0,VLOOKUP(AA735,Satser!$H$2:$J$14,3,FALSE)))</f>
        <v>0</v>
      </c>
      <c r="M735" s="380">
        <f t="shared" si="11"/>
        <v>0</v>
      </c>
      <c r="N735" s="141" t="s">
        <v>657</v>
      </c>
      <c r="O735" s="73"/>
      <c r="P735" s="73"/>
      <c r="Q735" s="114">
        <v>0</v>
      </c>
      <c r="R735" s="76"/>
      <c r="S735" s="76">
        <v>11</v>
      </c>
      <c r="T735" s="76">
        <v>12</v>
      </c>
      <c r="U735" s="76">
        <v>12</v>
      </c>
      <c r="V735" s="76">
        <v>12</v>
      </c>
      <c r="W735" s="73">
        <v>1</v>
      </c>
      <c r="X735" s="73"/>
      <c r="Y735" s="73"/>
      <c r="Z735" s="110"/>
      <c r="AA735" s="75"/>
      <c r="AB735" s="75"/>
      <c r="AC735" s="75"/>
      <c r="AD735" s="75"/>
      <c r="AE735" s="170"/>
      <c r="AF735" s="75"/>
      <c r="AG735" s="75"/>
      <c r="AH735" s="75"/>
    </row>
    <row r="736" spans="1:54" ht="14.25" customHeight="1" x14ac:dyDescent="0.25">
      <c r="A736" s="111">
        <v>81707300</v>
      </c>
      <c r="B736" s="112" t="s">
        <v>829</v>
      </c>
      <c r="C736" s="197" t="str">
        <f>VLOOKUP(B736,Satser!$I$133:$J$160,2,FALSE)</f>
        <v>VM</v>
      </c>
      <c r="D736" s="112" t="s">
        <v>764</v>
      </c>
      <c r="E736" s="440"/>
      <c r="F736" s="220" t="s">
        <v>1813</v>
      </c>
      <c r="G736" s="112" t="s">
        <v>530</v>
      </c>
      <c r="H736" s="192">
        <v>2009</v>
      </c>
      <c r="I736" s="189" t="s">
        <v>618</v>
      </c>
      <c r="J736" s="160" t="s">
        <v>224</v>
      </c>
      <c r="K736" s="379">
        <f>IF(B736="",0,VLOOKUP(B736,Satser!$D$167:$F$194,2,FALSE)*IF(AA736="",0,VLOOKUP(AA736,Satser!$H$2:$J$14,2,FALSE)))</f>
        <v>0</v>
      </c>
      <c r="L736" s="379">
        <f>IF(B736="",0,VLOOKUP(B736,Satser!$I$167:$L$194,3,FALSE)*IF(AA736="",0,VLOOKUP(AA736,Satser!$H$2:$J$14,3,FALSE)))</f>
        <v>0</v>
      </c>
      <c r="M736" s="380">
        <f t="shared" si="11"/>
        <v>0</v>
      </c>
      <c r="N736" s="141" t="s">
        <v>613</v>
      </c>
      <c r="O736" s="73"/>
      <c r="P736" s="73"/>
      <c r="Q736" s="114">
        <v>0</v>
      </c>
      <c r="R736" s="76"/>
      <c r="S736" s="76">
        <v>9</v>
      </c>
      <c r="T736" s="76">
        <v>12</v>
      </c>
      <c r="U736" s="76">
        <v>12</v>
      </c>
      <c r="V736" s="76">
        <v>12</v>
      </c>
      <c r="W736" s="73">
        <v>3</v>
      </c>
      <c r="X736" s="73"/>
      <c r="Y736" s="73"/>
      <c r="Z736" s="110"/>
      <c r="AA736" s="75"/>
      <c r="AB736" s="75"/>
      <c r="AC736" s="75"/>
      <c r="AD736" s="75"/>
      <c r="AE736" s="170"/>
      <c r="AF736" s="75"/>
      <c r="AG736" s="75"/>
      <c r="AH736" s="75"/>
    </row>
    <row r="737" spans="1:54" ht="14.25" customHeight="1" x14ac:dyDescent="0.25">
      <c r="A737" s="96">
        <v>81719200</v>
      </c>
      <c r="B737" s="130" t="s">
        <v>829</v>
      </c>
      <c r="C737" s="197" t="str">
        <f>VLOOKUP(B737,Satser!$I$133:$J$160,2,FALSE)</f>
        <v>VM</v>
      </c>
      <c r="D737" s="192" t="s">
        <v>531</v>
      </c>
      <c r="E737" s="440"/>
      <c r="F737" s="220" t="s">
        <v>1813</v>
      </c>
      <c r="G737" s="130" t="s">
        <v>530</v>
      </c>
      <c r="H737" s="192">
        <v>2010</v>
      </c>
      <c r="I737" s="189" t="s">
        <v>640</v>
      </c>
      <c r="J737" s="160"/>
      <c r="K737" s="379">
        <f>IF(B737="",0,VLOOKUP(B737,Satser!$D$167:$F$194,2,FALSE)*IF(AA737="",0,VLOOKUP(AA737,Satser!$H$2:$J$14,2,FALSE)))</f>
        <v>0</v>
      </c>
      <c r="L737" s="379">
        <f>IF(B737="",0,VLOOKUP(B737,Satser!$I$167:$L$194,3,FALSE)*IF(AA737="",0,VLOOKUP(AA737,Satser!$H$2:$J$14,3,FALSE)))</f>
        <v>0</v>
      </c>
      <c r="M737" s="380">
        <f t="shared" si="11"/>
        <v>0</v>
      </c>
      <c r="N737" s="141" t="s">
        <v>532</v>
      </c>
      <c r="O737" s="73"/>
      <c r="P737" s="73"/>
      <c r="Q737" s="79"/>
      <c r="R737" s="73"/>
      <c r="S737" s="73">
        <v>2</v>
      </c>
      <c r="T737" s="183">
        <v>12</v>
      </c>
      <c r="U737" s="183">
        <v>12</v>
      </c>
      <c r="V737" s="183">
        <v>12</v>
      </c>
      <c r="W737" s="183">
        <v>10</v>
      </c>
      <c r="X737" s="168"/>
      <c r="Y737" s="76"/>
      <c r="Z737" s="110"/>
      <c r="AA737" s="75"/>
      <c r="AB737" s="75"/>
      <c r="AC737" s="75"/>
      <c r="AD737" s="75"/>
      <c r="AE737" s="170"/>
      <c r="AF737" s="75"/>
      <c r="AG737" s="75"/>
      <c r="AH737" s="75"/>
    </row>
    <row r="738" spans="1:54" s="98" customFormat="1" ht="14.25" customHeight="1" x14ac:dyDescent="0.25">
      <c r="A738" s="96">
        <v>81728600</v>
      </c>
      <c r="B738" s="130" t="s">
        <v>829</v>
      </c>
      <c r="C738" s="197" t="str">
        <f>VLOOKUP(B738,Satser!$I$133:$J$160,2,FALSE)</f>
        <v>VM</v>
      </c>
      <c r="D738" s="192" t="s">
        <v>1212</v>
      </c>
      <c r="E738" s="440"/>
      <c r="F738" s="220" t="s">
        <v>1813</v>
      </c>
      <c r="G738" s="130" t="s">
        <v>527</v>
      </c>
      <c r="H738" s="192">
        <v>2011</v>
      </c>
      <c r="I738" s="189" t="s">
        <v>1051</v>
      </c>
      <c r="J738" s="160"/>
      <c r="K738" s="379">
        <f>IF(B738="",0,VLOOKUP(B738,Satser!$D$167:$F$194,2,FALSE)*IF(AA738="",0,VLOOKUP(AA738,Satser!$H$2:$J$14,2,FALSE)))</f>
        <v>0</v>
      </c>
      <c r="L738" s="379">
        <f>IF(B738="",0,VLOOKUP(B738,Satser!$I$167:$L$194,3,FALSE)*IF(AA738="",0,VLOOKUP(AA738,Satser!$H$2:$J$14,3,FALSE)))</f>
        <v>0</v>
      </c>
      <c r="M738" s="380">
        <f t="shared" si="11"/>
        <v>0</v>
      </c>
      <c r="N738" s="141" t="s">
        <v>1237</v>
      </c>
      <c r="O738" s="73"/>
      <c r="P738" s="73"/>
      <c r="Q738" s="79"/>
      <c r="R738" s="73"/>
      <c r="S738" s="73"/>
      <c r="T738" s="277">
        <v>2</v>
      </c>
      <c r="U738" s="277">
        <v>12</v>
      </c>
      <c r="V738" s="183">
        <v>12</v>
      </c>
      <c r="W738" s="183">
        <v>12</v>
      </c>
      <c r="X738" s="168">
        <v>10</v>
      </c>
      <c r="Y738" s="76"/>
      <c r="Z738" s="76"/>
      <c r="AA738" s="76"/>
      <c r="AB738" s="76"/>
      <c r="AC738" s="76"/>
      <c r="AD738" s="76"/>
      <c r="AE738" s="169"/>
      <c r="AF738" s="76"/>
      <c r="AG738" s="76"/>
      <c r="AH738" s="76"/>
      <c r="AI738" s="97"/>
      <c r="AJ738" s="97"/>
      <c r="AK738" s="97"/>
      <c r="AL738" s="97"/>
      <c r="AM738" s="97"/>
      <c r="AN738" s="97"/>
      <c r="AO738" s="97"/>
      <c r="AP738" s="97"/>
      <c r="AQ738" s="97"/>
      <c r="AR738" s="97"/>
      <c r="AS738" s="97"/>
      <c r="AT738" s="97"/>
      <c r="AU738" s="97"/>
      <c r="AV738" s="97"/>
      <c r="AW738" s="97"/>
      <c r="AX738" s="97"/>
      <c r="AY738" s="97"/>
      <c r="AZ738" s="97"/>
      <c r="BA738" s="97"/>
      <c r="BB738" s="97"/>
    </row>
    <row r="739" spans="1:54" s="98" customFormat="1" ht="14.25" customHeight="1" x14ac:dyDescent="0.25">
      <c r="A739" s="96"/>
      <c r="B739" s="130"/>
      <c r="C739" s="197" t="e">
        <f>VLOOKUP(B739,Satser!$I$133:$J$160,2,FALSE)</f>
        <v>#N/A</v>
      </c>
      <c r="D739" s="192"/>
      <c r="E739" s="440" t="s">
        <v>1813</v>
      </c>
      <c r="F739" s="220" t="s">
        <v>1813</v>
      </c>
      <c r="G739" s="130"/>
      <c r="H739" s="192"/>
      <c r="I739" s="189"/>
      <c r="J739" s="160"/>
      <c r="K739" s="379">
        <f>IF(B739="",0,VLOOKUP(B739,Satser!$D$167:$F$194,2,FALSE)*IF(AA739="",0,VLOOKUP(AA739,Satser!$H$2:$J$14,2,FALSE)))</f>
        <v>0</v>
      </c>
      <c r="L739" s="379">
        <f>IF(B739="",0,VLOOKUP(B739,Satser!$I$167:$L$194,3,FALSE)*IF(AA739="",0,VLOOKUP(AA739,Satser!$H$2:$J$14,3,FALSE)))</f>
        <v>0</v>
      </c>
      <c r="M739" s="380">
        <f t="shared" si="11"/>
        <v>0</v>
      </c>
      <c r="N739" s="141"/>
      <c r="O739" s="73"/>
      <c r="P739" s="73"/>
      <c r="Q739" s="79"/>
      <c r="R739" s="73"/>
      <c r="S739" s="73"/>
      <c r="T739" s="277"/>
      <c r="U739" s="277"/>
      <c r="V739" s="183"/>
      <c r="W739" s="183"/>
      <c r="X739" s="168"/>
      <c r="Y739" s="76"/>
      <c r="Z739" s="76"/>
      <c r="AA739" s="76"/>
      <c r="AB739" s="76"/>
      <c r="AC739" s="76"/>
      <c r="AD739" s="76"/>
      <c r="AE739" s="169"/>
      <c r="AF739" s="76"/>
      <c r="AG739" s="76"/>
      <c r="AH739" s="76"/>
      <c r="AI739" s="97"/>
      <c r="AJ739" s="97"/>
      <c r="AK739" s="97"/>
      <c r="AL739" s="97"/>
      <c r="AM739" s="97"/>
      <c r="AN739" s="97"/>
      <c r="AO739" s="97"/>
      <c r="AP739" s="97"/>
      <c r="AQ739" s="97"/>
      <c r="AR739" s="97"/>
      <c r="AS739" s="97"/>
      <c r="AT739" s="97"/>
      <c r="AU739" s="97"/>
      <c r="AV739" s="97"/>
      <c r="AW739" s="97"/>
      <c r="AX739" s="97"/>
      <c r="AY739" s="97"/>
      <c r="AZ739" s="97"/>
      <c r="BA739" s="97"/>
      <c r="BB739" s="97"/>
    </row>
    <row r="740" spans="1:54" s="98" customFormat="1" ht="14.25" customHeight="1" x14ac:dyDescent="0.25">
      <c r="A740" s="111">
        <v>81741200</v>
      </c>
      <c r="B740" s="220" t="s">
        <v>813</v>
      </c>
      <c r="C740" s="197" t="str">
        <f>VLOOKUP(B740,Satser!$I$133:$J$160,2,FALSE)</f>
        <v>IV</v>
      </c>
      <c r="D740" s="348" t="s">
        <v>1990</v>
      </c>
      <c r="E740" s="440" t="s">
        <v>2178</v>
      </c>
      <c r="F740" s="220" t="s">
        <v>1812</v>
      </c>
      <c r="G740" s="220" t="s">
        <v>527</v>
      </c>
      <c r="H740" s="310">
        <v>2014</v>
      </c>
      <c r="I740" s="75">
        <v>1511</v>
      </c>
      <c r="J740" s="195"/>
      <c r="K740" s="379">
        <f>IF(B740="",0,VLOOKUP(B740,Satser!$D$167:$F$194,2,FALSE)*IF(AA740="",0,VLOOKUP(AA740,Satser!$H$2:$J$14,2,FALSE)))</f>
        <v>89276.117771254561</v>
      </c>
      <c r="L740" s="379">
        <f>IF(B740="",0,VLOOKUP(B740,Satser!$I$167:$L$194,3,FALSE)*IF(AA740="",0,VLOOKUP(AA740,Satser!$H$2:$J$14,3,FALSE)))</f>
        <v>599425.36217842356</v>
      </c>
      <c r="M740" s="380">
        <f t="shared" si="11"/>
        <v>688701.47994967806</v>
      </c>
      <c r="N740" s="339" t="s">
        <v>1996</v>
      </c>
      <c r="O740" s="75"/>
      <c r="P740" s="75"/>
      <c r="Q740" s="75"/>
      <c r="R740" s="75"/>
      <c r="S740" s="75"/>
      <c r="T740" s="177"/>
      <c r="U740" s="177"/>
      <c r="V740" s="177"/>
      <c r="W740" s="75"/>
      <c r="X740" s="75">
        <v>2</v>
      </c>
      <c r="Y740" s="75">
        <v>12</v>
      </c>
      <c r="Z740" s="110">
        <v>12</v>
      </c>
      <c r="AA740" s="75">
        <v>12</v>
      </c>
      <c r="AB740" s="76">
        <v>10</v>
      </c>
      <c r="AC740" s="76"/>
      <c r="AD740" s="76"/>
      <c r="AE740" s="169"/>
      <c r="AF740" s="76"/>
      <c r="AG740" s="76"/>
      <c r="AH740" s="76"/>
      <c r="AI740" s="97"/>
      <c r="AJ740" s="97"/>
      <c r="AK740" s="97"/>
      <c r="AL740" s="97"/>
      <c r="AM740" s="97"/>
      <c r="AN740" s="97"/>
      <c r="AO740" s="97"/>
      <c r="AP740" s="97"/>
      <c r="AQ740" s="97"/>
      <c r="AR740" s="97"/>
      <c r="AS740" s="97"/>
      <c r="AT740" s="97"/>
      <c r="AU740" s="97"/>
      <c r="AV740" s="97"/>
      <c r="AW740" s="97"/>
      <c r="AX740" s="97"/>
      <c r="AY740" s="97"/>
      <c r="AZ740" s="97"/>
      <c r="BA740" s="97"/>
      <c r="BB740" s="97"/>
    </row>
    <row r="741" spans="1:54" s="98" customFormat="1" ht="13.8" x14ac:dyDescent="0.25">
      <c r="A741" s="111">
        <v>81742300</v>
      </c>
      <c r="B741" s="197" t="s">
        <v>557</v>
      </c>
      <c r="C741" s="197" t="str">
        <f>VLOOKUP(B741,Satser!$I$133:$J$160,2,FALSE)</f>
        <v>RE</v>
      </c>
      <c r="D741" s="348" t="s">
        <v>1588</v>
      </c>
      <c r="E741" s="440"/>
      <c r="F741" s="220" t="s">
        <v>1812</v>
      </c>
      <c r="G741" s="75"/>
      <c r="H741" s="310">
        <v>2014</v>
      </c>
      <c r="I741" s="75"/>
      <c r="J741" s="195"/>
      <c r="K741" s="379">
        <f>IF(B741="",0,VLOOKUP(B741,Satser!$D$167:$F$194,2,FALSE)*IF(AA741="",0,VLOOKUP(AA741,Satser!$H$2:$J$14,2,FALSE)))</f>
        <v>59529.315329872537</v>
      </c>
      <c r="L741" s="379">
        <f>IF(B741="",0,VLOOKUP(B741,Satser!$I$167:$L$194,3,FALSE)*IF(AA741="",0,VLOOKUP(AA741,Satser!$H$2:$J$14,3,FALSE)))</f>
        <v>399696.83150057279</v>
      </c>
      <c r="M741" s="380">
        <f t="shared" si="11"/>
        <v>459226.14683044533</v>
      </c>
      <c r="N741" s="422" t="s">
        <v>808</v>
      </c>
      <c r="O741" s="75"/>
      <c r="P741" s="75"/>
      <c r="Q741" s="75"/>
      <c r="R741" s="75"/>
      <c r="S741" s="75"/>
      <c r="T741" s="177"/>
      <c r="U741" s="177"/>
      <c r="V741" s="177"/>
      <c r="W741" s="75"/>
      <c r="X741" s="75"/>
      <c r="Y741" s="75"/>
      <c r="Z741" s="110"/>
      <c r="AA741" s="75">
        <v>8</v>
      </c>
      <c r="AB741" s="76">
        <v>12</v>
      </c>
      <c r="AC741" s="76">
        <v>12</v>
      </c>
      <c r="AD741" s="76">
        <v>12</v>
      </c>
      <c r="AE741" s="169">
        <v>4</v>
      </c>
      <c r="AF741" s="76"/>
      <c r="AG741" s="76"/>
      <c r="AH741" s="76"/>
      <c r="AI741" s="97"/>
      <c r="AJ741" s="97"/>
      <c r="AK741" s="97"/>
      <c r="AL741" s="97"/>
      <c r="AM741" s="97"/>
      <c r="AN741" s="97"/>
      <c r="AO741" s="97"/>
      <c r="AP741" s="97"/>
      <c r="AQ741" s="97"/>
      <c r="AR741" s="97"/>
      <c r="AS741" s="97"/>
      <c r="AT741" s="97"/>
      <c r="AU741" s="97"/>
      <c r="AV741" s="97"/>
      <c r="AW741" s="97"/>
      <c r="AX741" s="97"/>
      <c r="AY741" s="97"/>
      <c r="AZ741" s="97"/>
      <c r="BA741" s="97"/>
      <c r="BB741" s="97"/>
    </row>
    <row r="742" spans="1:54" s="98" customFormat="1" ht="14.25" customHeight="1" x14ac:dyDescent="0.25">
      <c r="A742" s="111">
        <v>81742400</v>
      </c>
      <c r="B742" s="220" t="s">
        <v>810</v>
      </c>
      <c r="C742" s="197" t="str">
        <f>VLOOKUP(B742,Satser!$I$133:$J$160,2,FALSE)</f>
        <v>HF</v>
      </c>
      <c r="D742" s="220" t="s">
        <v>1567</v>
      </c>
      <c r="E742" s="440" t="s">
        <v>2163</v>
      </c>
      <c r="F742" s="220" t="s">
        <v>1812</v>
      </c>
      <c r="G742" s="75"/>
      <c r="H742" s="275">
        <v>2012</v>
      </c>
      <c r="I742" s="75">
        <v>1312</v>
      </c>
      <c r="J742" s="195"/>
      <c r="K742" s="379">
        <f>IF(B742="",0,VLOOKUP(B742,Satser!$D$167:$F$194,2,FALSE)*IF(AA742="",0,VLOOKUP(AA742,Satser!$H$2:$J$14,2,FALSE)))</f>
        <v>0</v>
      </c>
      <c r="L742" s="379">
        <f>IF(B742="",0,VLOOKUP(B742,Satser!$I$167:$L$194,3,FALSE)*IF(AA742="",0,VLOOKUP(AA742,Satser!$H$2:$J$14,3,FALSE)))</f>
        <v>0</v>
      </c>
      <c r="M742" s="380">
        <f t="shared" si="11"/>
        <v>0</v>
      </c>
      <c r="N742" s="354" t="s">
        <v>1616</v>
      </c>
      <c r="O742" s="75"/>
      <c r="P742" s="75"/>
      <c r="Q742" s="75"/>
      <c r="R742" s="75"/>
      <c r="S742" s="75"/>
      <c r="T742" s="75"/>
      <c r="U742" s="75"/>
      <c r="V742" s="177">
        <v>1</v>
      </c>
      <c r="W742" s="75">
        <v>12</v>
      </c>
      <c r="X742" s="75">
        <v>12</v>
      </c>
      <c r="Y742" s="75">
        <v>12</v>
      </c>
      <c r="Z742" s="110">
        <v>11</v>
      </c>
      <c r="AA742" s="76"/>
      <c r="AB742" s="76"/>
      <c r="AC742" s="76"/>
      <c r="AD742" s="76"/>
      <c r="AE742" s="169"/>
      <c r="AF742" s="76"/>
      <c r="AG742" s="76"/>
      <c r="AH742" s="76"/>
      <c r="AI742" s="97"/>
      <c r="AJ742" s="97"/>
      <c r="AK742" s="97"/>
      <c r="AL742" s="97"/>
      <c r="AM742" s="97"/>
      <c r="AN742" s="97"/>
      <c r="AO742" s="97"/>
      <c r="AP742" s="97"/>
      <c r="AQ742" s="97"/>
      <c r="AR742" s="97"/>
      <c r="AS742" s="97"/>
      <c r="AT742" s="97"/>
      <c r="AU742" s="97"/>
      <c r="AV742" s="97"/>
      <c r="AW742" s="97"/>
      <c r="AX742" s="97"/>
      <c r="AY742" s="97"/>
      <c r="AZ742" s="97"/>
      <c r="BA742" s="97"/>
      <c r="BB742" s="97"/>
    </row>
    <row r="743" spans="1:54" s="98" customFormat="1" ht="14.25" customHeight="1" x14ac:dyDescent="0.25">
      <c r="A743" s="111">
        <v>81742500</v>
      </c>
      <c r="B743" s="220" t="s">
        <v>810</v>
      </c>
      <c r="C743" s="197" t="str">
        <f>VLOOKUP(B743,Satser!$I$133:$J$160,2,FALSE)</f>
        <v>HF</v>
      </c>
      <c r="D743" s="220" t="s">
        <v>1568</v>
      </c>
      <c r="E743" s="440" t="s">
        <v>2163</v>
      </c>
      <c r="F743" s="220" t="s">
        <v>1812</v>
      </c>
      <c r="G743" s="75"/>
      <c r="H743" s="275">
        <v>2012</v>
      </c>
      <c r="I743" s="75">
        <v>1310</v>
      </c>
      <c r="J743" s="195"/>
      <c r="K743" s="379">
        <f>IF(B743="",0,VLOOKUP(B743,Satser!$D$167:$F$194,2,FALSE)*IF(AA743="",0,VLOOKUP(AA743,Satser!$H$2:$J$14,2,FALSE)))</f>
        <v>0</v>
      </c>
      <c r="L743" s="379">
        <f>IF(B743="",0,VLOOKUP(B743,Satser!$I$167:$L$194,3,FALSE)*IF(AA743="",0,VLOOKUP(AA743,Satser!$H$2:$J$14,3,FALSE)))</f>
        <v>0</v>
      </c>
      <c r="M743" s="380">
        <f t="shared" si="11"/>
        <v>0</v>
      </c>
      <c r="N743" s="354" t="s">
        <v>1583</v>
      </c>
      <c r="O743" s="75"/>
      <c r="P743" s="75"/>
      <c r="Q743" s="75"/>
      <c r="R743" s="75"/>
      <c r="S743" s="75"/>
      <c r="T743" s="75"/>
      <c r="U743" s="75"/>
      <c r="V743" s="177">
        <v>3</v>
      </c>
      <c r="W743" s="75">
        <v>12</v>
      </c>
      <c r="X743" s="75">
        <v>12</v>
      </c>
      <c r="Y743" s="75">
        <v>12</v>
      </c>
      <c r="Z743" s="110">
        <v>9</v>
      </c>
      <c r="AA743" s="76"/>
      <c r="AB743" s="76"/>
      <c r="AC743" s="76"/>
      <c r="AD743" s="76"/>
      <c r="AE743" s="169"/>
      <c r="AF743" s="76"/>
      <c r="AG743" s="76"/>
      <c r="AH743" s="76"/>
      <c r="AI743" s="97"/>
      <c r="AJ743" s="97"/>
      <c r="AK743" s="97"/>
      <c r="AL743" s="97"/>
      <c r="AM743" s="97"/>
      <c r="AN743" s="97"/>
      <c r="AO743" s="97"/>
      <c r="AP743" s="97"/>
      <c r="AQ743" s="97"/>
      <c r="AR743" s="97"/>
      <c r="AS743" s="97"/>
      <c r="AT743" s="97"/>
      <c r="AU743" s="97"/>
      <c r="AV743" s="97"/>
      <c r="AW743" s="97"/>
      <c r="AX743" s="97"/>
      <c r="AY743" s="97"/>
      <c r="AZ743" s="97"/>
      <c r="BA743" s="97"/>
      <c r="BB743" s="97"/>
    </row>
    <row r="744" spans="1:54" ht="14.25" customHeight="1" x14ac:dyDescent="0.25">
      <c r="A744" s="358">
        <v>81742600</v>
      </c>
      <c r="B744" s="220" t="s">
        <v>809</v>
      </c>
      <c r="C744" s="197" t="str">
        <f>VLOOKUP(B744,Satser!$I$133:$J$160,2,FALSE)</f>
        <v>MH</v>
      </c>
      <c r="D744" s="220" t="s">
        <v>1630</v>
      </c>
      <c r="E744" s="440"/>
      <c r="F744" s="220" t="s">
        <v>1813</v>
      </c>
      <c r="G744" s="90"/>
      <c r="H744" s="363">
        <v>2012</v>
      </c>
      <c r="I744" s="90"/>
      <c r="J744" s="284"/>
      <c r="K744" s="379">
        <f>IF(B744="",0,VLOOKUP(B744,Satser!$D$167:$F$194,2,FALSE)*IF(AA744="",0,VLOOKUP(AA744,Satser!$H$2:$J$14,2,FALSE)))</f>
        <v>0</v>
      </c>
      <c r="L744" s="379">
        <f>IF(B744="",0,VLOOKUP(B744,Satser!$I$167:$L$194,3,FALSE)*IF(AA744="",0,VLOOKUP(AA744,Satser!$H$2:$J$14,3,FALSE)))</f>
        <v>0</v>
      </c>
      <c r="M744" s="380">
        <f t="shared" si="11"/>
        <v>0</v>
      </c>
      <c r="N744" s="141" t="s">
        <v>1594</v>
      </c>
      <c r="S744" s="90"/>
      <c r="T744" s="90"/>
      <c r="U744" s="90"/>
      <c r="V744" s="177">
        <v>10</v>
      </c>
      <c r="W744" s="90">
        <v>12</v>
      </c>
      <c r="X744" s="90">
        <v>12</v>
      </c>
      <c r="Y744" s="90">
        <v>12</v>
      </c>
      <c r="Z744" s="110">
        <v>2</v>
      </c>
      <c r="AF744" s="75"/>
      <c r="AG744" s="75"/>
      <c r="AH744" s="75"/>
    </row>
    <row r="745" spans="1:54" ht="14.25" customHeight="1" x14ac:dyDescent="0.25">
      <c r="A745" s="111">
        <v>81742700</v>
      </c>
      <c r="B745" s="220" t="s">
        <v>818</v>
      </c>
      <c r="C745" s="197" t="str">
        <f>VLOOKUP(B745,Satser!$I$133:$J$160,2,FALSE)</f>
        <v>SU</v>
      </c>
      <c r="D745" s="220" t="s">
        <v>1274</v>
      </c>
      <c r="E745" s="440"/>
      <c r="F745" s="220" t="s">
        <v>1813</v>
      </c>
      <c r="G745" s="75"/>
      <c r="H745" s="275">
        <v>2012</v>
      </c>
      <c r="I745" s="75"/>
      <c r="J745" s="195"/>
      <c r="K745" s="379">
        <f>IF(B745="",0,VLOOKUP(B745,Satser!$D$167:$F$194,2,FALSE)*IF(AA745="",0,VLOOKUP(AA745,Satser!$H$2:$J$14,2,FALSE)))</f>
        <v>0</v>
      </c>
      <c r="L745" s="379">
        <f>IF(B745="",0,VLOOKUP(B745,Satser!$I$167:$L$194,3,FALSE)*IF(AA745="",0,VLOOKUP(AA745,Satser!$H$2:$J$14,3,FALSE)))</f>
        <v>0</v>
      </c>
      <c r="M745" s="380">
        <f t="shared" si="11"/>
        <v>0</v>
      </c>
      <c r="N745" s="141" t="s">
        <v>1594</v>
      </c>
      <c r="O745" s="75"/>
      <c r="P745" s="75"/>
      <c r="Q745" s="75"/>
      <c r="R745" s="75"/>
      <c r="S745" s="75"/>
      <c r="T745" s="75"/>
      <c r="U745" s="75"/>
      <c r="V745" s="177">
        <v>10</v>
      </c>
      <c r="W745" s="75">
        <v>12</v>
      </c>
      <c r="X745" s="75">
        <v>12</v>
      </c>
      <c r="Y745" s="75">
        <v>12</v>
      </c>
      <c r="Z745" s="110">
        <v>2</v>
      </c>
      <c r="AA745" s="75"/>
      <c r="AB745" s="75"/>
      <c r="AC745" s="75"/>
      <c r="AD745" s="75"/>
      <c r="AE745" s="170"/>
      <c r="AF745" s="75"/>
      <c r="AG745" s="75"/>
      <c r="AH745" s="75"/>
    </row>
    <row r="746" spans="1:54" ht="12.75" customHeight="1" x14ac:dyDescent="0.25">
      <c r="A746" s="110"/>
      <c r="B746" s="110"/>
      <c r="C746" s="197" t="e">
        <f>VLOOKUP(B746,Satser!$I$133:$J$160,2,FALSE)</f>
        <v>#N/A</v>
      </c>
      <c r="D746" s="110"/>
      <c r="E746" s="440" t="s">
        <v>1813</v>
      </c>
      <c r="F746" s="220" t="s">
        <v>1813</v>
      </c>
      <c r="G746" s="110"/>
      <c r="H746" s="110"/>
      <c r="I746" s="110"/>
      <c r="J746" s="110"/>
      <c r="K746" s="379">
        <f>IF(B746="",0,VLOOKUP(B746,Satser!$D$167:$F$194,2,FALSE)*IF(AA746="",0,VLOOKUP(AA746,Satser!$H$2:$J$14,2,FALSE)))</f>
        <v>0</v>
      </c>
      <c r="L746" s="379">
        <f>IF(B746="",0,VLOOKUP(B746,Satser!$I$167:$L$194,3,FALSE)*IF(AA746="",0,VLOOKUP(AA746,Satser!$H$2:$J$14,3,FALSE)))</f>
        <v>0</v>
      </c>
      <c r="M746" s="380">
        <f t="shared" si="11"/>
        <v>0</v>
      </c>
      <c r="N746" s="110"/>
      <c r="O746" s="110"/>
      <c r="P746" s="110"/>
      <c r="Q746" s="110"/>
      <c r="R746" s="110"/>
      <c r="S746" s="110"/>
      <c r="T746" s="110"/>
      <c r="U746" s="110"/>
      <c r="V746" s="110"/>
      <c r="W746" s="110"/>
      <c r="X746" s="110"/>
      <c r="Y746" s="110"/>
      <c r="Z746" s="110"/>
      <c r="AA746" s="75"/>
      <c r="AB746" s="75"/>
      <c r="AC746" s="75"/>
      <c r="AD746" s="75"/>
      <c r="AE746" s="170"/>
      <c r="AF746" s="75"/>
      <c r="AG746" s="75"/>
      <c r="AH746" s="75"/>
    </row>
    <row r="747" spans="1:54" ht="12.75" customHeight="1" x14ac:dyDescent="0.25">
      <c r="A747" s="75"/>
      <c r="B747" s="75"/>
      <c r="C747" s="197" t="e">
        <f>VLOOKUP(B747,Satser!$I$133:$J$160,2,FALSE)</f>
        <v>#N/A</v>
      </c>
      <c r="D747" s="75"/>
      <c r="E747" s="440" t="s">
        <v>1813</v>
      </c>
      <c r="F747" s="220" t="s">
        <v>1813</v>
      </c>
      <c r="G747" s="75"/>
      <c r="H747" s="75"/>
      <c r="I747" s="75"/>
      <c r="J747" s="195"/>
      <c r="K747" s="379">
        <f>IF(B747="",0,VLOOKUP(B747,Satser!$D$167:$F$194,2,FALSE)*IF(AA747="",0,VLOOKUP(AA747,Satser!$H$2:$J$14,2,FALSE)))</f>
        <v>0</v>
      </c>
      <c r="L747" s="379">
        <f>IF(B747="",0,VLOOKUP(B747,Satser!$I$167:$L$194,3,FALSE)*IF(AA747="",0,VLOOKUP(AA747,Satser!$H$2:$J$14,3,FALSE)))</f>
        <v>0</v>
      </c>
      <c r="M747" s="380">
        <f t="shared" si="11"/>
        <v>0</v>
      </c>
      <c r="N747" s="302"/>
      <c r="O747" s="75"/>
      <c r="P747" s="75"/>
      <c r="Q747" s="75"/>
      <c r="R747" s="75"/>
      <c r="S747" s="75"/>
      <c r="T747" s="75"/>
      <c r="U747" s="75"/>
      <c r="V747" s="177"/>
      <c r="W747" s="177"/>
      <c r="X747" s="177"/>
      <c r="Y747" s="170"/>
      <c r="Z747" s="110"/>
      <c r="AA747" s="75"/>
      <c r="AB747" s="75"/>
      <c r="AC747" s="75"/>
      <c r="AD747" s="75"/>
      <c r="AE747" s="170"/>
      <c r="AF747" s="75"/>
      <c r="AG747" s="75"/>
      <c r="AH747" s="75"/>
    </row>
    <row r="748" spans="1:54" ht="14.25" customHeight="1" x14ac:dyDescent="0.25">
      <c r="A748" s="111">
        <v>81745500</v>
      </c>
      <c r="B748" s="75" t="s">
        <v>809</v>
      </c>
      <c r="C748" s="197" t="str">
        <f>VLOOKUP(B748,Satser!$I$133:$J$160,2,FALSE)</f>
        <v>MH</v>
      </c>
      <c r="D748" s="75" t="s">
        <v>1274</v>
      </c>
      <c r="E748" s="440"/>
      <c r="F748" s="220" t="s">
        <v>1813</v>
      </c>
      <c r="G748" s="75"/>
      <c r="H748" s="312">
        <v>2013</v>
      </c>
      <c r="I748" s="110"/>
      <c r="J748" s="311"/>
      <c r="K748" s="379">
        <f>IF(B748="",0,VLOOKUP(B748,Satser!$D$167:$F$194,2,FALSE)*IF(AA748="",0,VLOOKUP(AA748,Satser!$H$2:$J$14,2,FALSE)))</f>
        <v>0</v>
      </c>
      <c r="L748" s="379">
        <f>IF(B748="",0,VLOOKUP(B748,Satser!$I$167:$L$194,3,FALSE)*IF(AA748="",0,VLOOKUP(AA748,Satser!$H$2:$J$14,3,FALSE)))</f>
        <v>0</v>
      </c>
      <c r="M748" s="380">
        <f t="shared" si="11"/>
        <v>0</v>
      </c>
      <c r="N748" s="141" t="s">
        <v>1594</v>
      </c>
      <c r="O748" s="75"/>
      <c r="P748" s="75"/>
      <c r="Q748" s="75"/>
      <c r="R748" s="75"/>
      <c r="S748" s="75"/>
      <c r="T748" s="75"/>
      <c r="U748" s="75"/>
      <c r="V748" s="177">
        <v>4</v>
      </c>
      <c r="W748" s="177">
        <v>12</v>
      </c>
      <c r="X748" s="177">
        <v>12</v>
      </c>
      <c r="Y748" s="170">
        <v>12</v>
      </c>
      <c r="Z748" s="110">
        <v>8</v>
      </c>
      <c r="AA748" s="75"/>
      <c r="AB748" s="75"/>
      <c r="AC748" s="75"/>
      <c r="AD748" s="75"/>
      <c r="AE748" s="170"/>
      <c r="AF748" s="75"/>
      <c r="AG748" s="75"/>
      <c r="AH748" s="75"/>
    </row>
    <row r="749" spans="1:54" ht="14.25" customHeight="1" x14ac:dyDescent="0.25">
      <c r="A749" s="111">
        <v>81745600</v>
      </c>
      <c r="B749" s="75" t="s">
        <v>809</v>
      </c>
      <c r="C749" s="197" t="str">
        <f>VLOOKUP(B749,Satser!$I$133:$J$160,2,FALSE)</f>
        <v>MH</v>
      </c>
      <c r="D749" s="75" t="s">
        <v>1274</v>
      </c>
      <c r="E749" s="440"/>
      <c r="F749" s="220" t="s">
        <v>1813</v>
      </c>
      <c r="G749" s="75"/>
      <c r="H749" s="312">
        <v>2013</v>
      </c>
      <c r="I749" s="110"/>
      <c r="J749" s="311"/>
      <c r="K749" s="379">
        <f>IF(B749="",0,VLOOKUP(B749,Satser!$D$167:$F$194,2,FALSE)*IF(AA749="",0,VLOOKUP(AA749,Satser!$H$2:$J$14,2,FALSE)))</f>
        <v>0</v>
      </c>
      <c r="L749" s="379">
        <f>IF(B749="",0,VLOOKUP(B749,Satser!$I$167:$L$194,3,FALSE)*IF(AA749="",0,VLOOKUP(AA749,Satser!$H$2:$J$14,3,FALSE)))</f>
        <v>0</v>
      </c>
      <c r="M749" s="380">
        <f t="shared" si="11"/>
        <v>0</v>
      </c>
      <c r="N749" s="141" t="s">
        <v>1594</v>
      </c>
      <c r="O749" s="75"/>
      <c r="P749" s="75"/>
      <c r="Q749" s="75"/>
      <c r="R749" s="75"/>
      <c r="S749" s="75"/>
      <c r="T749" s="75"/>
      <c r="U749" s="75"/>
      <c r="V749" s="177">
        <v>4</v>
      </c>
      <c r="W749" s="177">
        <v>12</v>
      </c>
      <c r="X749" s="177">
        <v>12</v>
      </c>
      <c r="Y749" s="170">
        <v>12</v>
      </c>
      <c r="Z749" s="110">
        <v>8</v>
      </c>
      <c r="AA749" s="75"/>
      <c r="AB749" s="75"/>
      <c r="AC749" s="75"/>
      <c r="AD749" s="75"/>
      <c r="AE749" s="170"/>
      <c r="AF749" s="75"/>
      <c r="AG749" s="75"/>
      <c r="AH749" s="75"/>
    </row>
    <row r="750" spans="1:54" ht="14.25" customHeight="1" x14ac:dyDescent="0.25">
      <c r="A750" s="111">
        <v>81745700</v>
      </c>
      <c r="B750" s="75" t="s">
        <v>809</v>
      </c>
      <c r="C750" s="197" t="str">
        <f>VLOOKUP(B750,Satser!$I$133:$J$160,2,FALSE)</f>
        <v>MH</v>
      </c>
      <c r="D750" s="75" t="s">
        <v>1274</v>
      </c>
      <c r="E750" s="440"/>
      <c r="F750" s="220" t="s">
        <v>1813</v>
      </c>
      <c r="G750" s="75"/>
      <c r="H750" s="312">
        <v>2013</v>
      </c>
      <c r="I750" s="110"/>
      <c r="J750" s="311"/>
      <c r="K750" s="379">
        <f>IF(B750="",0,VLOOKUP(B750,Satser!$D$167:$F$194,2,FALSE)*IF(AA750="",0,VLOOKUP(AA750,Satser!$H$2:$J$14,2,FALSE)))</f>
        <v>0</v>
      </c>
      <c r="L750" s="379">
        <f>IF(B750="",0,VLOOKUP(B750,Satser!$I$167:$L$194,3,FALSE)*IF(AA750="",0,VLOOKUP(AA750,Satser!$H$2:$J$14,3,FALSE)))</f>
        <v>0</v>
      </c>
      <c r="M750" s="380">
        <f t="shared" si="11"/>
        <v>0</v>
      </c>
      <c r="N750" s="141" t="s">
        <v>1594</v>
      </c>
      <c r="O750" s="75"/>
      <c r="P750" s="75"/>
      <c r="Q750" s="75"/>
      <c r="R750" s="75"/>
      <c r="S750" s="75"/>
      <c r="T750" s="75"/>
      <c r="U750" s="75"/>
      <c r="V750" s="177">
        <v>4</v>
      </c>
      <c r="W750" s="177">
        <v>12</v>
      </c>
      <c r="X750" s="177">
        <v>12</v>
      </c>
      <c r="Y750" s="170">
        <v>12</v>
      </c>
      <c r="Z750" s="110">
        <v>8</v>
      </c>
      <c r="AA750" s="75"/>
      <c r="AB750" s="75"/>
      <c r="AC750" s="75"/>
      <c r="AD750" s="75"/>
      <c r="AE750" s="170"/>
      <c r="AF750" s="75"/>
      <c r="AG750" s="75"/>
      <c r="AH750" s="75"/>
    </row>
    <row r="751" spans="1:54" ht="14.25" customHeight="1" x14ac:dyDescent="0.25">
      <c r="A751" s="111">
        <v>81745800</v>
      </c>
      <c r="B751" s="75" t="s">
        <v>809</v>
      </c>
      <c r="C751" s="197" t="str">
        <f>VLOOKUP(B751,Satser!$I$133:$J$160,2,FALSE)</f>
        <v>MH</v>
      </c>
      <c r="D751" s="75" t="s">
        <v>1274</v>
      </c>
      <c r="E751" s="440"/>
      <c r="F751" s="220" t="s">
        <v>1813</v>
      </c>
      <c r="G751" s="75"/>
      <c r="H751" s="312">
        <v>2013</v>
      </c>
      <c r="I751" s="110"/>
      <c r="J751" s="311"/>
      <c r="K751" s="379">
        <f>IF(B751="",0,VLOOKUP(B751,Satser!$D$167:$F$194,2,FALSE)*IF(AA751="",0,VLOOKUP(AA751,Satser!$H$2:$J$14,2,FALSE)))</f>
        <v>0</v>
      </c>
      <c r="L751" s="379">
        <f>IF(B751="",0,VLOOKUP(B751,Satser!$I$167:$L$194,3,FALSE)*IF(AA751="",0,VLOOKUP(AA751,Satser!$H$2:$J$14,3,FALSE)))</f>
        <v>0</v>
      </c>
      <c r="M751" s="380">
        <f t="shared" si="11"/>
        <v>0</v>
      </c>
      <c r="N751" s="141" t="s">
        <v>1594</v>
      </c>
      <c r="O751" s="75"/>
      <c r="P751" s="75"/>
      <c r="Q751" s="75"/>
      <c r="R751" s="75"/>
      <c r="S751" s="75"/>
      <c r="T751" s="75"/>
      <c r="U751" s="75"/>
      <c r="V751" s="177">
        <v>4</v>
      </c>
      <c r="W751" s="177">
        <v>12</v>
      </c>
      <c r="X751" s="177">
        <v>12</v>
      </c>
      <c r="Y751" s="170">
        <v>12</v>
      </c>
      <c r="Z751" s="110">
        <v>8</v>
      </c>
      <c r="AA751" s="75"/>
      <c r="AB751" s="75"/>
      <c r="AC751" s="75"/>
      <c r="AD751" s="75"/>
      <c r="AE751" s="170"/>
      <c r="AF751" s="75"/>
      <c r="AG751" s="75"/>
      <c r="AH751" s="75"/>
    </row>
    <row r="752" spans="1:54" ht="14.25" customHeight="1" x14ac:dyDescent="0.25">
      <c r="A752" s="111">
        <v>81745900</v>
      </c>
      <c r="B752" s="75" t="s">
        <v>809</v>
      </c>
      <c r="C752" s="197" t="str">
        <f>VLOOKUP(B752,Satser!$I$133:$J$160,2,FALSE)</f>
        <v>MH</v>
      </c>
      <c r="D752" s="75" t="s">
        <v>1274</v>
      </c>
      <c r="E752" s="440"/>
      <c r="F752" s="220" t="s">
        <v>1813</v>
      </c>
      <c r="G752" s="75"/>
      <c r="H752" s="312">
        <v>2013</v>
      </c>
      <c r="I752" s="110"/>
      <c r="J752" s="311"/>
      <c r="K752" s="379">
        <f>IF(B752="",0,VLOOKUP(B752,Satser!$D$167:$F$194,2,FALSE)*IF(AA752="",0,VLOOKUP(AA752,Satser!$H$2:$J$14,2,FALSE)))</f>
        <v>0</v>
      </c>
      <c r="L752" s="379">
        <f>IF(B752="",0,VLOOKUP(B752,Satser!$I$167:$L$194,3,FALSE)*IF(AA752="",0,VLOOKUP(AA752,Satser!$H$2:$J$14,3,FALSE)))</f>
        <v>0</v>
      </c>
      <c r="M752" s="380">
        <f t="shared" si="11"/>
        <v>0</v>
      </c>
      <c r="N752" s="141" t="s">
        <v>1594</v>
      </c>
      <c r="O752" s="75"/>
      <c r="P752" s="75"/>
      <c r="Q752" s="75"/>
      <c r="R752" s="75"/>
      <c r="S752" s="75"/>
      <c r="T752" s="75"/>
      <c r="U752" s="75"/>
      <c r="V752" s="177">
        <v>4</v>
      </c>
      <c r="W752" s="177">
        <v>12</v>
      </c>
      <c r="X752" s="177">
        <v>12</v>
      </c>
      <c r="Y752" s="170">
        <v>12</v>
      </c>
      <c r="Z752" s="110">
        <v>8</v>
      </c>
      <c r="AA752" s="75"/>
      <c r="AB752" s="75"/>
      <c r="AC752" s="75"/>
      <c r="AD752" s="75"/>
      <c r="AE752" s="170"/>
      <c r="AF752" s="75"/>
      <c r="AG752" s="75"/>
      <c r="AH752" s="75"/>
    </row>
    <row r="753" spans="1:34" ht="14.25" customHeight="1" x14ac:dyDescent="0.25">
      <c r="A753" s="111">
        <v>81746000</v>
      </c>
      <c r="B753" s="75" t="s">
        <v>809</v>
      </c>
      <c r="C753" s="197" t="str">
        <f>VLOOKUP(B753,Satser!$I$133:$J$160,2,FALSE)</f>
        <v>MH</v>
      </c>
      <c r="D753" s="75" t="s">
        <v>1274</v>
      </c>
      <c r="E753" s="440"/>
      <c r="F753" s="220" t="s">
        <v>1813</v>
      </c>
      <c r="G753" s="75"/>
      <c r="H753" s="312">
        <v>2013</v>
      </c>
      <c r="I753" s="110"/>
      <c r="J753" s="311"/>
      <c r="K753" s="379">
        <f>IF(B753="",0,VLOOKUP(B753,Satser!$D$167:$F$194,2,FALSE)*IF(AA753="",0,VLOOKUP(AA753,Satser!$H$2:$J$14,2,FALSE)))</f>
        <v>0</v>
      </c>
      <c r="L753" s="379">
        <f>IF(B753="",0,VLOOKUP(B753,Satser!$I$167:$L$194,3,FALSE)*IF(AA753="",0,VLOOKUP(AA753,Satser!$H$2:$J$14,3,FALSE)))</f>
        <v>0</v>
      </c>
      <c r="M753" s="380">
        <f t="shared" si="11"/>
        <v>0</v>
      </c>
      <c r="N753" s="141" t="s">
        <v>1594</v>
      </c>
      <c r="O753" s="75"/>
      <c r="P753" s="75"/>
      <c r="Q753" s="75"/>
      <c r="R753" s="75"/>
      <c r="S753" s="75"/>
      <c r="T753" s="75"/>
      <c r="U753" s="75"/>
      <c r="V753" s="177">
        <v>4</v>
      </c>
      <c r="W753" s="177">
        <v>12</v>
      </c>
      <c r="X753" s="177">
        <v>12</v>
      </c>
      <c r="Y753" s="170">
        <v>12</v>
      </c>
      <c r="Z753" s="110">
        <v>8</v>
      </c>
      <c r="AA753" s="75"/>
      <c r="AB753" s="75"/>
      <c r="AC753" s="75"/>
      <c r="AD753" s="75"/>
      <c r="AE753" s="170"/>
      <c r="AF753" s="75"/>
      <c r="AG753" s="75"/>
      <c r="AH753" s="75"/>
    </row>
    <row r="754" spans="1:34" ht="14.25" customHeight="1" x14ac:dyDescent="0.25">
      <c r="A754" s="111">
        <v>81746100</v>
      </c>
      <c r="B754" s="75" t="s">
        <v>809</v>
      </c>
      <c r="C754" s="197" t="str">
        <f>VLOOKUP(B754,Satser!$I$133:$J$160,2,FALSE)</f>
        <v>MH</v>
      </c>
      <c r="D754" s="75" t="s">
        <v>1274</v>
      </c>
      <c r="E754" s="440"/>
      <c r="F754" s="220" t="s">
        <v>1813</v>
      </c>
      <c r="G754" s="75"/>
      <c r="H754" s="312">
        <v>2013</v>
      </c>
      <c r="I754" s="110"/>
      <c r="J754" s="311"/>
      <c r="K754" s="379">
        <f>IF(B754="",0,VLOOKUP(B754,Satser!$D$167:$F$194,2,FALSE)*IF(AA754="",0,VLOOKUP(AA754,Satser!$H$2:$J$14,2,FALSE)))</f>
        <v>0</v>
      </c>
      <c r="L754" s="379">
        <f>IF(B754="",0,VLOOKUP(B754,Satser!$I$167:$L$194,3,FALSE)*IF(AA754="",0,VLOOKUP(AA754,Satser!$H$2:$J$14,3,FALSE)))</f>
        <v>0</v>
      </c>
      <c r="M754" s="380">
        <f t="shared" si="11"/>
        <v>0</v>
      </c>
      <c r="N754" s="141" t="s">
        <v>1594</v>
      </c>
      <c r="O754" s="75"/>
      <c r="P754" s="75"/>
      <c r="Q754" s="75"/>
      <c r="R754" s="75"/>
      <c r="S754" s="75"/>
      <c r="T754" s="75"/>
      <c r="U754" s="75"/>
      <c r="V754" s="177">
        <v>4</v>
      </c>
      <c r="W754" s="177">
        <v>12</v>
      </c>
      <c r="X754" s="177">
        <v>12</v>
      </c>
      <c r="Y754" s="170">
        <v>12</v>
      </c>
      <c r="Z754" s="110">
        <v>8</v>
      </c>
      <c r="AA754" s="75"/>
      <c r="AB754" s="75"/>
      <c r="AC754" s="75"/>
      <c r="AD754" s="75"/>
      <c r="AE754" s="170"/>
      <c r="AF754" s="75"/>
      <c r="AG754" s="75"/>
      <c r="AH754" s="75"/>
    </row>
    <row r="755" spans="1:34" ht="14.25" customHeight="1" x14ac:dyDescent="0.25">
      <c r="A755" s="111">
        <v>81746200</v>
      </c>
      <c r="B755" s="220" t="s">
        <v>812</v>
      </c>
      <c r="C755" s="197" t="str">
        <f>VLOOKUP(B755,Satser!$I$133:$J$160,2,FALSE)</f>
        <v>IE</v>
      </c>
      <c r="D755" s="75" t="s">
        <v>1380</v>
      </c>
      <c r="E755" s="440" t="s">
        <v>2176</v>
      </c>
      <c r="F755" s="220" t="s">
        <v>1813</v>
      </c>
      <c r="G755" s="75"/>
      <c r="H755" s="383">
        <v>2014</v>
      </c>
      <c r="I755" s="110">
        <v>1401</v>
      </c>
      <c r="J755" s="311"/>
      <c r="K755" s="379">
        <f>IF(B755="",0,VLOOKUP(B755,Satser!$D$167:$F$194,2,FALSE)*IF(AA755="",0,VLOOKUP(AA755,Satser!$H$2:$J$14,2,FALSE)))</f>
        <v>0</v>
      </c>
      <c r="L755" s="379">
        <f>IF(B755="",0,VLOOKUP(B755,Satser!$I$167:$L$194,3,FALSE)*IF(AA755="",0,VLOOKUP(AA755,Satser!$H$2:$J$14,3,FALSE)))</f>
        <v>0</v>
      </c>
      <c r="M755" s="380">
        <f t="shared" si="11"/>
        <v>0</v>
      </c>
      <c r="N755" s="302" t="s">
        <v>1666</v>
      </c>
      <c r="O755" s="75"/>
      <c r="P755" s="75"/>
      <c r="Q755" s="75"/>
      <c r="R755" s="75"/>
      <c r="S755" s="75"/>
      <c r="T755" s="75"/>
      <c r="U755" s="75"/>
      <c r="V755" s="75"/>
      <c r="W755" s="75">
        <v>12</v>
      </c>
      <c r="X755" s="75">
        <v>12</v>
      </c>
      <c r="Y755" s="75">
        <v>12</v>
      </c>
      <c r="Z755" s="110">
        <v>12</v>
      </c>
      <c r="AA755" s="75"/>
      <c r="AB755" s="75"/>
      <c r="AC755" s="75"/>
      <c r="AD755" s="75"/>
      <c r="AE755" s="170"/>
      <c r="AF755" s="75"/>
      <c r="AG755" s="75"/>
      <c r="AH755" s="75"/>
    </row>
    <row r="756" spans="1:34" ht="14.25" customHeight="1" x14ac:dyDescent="0.25">
      <c r="A756" s="111">
        <v>81746300</v>
      </c>
      <c r="B756" s="220" t="s">
        <v>812</v>
      </c>
      <c r="C756" s="197" t="str">
        <f>VLOOKUP(B756,Satser!$I$133:$J$160,2,FALSE)</f>
        <v>IE</v>
      </c>
      <c r="D756" s="75" t="s">
        <v>1385</v>
      </c>
      <c r="E756" s="440" t="s">
        <v>2172</v>
      </c>
      <c r="F756" s="220" t="s">
        <v>1813</v>
      </c>
      <c r="G756" s="75" t="s">
        <v>527</v>
      </c>
      <c r="H756" s="383">
        <v>2014</v>
      </c>
      <c r="I756" s="110">
        <v>1401</v>
      </c>
      <c r="J756" s="311"/>
      <c r="K756" s="379">
        <f>IF(B756="",0,VLOOKUP(B756,Satser!$D$167:$F$194,2,FALSE)*IF(AA756="",0,VLOOKUP(AA756,Satser!$H$2:$J$14,2,FALSE)))</f>
        <v>0</v>
      </c>
      <c r="L756" s="379">
        <f>IF(B756="",0,VLOOKUP(B756,Satser!$I$167:$L$194,3,FALSE)*IF(AA756="",0,VLOOKUP(AA756,Satser!$H$2:$J$14,3,FALSE)))</f>
        <v>0</v>
      </c>
      <c r="M756" s="380">
        <f t="shared" si="11"/>
        <v>0</v>
      </c>
      <c r="N756" s="302" t="s">
        <v>1667</v>
      </c>
      <c r="O756" s="75"/>
      <c r="P756" s="75"/>
      <c r="Q756" s="75"/>
      <c r="R756" s="75"/>
      <c r="S756" s="75"/>
      <c r="T756" s="75"/>
      <c r="U756" s="75"/>
      <c r="V756" s="75"/>
      <c r="W756" s="75">
        <v>12</v>
      </c>
      <c r="X756" s="75">
        <v>12</v>
      </c>
      <c r="Y756" s="75">
        <v>12</v>
      </c>
      <c r="Z756" s="110">
        <v>12</v>
      </c>
      <c r="AA756" s="75"/>
      <c r="AB756" s="75"/>
      <c r="AC756" s="75"/>
      <c r="AD756" s="75"/>
      <c r="AE756" s="170"/>
      <c r="AF756" s="75"/>
      <c r="AG756" s="75"/>
      <c r="AH756" s="75"/>
    </row>
    <row r="757" spans="1:34" ht="14.25" customHeight="1" x14ac:dyDescent="0.25">
      <c r="A757" s="111">
        <v>81746400</v>
      </c>
      <c r="B757" s="220" t="s">
        <v>812</v>
      </c>
      <c r="C757" s="197" t="str">
        <f>VLOOKUP(B757,Satser!$I$133:$J$160,2,FALSE)</f>
        <v>IE</v>
      </c>
      <c r="D757" s="75" t="s">
        <v>1396</v>
      </c>
      <c r="E757" s="440" t="s">
        <v>2174</v>
      </c>
      <c r="F757" s="220" t="s">
        <v>1813</v>
      </c>
      <c r="G757" s="75" t="s">
        <v>527</v>
      </c>
      <c r="H757" s="383">
        <v>2014</v>
      </c>
      <c r="I757" s="110">
        <v>1401</v>
      </c>
      <c r="J757" s="311"/>
      <c r="K757" s="379">
        <f>IF(B757="",0,VLOOKUP(B757,Satser!$D$167:$F$194,2,FALSE)*IF(AA757="",0,VLOOKUP(AA757,Satser!$H$2:$J$14,2,FALSE)))</f>
        <v>0</v>
      </c>
      <c r="L757" s="379">
        <f>IF(B757="",0,VLOOKUP(B757,Satser!$I$167:$L$194,3,FALSE)*IF(AA757="",0,VLOOKUP(AA757,Satser!$H$2:$J$14,3,FALSE)))</f>
        <v>0</v>
      </c>
      <c r="M757" s="380">
        <f t="shared" si="11"/>
        <v>0</v>
      </c>
      <c r="N757" s="302" t="s">
        <v>1668</v>
      </c>
      <c r="O757" s="75"/>
      <c r="P757" s="75"/>
      <c r="Q757" s="75"/>
      <c r="R757" s="75"/>
      <c r="S757" s="75"/>
      <c r="T757" s="75"/>
      <c r="U757" s="75"/>
      <c r="V757" s="75"/>
      <c r="W757" s="75">
        <v>12</v>
      </c>
      <c r="X757" s="75">
        <v>12</v>
      </c>
      <c r="Y757" s="75">
        <v>12</v>
      </c>
      <c r="Z757" s="110">
        <v>12</v>
      </c>
      <c r="AA757" s="75"/>
      <c r="AB757" s="75"/>
      <c r="AC757" s="75"/>
      <c r="AD757" s="75"/>
      <c r="AE757" s="170"/>
      <c r="AF757" s="75"/>
      <c r="AG757" s="75"/>
      <c r="AH757" s="75"/>
    </row>
    <row r="758" spans="1:34" ht="14.25" customHeight="1" x14ac:dyDescent="0.25">
      <c r="A758" s="111">
        <v>81746500</v>
      </c>
      <c r="B758" s="220" t="s">
        <v>812</v>
      </c>
      <c r="C758" s="197" t="str">
        <f>VLOOKUP(B758,Satser!$I$133:$J$160,2,FALSE)</f>
        <v>IE</v>
      </c>
      <c r="D758" s="75" t="s">
        <v>1406</v>
      </c>
      <c r="E758" s="440" t="s">
        <v>2174</v>
      </c>
      <c r="F758" s="220" t="s">
        <v>1813</v>
      </c>
      <c r="G758" s="75" t="s">
        <v>527</v>
      </c>
      <c r="H758" s="383">
        <v>2014</v>
      </c>
      <c r="I758" s="110">
        <v>1401</v>
      </c>
      <c r="J758" s="311"/>
      <c r="K758" s="379">
        <f>IF(B758="",0,VLOOKUP(B758,Satser!$D$167:$F$194,2,FALSE)*IF(AA758="",0,VLOOKUP(AA758,Satser!$H$2:$J$14,2,FALSE)))</f>
        <v>0</v>
      </c>
      <c r="L758" s="379">
        <f>IF(B758="",0,VLOOKUP(B758,Satser!$I$167:$L$194,3,FALSE)*IF(AA758="",0,VLOOKUP(AA758,Satser!$H$2:$J$14,3,FALSE)))</f>
        <v>0</v>
      </c>
      <c r="M758" s="380">
        <f t="shared" si="11"/>
        <v>0</v>
      </c>
      <c r="N758" s="302" t="s">
        <v>1669</v>
      </c>
      <c r="O758" s="75"/>
      <c r="P758" s="75"/>
      <c r="Q758" s="75"/>
      <c r="R758" s="75"/>
      <c r="S758" s="75"/>
      <c r="T758" s="75"/>
      <c r="U758" s="75"/>
      <c r="V758" s="75"/>
      <c r="W758" s="75">
        <v>12</v>
      </c>
      <c r="X758" s="75">
        <v>12</v>
      </c>
      <c r="Y758" s="75">
        <v>12</v>
      </c>
      <c r="Z758" s="110">
        <v>12</v>
      </c>
      <c r="AA758" s="75"/>
      <c r="AB758" s="75"/>
      <c r="AC758" s="75"/>
      <c r="AD758" s="75"/>
      <c r="AE758" s="170"/>
      <c r="AF758" s="75"/>
      <c r="AG758" s="75"/>
      <c r="AH758" s="75"/>
    </row>
    <row r="759" spans="1:34" ht="14.25" customHeight="1" x14ac:dyDescent="0.25">
      <c r="A759" s="111">
        <v>81746600</v>
      </c>
      <c r="B759" s="220" t="s">
        <v>812</v>
      </c>
      <c r="C759" s="197" t="str">
        <f>VLOOKUP(B759,Satser!$I$133:$J$160,2,FALSE)</f>
        <v>IE</v>
      </c>
      <c r="D759" s="75" t="s">
        <v>1414</v>
      </c>
      <c r="E759" s="440" t="s">
        <v>2177</v>
      </c>
      <c r="F759" s="220" t="s">
        <v>1813</v>
      </c>
      <c r="G759" s="75" t="s">
        <v>527</v>
      </c>
      <c r="H759" s="383">
        <v>2014</v>
      </c>
      <c r="I759" s="110">
        <v>1401</v>
      </c>
      <c r="J759" s="311"/>
      <c r="K759" s="379">
        <f>IF(B759="",0,VLOOKUP(B759,Satser!$D$167:$F$194,2,FALSE)*IF(AA759="",0,VLOOKUP(AA759,Satser!$H$2:$J$14,2,FALSE)))</f>
        <v>0</v>
      </c>
      <c r="L759" s="379">
        <f>IF(B759="",0,VLOOKUP(B759,Satser!$I$167:$L$194,3,FALSE)*IF(AA759="",0,VLOOKUP(AA759,Satser!$H$2:$J$14,3,FALSE)))</f>
        <v>0</v>
      </c>
      <c r="M759" s="380">
        <f t="shared" si="11"/>
        <v>0</v>
      </c>
      <c r="N759" s="302" t="s">
        <v>1670</v>
      </c>
      <c r="O759" s="75"/>
      <c r="P759" s="75"/>
      <c r="Q759" s="75"/>
      <c r="R759" s="75"/>
      <c r="S759" s="75"/>
      <c r="T759" s="75"/>
      <c r="U759" s="75"/>
      <c r="V759" s="75"/>
      <c r="W759" s="75">
        <v>12</v>
      </c>
      <c r="X759" s="75">
        <v>12</v>
      </c>
      <c r="Y759" s="75">
        <v>12</v>
      </c>
      <c r="Z759" s="110">
        <v>12</v>
      </c>
      <c r="AA759" s="75"/>
      <c r="AB759" s="75"/>
      <c r="AC759" s="75"/>
      <c r="AD759" s="75"/>
      <c r="AE759" s="170"/>
      <c r="AF759" s="75"/>
      <c r="AG759" s="75"/>
      <c r="AH759" s="75"/>
    </row>
    <row r="760" spans="1:34" ht="14.25" customHeight="1" x14ac:dyDescent="0.25">
      <c r="A760" s="111">
        <v>81746700</v>
      </c>
      <c r="B760" s="220" t="s">
        <v>812</v>
      </c>
      <c r="C760" s="197" t="str">
        <f>VLOOKUP(B760,Satser!$I$133:$J$160,2,FALSE)</f>
        <v>IE</v>
      </c>
      <c r="D760" s="75" t="s">
        <v>1415</v>
      </c>
      <c r="E760" s="440" t="s">
        <v>2177</v>
      </c>
      <c r="F760" s="220" t="s">
        <v>1813</v>
      </c>
      <c r="G760" s="75" t="s">
        <v>527</v>
      </c>
      <c r="H760" s="383">
        <v>2014</v>
      </c>
      <c r="I760" s="110">
        <v>1401</v>
      </c>
      <c r="J760" s="311"/>
      <c r="K760" s="379">
        <f>IF(B760="",0,VLOOKUP(B760,Satser!$D$167:$F$194,2,FALSE)*IF(AA760="",0,VLOOKUP(AA760,Satser!$H$2:$J$14,2,FALSE)))</f>
        <v>0</v>
      </c>
      <c r="L760" s="379">
        <f>IF(B760="",0,VLOOKUP(B760,Satser!$I$167:$L$194,3,FALSE)*IF(AA760="",0,VLOOKUP(AA760,Satser!$H$2:$J$14,3,FALSE)))</f>
        <v>0</v>
      </c>
      <c r="M760" s="380">
        <f t="shared" si="11"/>
        <v>0</v>
      </c>
      <c r="N760" s="302" t="s">
        <v>1670</v>
      </c>
      <c r="O760" s="75"/>
      <c r="P760" s="75"/>
      <c r="Q760" s="75"/>
      <c r="R760" s="75"/>
      <c r="S760" s="75"/>
      <c r="T760" s="75"/>
      <c r="U760" s="75"/>
      <c r="V760" s="75"/>
      <c r="W760" s="75">
        <v>12</v>
      </c>
      <c r="X760" s="75">
        <v>12</v>
      </c>
      <c r="Y760" s="75">
        <v>12</v>
      </c>
      <c r="Z760" s="110">
        <v>12</v>
      </c>
      <c r="AA760" s="75"/>
      <c r="AB760" s="75"/>
      <c r="AC760" s="75"/>
      <c r="AD760" s="75"/>
      <c r="AE760" s="170"/>
      <c r="AF760" s="75"/>
      <c r="AG760" s="75"/>
      <c r="AH760" s="75"/>
    </row>
    <row r="761" spans="1:34" ht="14.25" customHeight="1" x14ac:dyDescent="0.25">
      <c r="A761" s="411">
        <v>81158800</v>
      </c>
      <c r="B761" s="412" t="s">
        <v>818</v>
      </c>
      <c r="C761" s="197" t="str">
        <f>VLOOKUP(B761,Satser!$I$133:$J$160,2,FALSE)</f>
        <v>SU</v>
      </c>
      <c r="D761" s="412" t="s">
        <v>1384</v>
      </c>
      <c r="E761" s="440"/>
      <c r="F761" s="220" t="s">
        <v>1813</v>
      </c>
      <c r="G761" s="75"/>
      <c r="H761" s="312">
        <v>2013</v>
      </c>
      <c r="I761" s="110"/>
      <c r="J761" s="311"/>
      <c r="K761" s="379">
        <f>IF(B761="",0,VLOOKUP(B761,Satser!$D$167:$F$194,2,FALSE)*IF(AA761="",0,VLOOKUP(AA761,Satser!$H$2:$J$14,2,FALSE)))</f>
        <v>63768.655550896117</v>
      </c>
      <c r="L761" s="379">
        <f>IF(B761="",0,VLOOKUP(B761,Satser!$I$167:$L$194,3,FALSE)*IF(AA761="",0,VLOOKUP(AA761,Satser!$H$2:$J$14,3,FALSE)))</f>
        <v>599425.36217842356</v>
      </c>
      <c r="M761" s="380">
        <f t="shared" si="11"/>
        <v>663194.01772931963</v>
      </c>
      <c r="N761" s="141" t="s">
        <v>1594</v>
      </c>
      <c r="O761" s="75"/>
      <c r="P761" s="75"/>
      <c r="Q761" s="75"/>
      <c r="R761" s="75"/>
      <c r="S761" s="75"/>
      <c r="T761" s="75"/>
      <c r="U761" s="75"/>
      <c r="V761" s="75">
        <v>12</v>
      </c>
      <c r="W761" s="75">
        <v>12</v>
      </c>
      <c r="X761" s="75">
        <v>12</v>
      </c>
      <c r="Y761" s="75">
        <v>12</v>
      </c>
      <c r="Z761" s="110">
        <v>12</v>
      </c>
      <c r="AA761" s="75">
        <v>12</v>
      </c>
      <c r="AB761" s="75">
        <v>12</v>
      </c>
      <c r="AC761" s="75">
        <v>12</v>
      </c>
      <c r="AD761" s="75"/>
      <c r="AE761" s="170"/>
      <c r="AF761" s="75"/>
      <c r="AG761" s="75"/>
      <c r="AH761" s="75"/>
    </row>
    <row r="762" spans="1:34" ht="14.25" customHeight="1" x14ac:dyDescent="0.25">
      <c r="A762" s="411">
        <v>81158801</v>
      </c>
      <c r="B762" s="412" t="s">
        <v>818</v>
      </c>
      <c r="C762" s="197" t="str">
        <f>VLOOKUP(B762,Satser!$I$133:$J$160,2,FALSE)</f>
        <v>SU</v>
      </c>
      <c r="D762" s="412" t="s">
        <v>1384</v>
      </c>
      <c r="E762" s="440"/>
      <c r="F762" s="220" t="s">
        <v>1813</v>
      </c>
      <c r="G762" s="75"/>
      <c r="H762" s="312">
        <v>2013</v>
      </c>
      <c r="I762" s="110"/>
      <c r="J762" s="311"/>
      <c r="K762" s="379">
        <f>IF(B762="",0,VLOOKUP(B762,Satser!$D$167:$F$194,2,FALSE)*IF(AA762="",0,VLOOKUP(AA762,Satser!$H$2:$J$14,2,FALSE)))</f>
        <v>63768.655550896117</v>
      </c>
      <c r="L762" s="379">
        <f>IF(B762="",0,VLOOKUP(B762,Satser!$I$167:$L$194,3,FALSE)*IF(AA762="",0,VLOOKUP(AA762,Satser!$H$2:$J$14,3,FALSE)))</f>
        <v>599425.36217842356</v>
      </c>
      <c r="M762" s="380">
        <f t="shared" si="11"/>
        <v>663194.01772931963</v>
      </c>
      <c r="N762" s="141" t="s">
        <v>1594</v>
      </c>
      <c r="O762" s="75"/>
      <c r="P762" s="75"/>
      <c r="Q762" s="75"/>
      <c r="R762" s="75"/>
      <c r="S762" s="75"/>
      <c r="T762" s="75"/>
      <c r="U762" s="75"/>
      <c r="V762" s="75">
        <v>12</v>
      </c>
      <c r="W762" s="75">
        <v>12</v>
      </c>
      <c r="X762" s="75">
        <v>12</v>
      </c>
      <c r="Y762" s="75">
        <v>12</v>
      </c>
      <c r="Z762" s="110">
        <v>12</v>
      </c>
      <c r="AA762" s="75">
        <v>12</v>
      </c>
      <c r="AB762" s="75">
        <v>12</v>
      </c>
      <c r="AC762" s="75">
        <v>12</v>
      </c>
      <c r="AD762" s="75"/>
      <c r="AE762" s="170"/>
      <c r="AF762" s="75"/>
      <c r="AG762" s="75"/>
      <c r="AH762" s="75"/>
    </row>
    <row r="763" spans="1:34" ht="14.25" customHeight="1" x14ac:dyDescent="0.25">
      <c r="A763" s="411">
        <v>81158805</v>
      </c>
      <c r="B763" s="412" t="s">
        <v>818</v>
      </c>
      <c r="C763" s="197" t="str">
        <f>VLOOKUP(B763,Satser!$I$133:$J$160,2,FALSE)</f>
        <v>SU</v>
      </c>
      <c r="D763" s="412" t="s">
        <v>1384</v>
      </c>
      <c r="E763" s="440"/>
      <c r="F763" s="220" t="s">
        <v>1813</v>
      </c>
      <c r="G763" s="75"/>
      <c r="H763" s="312">
        <v>2013</v>
      </c>
      <c r="I763" s="75"/>
      <c r="J763" s="195"/>
      <c r="K763" s="379">
        <f>IF(B763="",0,VLOOKUP(B763,Satser!$D$167:$F$194,2,FALSE)*IF(AA763="",0,VLOOKUP(AA763,Satser!$H$2:$J$14,2,FALSE)))</f>
        <v>10623.858014779291</v>
      </c>
      <c r="L763" s="379">
        <f>IF(B763="",0,VLOOKUP(B763,Satser!$I$167:$L$194,3,FALSE)*IF(AA763="",0,VLOOKUP(AA763,Satser!$H$2:$J$14,3,FALSE)))</f>
        <v>99864.265338925339</v>
      </c>
      <c r="M763" s="380">
        <f t="shared" si="11"/>
        <v>110488.12335370464</v>
      </c>
      <c r="N763" s="141" t="s">
        <v>1594</v>
      </c>
      <c r="O763" s="75"/>
      <c r="P763" s="75"/>
      <c r="Q763" s="75"/>
      <c r="R763" s="75"/>
      <c r="S763" s="75"/>
      <c r="T763" s="75"/>
      <c r="U763" s="75"/>
      <c r="V763" s="75">
        <f>ROUNDUP(V762*0.15,)</f>
        <v>2</v>
      </c>
      <c r="W763" s="75">
        <f>ROUNDUP(W762*0.15,)</f>
        <v>2</v>
      </c>
      <c r="X763" s="75">
        <f>ROUNDUP(X762*0.15,)</f>
        <v>2</v>
      </c>
      <c r="Y763" s="75">
        <f>ROUNDUP(Y762*0.15,)</f>
        <v>2</v>
      </c>
      <c r="Z763" s="110">
        <f t="shared" ref="Z763:AC763" si="12">ROUNDUP(Z762*0.15,)</f>
        <v>2</v>
      </c>
      <c r="AA763" s="75">
        <f t="shared" si="12"/>
        <v>2</v>
      </c>
      <c r="AB763" s="75">
        <f t="shared" si="12"/>
        <v>2</v>
      </c>
      <c r="AC763" s="75">
        <f t="shared" si="12"/>
        <v>2</v>
      </c>
      <c r="AD763" s="75"/>
      <c r="AE763" s="170"/>
      <c r="AF763" s="75"/>
      <c r="AG763" s="75"/>
      <c r="AH763" s="75"/>
    </row>
    <row r="764" spans="1:34" ht="14.25" customHeight="1" x14ac:dyDescent="0.25">
      <c r="A764" s="111"/>
      <c r="B764" s="75"/>
      <c r="C764" s="197" t="e">
        <f>VLOOKUP(B764,Satser!$I$133:$J$160,2,FALSE)</f>
        <v>#N/A</v>
      </c>
      <c r="D764" s="75"/>
      <c r="E764" s="440" t="s">
        <v>1813</v>
      </c>
      <c r="F764" s="220" t="s">
        <v>1813</v>
      </c>
      <c r="G764" s="75"/>
      <c r="H764" s="362"/>
      <c r="I764" s="75"/>
      <c r="J764" s="195"/>
      <c r="K764" s="379">
        <f>IF(B764="",0,VLOOKUP(B764,Satser!$D$167:$F$194,2,FALSE)*IF(AA764="",0,VLOOKUP(AA764,Satser!$H$2:$J$14,2,FALSE)))</f>
        <v>0</v>
      </c>
      <c r="L764" s="379">
        <f>IF(B764="",0,VLOOKUP(B764,Satser!$I$167:$L$194,3,FALSE)*IF(AA764="",0,VLOOKUP(AA764,Satser!$H$2:$J$14,3,FALSE)))</f>
        <v>0</v>
      </c>
      <c r="M764" s="380">
        <f t="shared" si="11"/>
        <v>0</v>
      </c>
      <c r="N764" s="346"/>
      <c r="O764" s="75"/>
      <c r="P764" s="75"/>
      <c r="Q764" s="75"/>
      <c r="R764" s="75"/>
      <c r="S764" s="75"/>
      <c r="T764" s="75"/>
      <c r="U764" s="75"/>
      <c r="V764" s="75"/>
      <c r="W764" s="75"/>
      <c r="X764" s="75"/>
      <c r="Y764" s="75"/>
      <c r="Z764" s="110"/>
      <c r="AA764" s="75"/>
      <c r="AB764" s="75"/>
      <c r="AC764" s="75"/>
      <c r="AD764" s="75"/>
      <c r="AE764" s="170"/>
      <c r="AF764" s="75"/>
      <c r="AG764" s="75"/>
      <c r="AH764" s="75"/>
    </row>
    <row r="765" spans="1:34" ht="14.25" customHeight="1" x14ac:dyDescent="0.25">
      <c r="A765" s="111">
        <v>81746800</v>
      </c>
      <c r="B765" s="220" t="s">
        <v>804</v>
      </c>
      <c r="C765" s="197" t="str">
        <f>VLOOKUP(B765,Satser!$I$133:$J$160,2,FALSE)</f>
        <v>AD</v>
      </c>
      <c r="D765" s="220" t="s">
        <v>1581</v>
      </c>
      <c r="E765" s="440" t="s">
        <v>2203</v>
      </c>
      <c r="F765" s="220" t="s">
        <v>1813</v>
      </c>
      <c r="G765" s="75"/>
      <c r="H765" s="362">
        <v>2013</v>
      </c>
      <c r="I765" s="75">
        <v>1309</v>
      </c>
      <c r="J765" s="195"/>
      <c r="K765" s="379">
        <f>IF(B765="",0,VLOOKUP(B765,Satser!$D$167:$F$194,2,FALSE)*IF(AA765="",0,VLOOKUP(AA765,Satser!$H$2:$J$14,2,FALSE)))</f>
        <v>0</v>
      </c>
      <c r="L765" s="379">
        <f>IF(B765="",0,VLOOKUP(B765,Satser!$I$167:$L$194,3,FALSE)*IF(AA765="",0,VLOOKUP(AA765,Satser!$H$2:$J$14,3,FALSE)))</f>
        <v>0</v>
      </c>
      <c r="M765" s="380">
        <f t="shared" si="11"/>
        <v>0</v>
      </c>
      <c r="N765" s="354" t="s">
        <v>1610</v>
      </c>
      <c r="O765" s="75"/>
      <c r="P765" s="75"/>
      <c r="Q765" s="75"/>
      <c r="R765" s="75"/>
      <c r="S765" s="75"/>
      <c r="T765" s="75"/>
      <c r="U765" s="75"/>
      <c r="V765" s="75">
        <v>4</v>
      </c>
      <c r="W765" s="75">
        <v>12</v>
      </c>
      <c r="X765" s="75">
        <v>12</v>
      </c>
      <c r="Y765" s="75">
        <v>12</v>
      </c>
      <c r="Z765" s="110">
        <v>8</v>
      </c>
      <c r="AA765" s="75"/>
      <c r="AB765" s="75"/>
      <c r="AC765" s="75"/>
      <c r="AD765" s="75"/>
      <c r="AE765" s="170"/>
      <c r="AF765" s="75"/>
      <c r="AG765" s="75"/>
      <c r="AH765" s="75"/>
    </row>
    <row r="766" spans="1:34" ht="14.25" customHeight="1" x14ac:dyDescent="0.25">
      <c r="A766" s="111">
        <v>81746900</v>
      </c>
      <c r="B766" s="220" t="s">
        <v>804</v>
      </c>
      <c r="C766" s="197" t="str">
        <f>VLOOKUP(B766,Satser!$I$133:$J$160,2,FALSE)</f>
        <v>AD</v>
      </c>
      <c r="D766" s="220" t="s">
        <v>1582</v>
      </c>
      <c r="E766" s="440" t="s">
        <v>2204</v>
      </c>
      <c r="F766" s="220" t="s">
        <v>1813</v>
      </c>
      <c r="G766" s="75"/>
      <c r="H766" s="362">
        <v>2013</v>
      </c>
      <c r="I766" s="75">
        <v>1310</v>
      </c>
      <c r="J766" s="195"/>
      <c r="K766" s="379">
        <f>IF(B766="",0,VLOOKUP(B766,Satser!$D$167:$F$194,2,FALSE)*IF(AA766="",0,VLOOKUP(AA766,Satser!$H$2:$J$14,2,FALSE)))</f>
        <v>0</v>
      </c>
      <c r="L766" s="379">
        <f>IF(B766="",0,VLOOKUP(B766,Satser!$I$167:$L$194,3,FALSE)*IF(AA766="",0,VLOOKUP(AA766,Satser!$H$2:$J$14,3,FALSE)))</f>
        <v>0</v>
      </c>
      <c r="M766" s="380">
        <f t="shared" si="11"/>
        <v>0</v>
      </c>
      <c r="N766" s="354" t="s">
        <v>1610</v>
      </c>
      <c r="O766" s="75"/>
      <c r="P766" s="75"/>
      <c r="Q766" s="75"/>
      <c r="R766" s="75"/>
      <c r="S766" s="75"/>
      <c r="T766" s="75"/>
      <c r="U766" s="75"/>
      <c r="V766" s="75">
        <v>3</v>
      </c>
      <c r="W766" s="75">
        <v>12</v>
      </c>
      <c r="X766" s="75">
        <v>12</v>
      </c>
      <c r="Y766" s="75">
        <v>12</v>
      </c>
      <c r="Z766" s="110">
        <v>9</v>
      </c>
      <c r="AA766" s="75"/>
      <c r="AB766" s="75"/>
      <c r="AC766" s="75"/>
      <c r="AD766" s="75"/>
      <c r="AE766" s="170"/>
      <c r="AF766" s="75"/>
      <c r="AG766" s="75"/>
      <c r="AH766" s="75"/>
    </row>
    <row r="767" spans="1:34" ht="14.25" customHeight="1" x14ac:dyDescent="0.25">
      <c r="A767" s="111">
        <v>81747000</v>
      </c>
      <c r="B767" s="220" t="s">
        <v>809</v>
      </c>
      <c r="C767" s="197" t="str">
        <f>VLOOKUP(B767,Satser!$I$133:$J$160,2,FALSE)</f>
        <v>MH</v>
      </c>
      <c r="D767" s="220" t="s">
        <v>1274</v>
      </c>
      <c r="E767" s="440"/>
      <c r="F767" s="220" t="s">
        <v>1813</v>
      </c>
      <c r="G767" s="75"/>
      <c r="H767" s="362">
        <v>2013</v>
      </c>
      <c r="I767" s="75"/>
      <c r="J767" s="195"/>
      <c r="K767" s="379">
        <f>IF(B767="",0,VLOOKUP(B767,Satser!$D$167:$F$194,2,FALSE)*IF(AA767="",0,VLOOKUP(AA767,Satser!$H$2:$J$14,2,FALSE)))</f>
        <v>0</v>
      </c>
      <c r="L767" s="379">
        <f>IF(B767="",0,VLOOKUP(B767,Satser!$I$167:$L$194,3,FALSE)*IF(AA767="",0,VLOOKUP(AA767,Satser!$H$2:$J$14,3,FALSE)))</f>
        <v>0</v>
      </c>
      <c r="M767" s="380">
        <f t="shared" si="11"/>
        <v>0</v>
      </c>
      <c r="N767" s="141" t="s">
        <v>1594</v>
      </c>
      <c r="O767" s="75"/>
      <c r="P767" s="75"/>
      <c r="Q767" s="75"/>
      <c r="R767" s="75"/>
      <c r="S767" s="75"/>
      <c r="T767" s="75"/>
      <c r="U767" s="75"/>
      <c r="V767" s="75">
        <v>4</v>
      </c>
      <c r="W767" s="75">
        <v>12</v>
      </c>
      <c r="X767" s="75">
        <v>12</v>
      </c>
      <c r="Y767" s="75">
        <v>12</v>
      </c>
      <c r="Z767" s="110">
        <v>8</v>
      </c>
      <c r="AA767" s="75"/>
      <c r="AB767" s="75"/>
      <c r="AC767" s="75"/>
      <c r="AD767" s="75"/>
      <c r="AE767" s="170"/>
      <c r="AF767" s="75"/>
      <c r="AG767" s="75"/>
      <c r="AH767" s="75"/>
    </row>
    <row r="768" spans="1:34" ht="14.25" customHeight="1" x14ac:dyDescent="0.25">
      <c r="A768" s="111">
        <v>81747100</v>
      </c>
      <c r="B768" s="220" t="s">
        <v>809</v>
      </c>
      <c r="C768" s="197" t="str">
        <f>VLOOKUP(B768,Satser!$I$133:$J$160,2,FALSE)</f>
        <v>MH</v>
      </c>
      <c r="D768" s="220" t="s">
        <v>1274</v>
      </c>
      <c r="E768" s="440"/>
      <c r="F768" s="220" t="s">
        <v>1813</v>
      </c>
      <c r="G768" s="75"/>
      <c r="H768" s="362">
        <v>2013</v>
      </c>
      <c r="I768" s="75"/>
      <c r="J768" s="195"/>
      <c r="K768" s="379">
        <f>IF(B768="",0,VLOOKUP(B768,Satser!$D$167:$F$194,2,FALSE)*IF(AA768="",0,VLOOKUP(AA768,Satser!$H$2:$J$14,2,FALSE)))</f>
        <v>0</v>
      </c>
      <c r="L768" s="379">
        <f>IF(B768="",0,VLOOKUP(B768,Satser!$I$167:$L$194,3,FALSE)*IF(AA768="",0,VLOOKUP(AA768,Satser!$H$2:$J$14,3,FALSE)))</f>
        <v>0</v>
      </c>
      <c r="M768" s="380">
        <f t="shared" si="11"/>
        <v>0</v>
      </c>
      <c r="N768" s="141" t="s">
        <v>1594</v>
      </c>
      <c r="O768" s="75"/>
      <c r="P768" s="75"/>
      <c r="Q768" s="75"/>
      <c r="R768" s="75"/>
      <c r="S768" s="75"/>
      <c r="T768" s="75"/>
      <c r="U768" s="75"/>
      <c r="V768" s="75">
        <v>4</v>
      </c>
      <c r="W768" s="75">
        <v>12</v>
      </c>
      <c r="X768" s="75">
        <v>12</v>
      </c>
      <c r="Y768" s="75">
        <v>12</v>
      </c>
      <c r="Z768" s="110">
        <v>8</v>
      </c>
      <c r="AA768" s="75"/>
      <c r="AB768" s="75"/>
      <c r="AC768" s="75"/>
      <c r="AD768" s="75"/>
      <c r="AE768" s="170"/>
      <c r="AF768" s="75"/>
      <c r="AG768" s="75"/>
      <c r="AH768" s="75"/>
    </row>
    <row r="769" spans="1:34" ht="14.25" customHeight="1" x14ac:dyDescent="0.25">
      <c r="A769" s="111">
        <v>81747200</v>
      </c>
      <c r="B769" s="220" t="s">
        <v>810</v>
      </c>
      <c r="C769" s="197" t="str">
        <f>VLOOKUP(B769,Satser!$I$133:$J$160,2,FALSE)</f>
        <v>HF</v>
      </c>
      <c r="D769" s="220" t="s">
        <v>1569</v>
      </c>
      <c r="E769" s="440" t="s">
        <v>2163</v>
      </c>
      <c r="F769" s="220" t="s">
        <v>1813</v>
      </c>
      <c r="G769" s="75"/>
      <c r="H769" s="362">
        <v>2013</v>
      </c>
      <c r="I769" s="75">
        <v>1310</v>
      </c>
      <c r="J769" s="195"/>
      <c r="K769" s="379">
        <f>IF(B769="",0,VLOOKUP(B769,Satser!$D$167:$F$194,2,FALSE)*IF(AA769="",0,VLOOKUP(AA769,Satser!$H$2:$J$14,2,FALSE)))</f>
        <v>0</v>
      </c>
      <c r="L769" s="379">
        <f>IF(B769="",0,VLOOKUP(B769,Satser!$I$167:$L$194,3,FALSE)*IF(AA769="",0,VLOOKUP(AA769,Satser!$H$2:$J$14,3,FALSE)))</f>
        <v>0</v>
      </c>
      <c r="M769" s="380">
        <f t="shared" si="11"/>
        <v>0</v>
      </c>
      <c r="N769" s="354" t="s">
        <v>1583</v>
      </c>
      <c r="O769" s="75"/>
      <c r="P769" s="75"/>
      <c r="Q769" s="75"/>
      <c r="R769" s="75"/>
      <c r="S769" s="75"/>
      <c r="T769" s="75"/>
      <c r="U769" s="75"/>
      <c r="V769" s="75">
        <v>3</v>
      </c>
      <c r="W769" s="75">
        <v>12</v>
      </c>
      <c r="X769" s="75">
        <v>12</v>
      </c>
      <c r="Y769" s="75">
        <v>12</v>
      </c>
      <c r="Z769" s="110">
        <v>9</v>
      </c>
      <c r="AA769" s="75"/>
      <c r="AB769" s="75"/>
      <c r="AC769" s="75"/>
      <c r="AD769" s="75"/>
      <c r="AE769" s="170"/>
      <c r="AF769" s="75"/>
      <c r="AG769" s="75"/>
      <c r="AH769" s="75"/>
    </row>
    <row r="770" spans="1:34" ht="14.25" customHeight="1" x14ac:dyDescent="0.25">
      <c r="A770" s="111">
        <v>81747300</v>
      </c>
      <c r="B770" s="220" t="s">
        <v>810</v>
      </c>
      <c r="C770" s="197" t="str">
        <f>VLOOKUP(B770,Satser!$I$133:$J$160,2,FALSE)</f>
        <v>HF</v>
      </c>
      <c r="D770" s="220" t="s">
        <v>1511</v>
      </c>
      <c r="E770" s="440" t="s">
        <v>2163</v>
      </c>
      <c r="F770" s="220" t="s">
        <v>1813</v>
      </c>
      <c r="G770" s="75"/>
      <c r="H770" s="362">
        <v>2013</v>
      </c>
      <c r="I770" s="75">
        <v>1308</v>
      </c>
      <c r="J770" s="195"/>
      <c r="K770" s="379">
        <f>IF(B770="",0,VLOOKUP(B770,Satser!$D$167:$F$194,2,FALSE)*IF(AA770="",0,VLOOKUP(AA770,Satser!$H$2:$J$14,2,FALSE)))</f>
        <v>0</v>
      </c>
      <c r="L770" s="379">
        <f>IF(B770="",0,VLOOKUP(B770,Satser!$I$167:$L$194,3,FALSE)*IF(AA770="",0,VLOOKUP(AA770,Satser!$H$2:$J$14,3,FALSE)))</f>
        <v>0</v>
      </c>
      <c r="M770" s="380">
        <f t="shared" si="11"/>
        <v>0</v>
      </c>
      <c r="N770" s="354" t="s">
        <v>1540</v>
      </c>
      <c r="O770" s="75"/>
      <c r="P770" s="75"/>
      <c r="Q770" s="75"/>
      <c r="R770" s="75"/>
      <c r="S770" s="75"/>
      <c r="T770" s="75"/>
      <c r="U770" s="75"/>
      <c r="V770" s="75">
        <v>5</v>
      </c>
      <c r="W770" s="75">
        <v>12</v>
      </c>
      <c r="X770" s="75">
        <v>12</v>
      </c>
      <c r="Y770" s="75">
        <v>12</v>
      </c>
      <c r="Z770" s="110">
        <v>7</v>
      </c>
      <c r="AA770" s="75"/>
      <c r="AB770" s="75"/>
      <c r="AC770" s="75"/>
      <c r="AD770" s="75"/>
      <c r="AE770" s="170"/>
      <c r="AF770" s="75"/>
      <c r="AG770" s="75"/>
      <c r="AH770" s="75"/>
    </row>
    <row r="771" spans="1:34" ht="14.25" customHeight="1" x14ac:dyDescent="0.25">
      <c r="A771" s="111">
        <v>81747400</v>
      </c>
      <c r="B771" s="220" t="s">
        <v>810</v>
      </c>
      <c r="C771" s="197" t="str">
        <f>VLOOKUP(B771,Satser!$I$133:$J$160,2,FALSE)</f>
        <v>HF</v>
      </c>
      <c r="D771" s="220" t="s">
        <v>1512</v>
      </c>
      <c r="E771" s="440" t="s">
        <v>2163</v>
      </c>
      <c r="F771" s="220" t="s">
        <v>1813</v>
      </c>
      <c r="G771" s="75"/>
      <c r="H771" s="362">
        <v>2013</v>
      </c>
      <c r="I771" s="75">
        <v>1308</v>
      </c>
      <c r="J771" s="195"/>
      <c r="K771" s="379">
        <f>IF(B771="",0,VLOOKUP(B771,Satser!$D$167:$F$194,2,FALSE)*IF(AA771="",0,VLOOKUP(AA771,Satser!$H$2:$J$14,2,FALSE)))</f>
        <v>0</v>
      </c>
      <c r="L771" s="379">
        <f>IF(B771="",0,VLOOKUP(B771,Satser!$I$167:$L$194,3,FALSE)*IF(AA771="",0,VLOOKUP(AA771,Satser!$H$2:$J$14,3,FALSE)))</f>
        <v>0</v>
      </c>
      <c r="M771" s="380">
        <f t="shared" si="11"/>
        <v>0</v>
      </c>
      <c r="N771" s="354" t="s">
        <v>1540</v>
      </c>
      <c r="O771" s="75"/>
      <c r="P771" s="75"/>
      <c r="Q771" s="75"/>
      <c r="R771" s="75"/>
      <c r="S771" s="75"/>
      <c r="T771" s="75"/>
      <c r="U771" s="75"/>
      <c r="V771" s="75">
        <v>5</v>
      </c>
      <c r="W771" s="75">
        <v>12</v>
      </c>
      <c r="X771" s="75">
        <v>12</v>
      </c>
      <c r="Y771" s="75">
        <v>12</v>
      </c>
      <c r="Z771" s="110">
        <v>7</v>
      </c>
      <c r="AA771" s="75"/>
      <c r="AB771" s="75"/>
      <c r="AC771" s="75"/>
      <c r="AD771" s="75"/>
      <c r="AE771" s="170"/>
      <c r="AF771" s="75"/>
      <c r="AG771" s="75"/>
      <c r="AH771" s="75"/>
    </row>
    <row r="772" spans="1:34" ht="14.25" customHeight="1" x14ac:dyDescent="0.25">
      <c r="A772" s="111">
        <v>81747500</v>
      </c>
      <c r="B772" s="220" t="s">
        <v>810</v>
      </c>
      <c r="C772" s="197" t="str">
        <f>VLOOKUP(B772,Satser!$I$133:$J$160,2,FALSE)</f>
        <v>HF</v>
      </c>
      <c r="D772" s="220" t="s">
        <v>1513</v>
      </c>
      <c r="E772" s="440" t="s">
        <v>2163</v>
      </c>
      <c r="F772" s="220" t="s">
        <v>1813</v>
      </c>
      <c r="G772" s="75"/>
      <c r="H772" s="362">
        <v>2013</v>
      </c>
      <c r="I772" s="75">
        <v>1308</v>
      </c>
      <c r="J772" s="195"/>
      <c r="K772" s="379">
        <f>IF(B772="",0,VLOOKUP(B772,Satser!$D$167:$F$194,2,FALSE)*IF(AA772="",0,VLOOKUP(AA772,Satser!$H$2:$J$14,2,FALSE)))</f>
        <v>0</v>
      </c>
      <c r="L772" s="379">
        <f>IF(B772="",0,VLOOKUP(B772,Satser!$I$167:$L$194,3,FALSE)*IF(AA772="",0,VLOOKUP(AA772,Satser!$H$2:$J$14,3,FALSE)))</f>
        <v>0</v>
      </c>
      <c r="M772" s="380">
        <f t="shared" si="11"/>
        <v>0</v>
      </c>
      <c r="N772" s="354" t="s">
        <v>1540</v>
      </c>
      <c r="O772" s="75"/>
      <c r="P772" s="75"/>
      <c r="Q772" s="75"/>
      <c r="R772" s="75"/>
      <c r="S772" s="75"/>
      <c r="T772" s="75"/>
      <c r="U772" s="75"/>
      <c r="V772" s="75">
        <v>5</v>
      </c>
      <c r="W772" s="75">
        <v>12</v>
      </c>
      <c r="X772" s="75">
        <v>12</v>
      </c>
      <c r="Y772" s="75">
        <v>12</v>
      </c>
      <c r="Z772" s="110">
        <v>7</v>
      </c>
      <c r="AA772" s="75"/>
      <c r="AB772" s="75"/>
      <c r="AC772" s="75"/>
      <c r="AD772" s="75"/>
      <c r="AE772" s="170"/>
      <c r="AF772" s="75"/>
      <c r="AG772" s="75"/>
      <c r="AH772" s="75"/>
    </row>
    <row r="773" spans="1:34" ht="14.25" customHeight="1" x14ac:dyDescent="0.25">
      <c r="A773" s="111">
        <v>81747600</v>
      </c>
      <c r="B773" s="220" t="s">
        <v>810</v>
      </c>
      <c r="C773" s="197" t="str">
        <f>VLOOKUP(B773,Satser!$I$133:$J$160,2,FALSE)</f>
        <v>HF</v>
      </c>
      <c r="D773" s="220" t="s">
        <v>1514</v>
      </c>
      <c r="E773" s="440" t="s">
        <v>2163</v>
      </c>
      <c r="F773" s="220" t="s">
        <v>1813</v>
      </c>
      <c r="G773" s="75"/>
      <c r="H773" s="362">
        <v>2013</v>
      </c>
      <c r="I773" s="75">
        <v>1308</v>
      </c>
      <c r="J773" s="195"/>
      <c r="K773" s="379">
        <f>IF(B773="",0,VLOOKUP(B773,Satser!$D$167:$F$194,2,FALSE)*IF(AA773="",0,VLOOKUP(AA773,Satser!$H$2:$J$14,2,FALSE)))</f>
        <v>0</v>
      </c>
      <c r="L773" s="379">
        <f>IF(B773="",0,VLOOKUP(B773,Satser!$I$167:$L$194,3,FALSE)*IF(AA773="",0,VLOOKUP(AA773,Satser!$H$2:$J$14,3,FALSE)))</f>
        <v>0</v>
      </c>
      <c r="M773" s="380">
        <f t="shared" si="11"/>
        <v>0</v>
      </c>
      <c r="N773" s="354" t="s">
        <v>1540</v>
      </c>
      <c r="O773" s="75"/>
      <c r="P773" s="75"/>
      <c r="Q773" s="75"/>
      <c r="R773" s="75"/>
      <c r="S773" s="75"/>
      <c r="T773" s="75"/>
      <c r="U773" s="75"/>
      <c r="V773" s="75">
        <v>5</v>
      </c>
      <c r="W773" s="75">
        <v>12</v>
      </c>
      <c r="X773" s="75">
        <v>12</v>
      </c>
      <c r="Y773" s="75">
        <v>12</v>
      </c>
      <c r="Z773" s="110">
        <v>7</v>
      </c>
      <c r="AA773" s="75"/>
      <c r="AB773" s="75"/>
      <c r="AC773" s="75"/>
      <c r="AD773" s="75"/>
      <c r="AE773" s="170"/>
      <c r="AF773" s="75"/>
      <c r="AG773" s="75"/>
      <c r="AH773" s="75"/>
    </row>
    <row r="774" spans="1:34" ht="14.25" customHeight="1" x14ac:dyDescent="0.25">
      <c r="A774" s="111">
        <v>81747700</v>
      </c>
      <c r="B774" s="220" t="s">
        <v>810</v>
      </c>
      <c r="C774" s="197" t="str">
        <f>VLOOKUP(B774,Satser!$I$133:$J$160,2,FALSE)</f>
        <v>HF</v>
      </c>
      <c r="D774" s="220" t="s">
        <v>1585</v>
      </c>
      <c r="E774" s="440" t="s">
        <v>2163</v>
      </c>
      <c r="F774" s="220" t="s">
        <v>1813</v>
      </c>
      <c r="G774" s="75"/>
      <c r="H774" s="362">
        <v>2013</v>
      </c>
      <c r="I774" s="75">
        <v>1308</v>
      </c>
      <c r="J774" s="195"/>
      <c r="K774" s="379">
        <f>IF(B774="",0,VLOOKUP(B774,Satser!$D$167:$F$194,2,FALSE)*IF(AA774="",0,VLOOKUP(AA774,Satser!$H$2:$J$14,2,FALSE)))</f>
        <v>0</v>
      </c>
      <c r="L774" s="379">
        <f>IF(B774="",0,VLOOKUP(B774,Satser!$I$167:$L$194,3,FALSE)*IF(AA774="",0,VLOOKUP(AA774,Satser!$H$2:$J$14,3,FALSE)))</f>
        <v>0</v>
      </c>
      <c r="M774" s="380">
        <f t="shared" si="11"/>
        <v>0</v>
      </c>
      <c r="N774" s="354" t="s">
        <v>1617</v>
      </c>
      <c r="O774" s="75"/>
      <c r="P774" s="75"/>
      <c r="Q774" s="75"/>
      <c r="R774" s="75"/>
      <c r="S774" s="75"/>
      <c r="T774" s="75"/>
      <c r="U774" s="75"/>
      <c r="V774" s="75">
        <v>5</v>
      </c>
      <c r="W774" s="75">
        <v>12</v>
      </c>
      <c r="X774" s="75">
        <v>12</v>
      </c>
      <c r="Y774" s="75">
        <v>12</v>
      </c>
      <c r="Z774" s="110">
        <v>7</v>
      </c>
      <c r="AA774" s="75"/>
      <c r="AB774" s="75"/>
      <c r="AC774" s="75"/>
      <c r="AD774" s="75"/>
      <c r="AE774" s="170"/>
      <c r="AF774" s="75"/>
      <c r="AG774" s="75"/>
      <c r="AH774" s="75"/>
    </row>
    <row r="775" spans="1:34" ht="14.25" customHeight="1" x14ac:dyDescent="0.25">
      <c r="A775" s="111">
        <v>81747800</v>
      </c>
      <c r="B775" s="220" t="s">
        <v>810</v>
      </c>
      <c r="C775" s="197" t="str">
        <f>VLOOKUP(B775,Satser!$I$133:$J$160,2,FALSE)</f>
        <v>HF</v>
      </c>
      <c r="D775" s="220" t="s">
        <v>1515</v>
      </c>
      <c r="E775" s="440" t="s">
        <v>2163</v>
      </c>
      <c r="F775" s="220" t="s">
        <v>1813</v>
      </c>
      <c r="G775" s="75"/>
      <c r="H775" s="362">
        <v>2013</v>
      </c>
      <c r="I775" s="75">
        <v>1309</v>
      </c>
      <c r="J775" s="195"/>
      <c r="K775" s="379">
        <f>IF(B775="",0,VLOOKUP(B775,Satser!$D$167:$F$194,2,FALSE)*IF(AA775="",0,VLOOKUP(AA775,Satser!$H$2:$J$14,2,FALSE)))</f>
        <v>0</v>
      </c>
      <c r="L775" s="379">
        <f>IF(B775="",0,VLOOKUP(B775,Satser!$I$167:$L$194,3,FALSE)*IF(AA775="",0,VLOOKUP(AA775,Satser!$H$2:$J$14,3,FALSE)))</f>
        <v>0</v>
      </c>
      <c r="M775" s="380">
        <f t="shared" si="11"/>
        <v>0</v>
      </c>
      <c r="N775" s="354" t="s">
        <v>1558</v>
      </c>
      <c r="O775" s="75"/>
      <c r="P775" s="75"/>
      <c r="Q775" s="75"/>
      <c r="R775" s="75"/>
      <c r="S775" s="75"/>
      <c r="T775" s="75"/>
      <c r="U775" s="75"/>
      <c r="V775" s="75">
        <v>4</v>
      </c>
      <c r="W775" s="75">
        <v>12</v>
      </c>
      <c r="X775" s="75">
        <v>12</v>
      </c>
      <c r="Y775" s="75">
        <v>12</v>
      </c>
      <c r="Z775" s="110">
        <v>8</v>
      </c>
      <c r="AA775" s="75"/>
      <c r="AB775" s="75"/>
      <c r="AC775" s="75"/>
      <c r="AD775" s="75"/>
      <c r="AE775" s="170"/>
      <c r="AF775" s="75"/>
      <c r="AG775" s="75"/>
      <c r="AH775" s="75"/>
    </row>
    <row r="776" spans="1:34" ht="14.25" customHeight="1" x14ac:dyDescent="0.25">
      <c r="A776" s="111">
        <v>81747900</v>
      </c>
      <c r="B776" s="220" t="s">
        <v>810</v>
      </c>
      <c r="C776" s="197" t="str">
        <f>VLOOKUP(B776,Satser!$I$133:$J$160,2,FALSE)</f>
        <v>HF</v>
      </c>
      <c r="D776" s="220" t="s">
        <v>1516</v>
      </c>
      <c r="E776" s="440" t="s">
        <v>2163</v>
      </c>
      <c r="F776" s="220" t="s">
        <v>1813</v>
      </c>
      <c r="G776" s="75"/>
      <c r="H776" s="362">
        <v>2013</v>
      </c>
      <c r="I776" s="75">
        <v>1308</v>
      </c>
      <c r="J776" s="195"/>
      <c r="K776" s="379">
        <f>IF(B776="",0,VLOOKUP(B776,Satser!$D$167:$F$194,2,FALSE)*IF(AA776="",0,VLOOKUP(AA776,Satser!$H$2:$J$14,2,FALSE)))</f>
        <v>0</v>
      </c>
      <c r="L776" s="379">
        <f>IF(B776="",0,VLOOKUP(B776,Satser!$I$167:$L$194,3,FALSE)*IF(AA776="",0,VLOOKUP(AA776,Satser!$H$2:$J$14,3,FALSE)))</f>
        <v>0</v>
      </c>
      <c r="M776" s="380">
        <f t="shared" si="11"/>
        <v>0</v>
      </c>
      <c r="N776" s="354" t="s">
        <v>1540</v>
      </c>
      <c r="O776" s="75"/>
      <c r="P776" s="75"/>
      <c r="Q776" s="75"/>
      <c r="R776" s="75"/>
      <c r="S776" s="75"/>
      <c r="T776" s="75"/>
      <c r="U776" s="75"/>
      <c r="V776" s="75">
        <v>5</v>
      </c>
      <c r="W776" s="75">
        <v>12</v>
      </c>
      <c r="X776" s="75">
        <v>12</v>
      </c>
      <c r="Y776" s="75">
        <v>12</v>
      </c>
      <c r="Z776" s="110">
        <v>7</v>
      </c>
      <c r="AA776" s="75"/>
      <c r="AB776" s="75"/>
      <c r="AC776" s="75"/>
      <c r="AD776" s="75"/>
      <c r="AE776" s="170"/>
      <c r="AF776" s="75"/>
      <c r="AG776" s="75"/>
      <c r="AH776" s="75"/>
    </row>
    <row r="777" spans="1:34" ht="14.25" customHeight="1" x14ac:dyDescent="0.25">
      <c r="A777" s="111">
        <v>81748000</v>
      </c>
      <c r="B777" s="220" t="s">
        <v>810</v>
      </c>
      <c r="C777" s="197" t="str">
        <f>VLOOKUP(B777,Satser!$I$133:$J$160,2,FALSE)</f>
        <v>HF</v>
      </c>
      <c r="D777" s="220" t="s">
        <v>1517</v>
      </c>
      <c r="E777" s="440" t="s">
        <v>2163</v>
      </c>
      <c r="F777" s="220" t="s">
        <v>1813</v>
      </c>
      <c r="G777" s="75"/>
      <c r="H777" s="362">
        <v>2013</v>
      </c>
      <c r="I777" s="75">
        <v>1308</v>
      </c>
      <c r="J777" s="195"/>
      <c r="K777" s="379">
        <f>IF(B777="",0,VLOOKUP(B777,Satser!$D$167:$F$194,2,FALSE)*IF(AA777="",0,VLOOKUP(AA777,Satser!$H$2:$J$14,2,FALSE)))</f>
        <v>0</v>
      </c>
      <c r="L777" s="379">
        <f>IF(B777="",0,VLOOKUP(B777,Satser!$I$167:$L$194,3,FALSE)*IF(AA777="",0,VLOOKUP(AA777,Satser!$H$2:$J$14,3,FALSE)))</f>
        <v>0</v>
      </c>
      <c r="M777" s="380">
        <f t="shared" ref="M777:M840" si="13">SUM(K777+L777)</f>
        <v>0</v>
      </c>
      <c r="N777" s="354" t="s">
        <v>1540</v>
      </c>
      <c r="O777" s="75"/>
      <c r="P777" s="75"/>
      <c r="Q777" s="75"/>
      <c r="R777" s="75"/>
      <c r="S777" s="75"/>
      <c r="T777" s="75"/>
      <c r="U777" s="75"/>
      <c r="V777" s="75">
        <v>5</v>
      </c>
      <c r="W777" s="75">
        <v>12</v>
      </c>
      <c r="X777" s="75">
        <v>12</v>
      </c>
      <c r="Y777" s="75">
        <v>12</v>
      </c>
      <c r="Z777" s="110">
        <v>7</v>
      </c>
      <c r="AA777" s="75"/>
      <c r="AB777" s="75"/>
      <c r="AC777" s="75"/>
      <c r="AD777" s="75"/>
      <c r="AE777" s="170"/>
      <c r="AF777" s="75"/>
      <c r="AG777" s="75"/>
      <c r="AH777" s="75"/>
    </row>
    <row r="778" spans="1:34" ht="14.25" customHeight="1" x14ac:dyDescent="0.25">
      <c r="A778" s="111">
        <v>81748100</v>
      </c>
      <c r="B778" s="220" t="s">
        <v>810</v>
      </c>
      <c r="C778" s="197" t="str">
        <f>VLOOKUP(B778,Satser!$I$133:$J$160,2,FALSE)</f>
        <v>HF</v>
      </c>
      <c r="D778" s="220" t="s">
        <v>1518</v>
      </c>
      <c r="E778" s="440" t="s">
        <v>2163</v>
      </c>
      <c r="F778" s="220" t="s">
        <v>1813</v>
      </c>
      <c r="G778" s="75"/>
      <c r="H778" s="362">
        <v>2013</v>
      </c>
      <c r="I778" s="75">
        <v>1311</v>
      </c>
      <c r="J778" s="195"/>
      <c r="K778" s="379">
        <f>IF(B778="",0,VLOOKUP(B778,Satser!$D$167:$F$194,2,FALSE)*IF(AA778="",0,VLOOKUP(AA778,Satser!$H$2:$J$14,2,FALSE)))</f>
        <v>0</v>
      </c>
      <c r="L778" s="379">
        <f>IF(B778="",0,VLOOKUP(B778,Satser!$I$167:$L$194,3,FALSE)*IF(AA778="",0,VLOOKUP(AA778,Satser!$H$2:$J$14,3,FALSE)))</f>
        <v>0</v>
      </c>
      <c r="M778" s="380">
        <f t="shared" si="13"/>
        <v>0</v>
      </c>
      <c r="N778" s="354" t="s">
        <v>1611</v>
      </c>
      <c r="O778" s="75"/>
      <c r="P778" s="75"/>
      <c r="Q778" s="75"/>
      <c r="R778" s="75"/>
      <c r="S778" s="75"/>
      <c r="T778" s="75"/>
      <c r="U778" s="75"/>
      <c r="V778" s="75">
        <v>2</v>
      </c>
      <c r="W778" s="75">
        <v>12</v>
      </c>
      <c r="X778" s="75">
        <v>12</v>
      </c>
      <c r="Y778" s="75">
        <v>12</v>
      </c>
      <c r="Z778" s="110">
        <v>10</v>
      </c>
      <c r="AA778" s="75"/>
      <c r="AB778" s="75"/>
      <c r="AC778" s="75"/>
      <c r="AD778" s="75"/>
      <c r="AE778" s="170"/>
      <c r="AF778" s="75"/>
      <c r="AG778" s="75"/>
      <c r="AH778" s="75"/>
    </row>
    <row r="779" spans="1:34" ht="14.25" customHeight="1" x14ac:dyDescent="0.25">
      <c r="A779" s="111">
        <v>81748200</v>
      </c>
      <c r="B779" s="220" t="s">
        <v>812</v>
      </c>
      <c r="C779" s="197" t="str">
        <f>VLOOKUP(B779,Satser!$I$133:$J$160,2,FALSE)</f>
        <v>IE</v>
      </c>
      <c r="D779" s="220" t="s">
        <v>1435</v>
      </c>
      <c r="E779" s="440" t="s">
        <v>2174</v>
      </c>
      <c r="F779" s="220" t="s">
        <v>1813</v>
      </c>
      <c r="G779" s="75"/>
      <c r="H779" s="362">
        <v>2013</v>
      </c>
      <c r="I779" s="75">
        <v>1301</v>
      </c>
      <c r="J779" s="195"/>
      <c r="K779" s="379">
        <f>IF(B779="",0,VLOOKUP(B779,Satser!$D$167:$F$194,2,FALSE)*IF(AA779="",0,VLOOKUP(AA779,Satser!$H$2:$J$14,2,FALSE)))</f>
        <v>0</v>
      </c>
      <c r="L779" s="379">
        <f>IF(B779="",0,VLOOKUP(B779,Satser!$I$167:$L$194,3,FALSE)*IF(AA779="",0,VLOOKUP(AA779,Satser!$H$2:$J$14,3,FALSE)))</f>
        <v>0</v>
      </c>
      <c r="M779" s="380">
        <f t="shared" si="13"/>
        <v>0</v>
      </c>
      <c r="N779" s="354" t="s">
        <v>1476</v>
      </c>
      <c r="O779" s="75"/>
      <c r="P779" s="75"/>
      <c r="Q779" s="75"/>
      <c r="R779" s="75"/>
      <c r="S779" s="75"/>
      <c r="T779" s="75"/>
      <c r="U779" s="75"/>
      <c r="V779" s="75">
        <v>12</v>
      </c>
      <c r="W779" s="75">
        <v>12</v>
      </c>
      <c r="X779" s="75">
        <v>12</v>
      </c>
      <c r="Y779" s="75">
        <v>12</v>
      </c>
      <c r="Z779" s="110"/>
      <c r="AA779" s="75"/>
      <c r="AB779" s="75"/>
      <c r="AC779" s="75"/>
      <c r="AD779" s="75"/>
      <c r="AE779" s="170"/>
      <c r="AF779" s="75"/>
      <c r="AG779" s="75"/>
      <c r="AH779" s="75"/>
    </row>
    <row r="780" spans="1:34" ht="14.25" customHeight="1" x14ac:dyDescent="0.25">
      <c r="A780" s="111">
        <v>81748300</v>
      </c>
      <c r="B780" s="220" t="s">
        <v>812</v>
      </c>
      <c r="C780" s="197" t="str">
        <f>VLOOKUP(B780,Satser!$I$133:$J$160,2,FALSE)</f>
        <v>IE</v>
      </c>
      <c r="D780" s="220" t="s">
        <v>1445</v>
      </c>
      <c r="E780" s="440"/>
      <c r="F780" s="220" t="s">
        <v>1813</v>
      </c>
      <c r="G780" s="75"/>
      <c r="H780" s="362">
        <v>2013</v>
      </c>
      <c r="I780" s="75"/>
      <c r="J780" s="195"/>
      <c r="K780" s="379">
        <f>IF(B780="",0,VLOOKUP(B780,Satser!$D$167:$F$194,2,FALSE)*IF(AA780="",0,VLOOKUP(AA780,Satser!$H$2:$J$14,2,FALSE)))</f>
        <v>0</v>
      </c>
      <c r="L780" s="379">
        <f>IF(B780="",0,VLOOKUP(B780,Satser!$I$167:$L$194,3,FALSE)*IF(AA780="",0,VLOOKUP(AA780,Satser!$H$2:$J$14,3,FALSE)))</f>
        <v>0</v>
      </c>
      <c r="M780" s="380">
        <f t="shared" si="13"/>
        <v>0</v>
      </c>
      <c r="N780" s="354" t="s">
        <v>1446</v>
      </c>
      <c r="O780" s="75"/>
      <c r="P780" s="75"/>
      <c r="Q780" s="75"/>
      <c r="R780" s="75"/>
      <c r="S780" s="75"/>
      <c r="T780" s="75"/>
      <c r="U780" s="75"/>
      <c r="V780" s="75"/>
      <c r="W780" s="75"/>
      <c r="X780" s="75"/>
      <c r="Y780" s="75"/>
      <c r="Z780" s="110"/>
      <c r="AA780" s="75"/>
      <c r="AB780" s="75"/>
      <c r="AC780" s="75"/>
      <c r="AD780" s="75"/>
      <c r="AE780" s="170"/>
      <c r="AF780" s="75"/>
      <c r="AG780" s="75"/>
      <c r="AH780" s="75"/>
    </row>
    <row r="781" spans="1:34" ht="14.25" customHeight="1" x14ac:dyDescent="0.25">
      <c r="A781" s="111">
        <v>81748400</v>
      </c>
      <c r="B781" s="220" t="s">
        <v>813</v>
      </c>
      <c r="C781" s="197" t="str">
        <f>VLOOKUP(B781,Satser!$I$133:$J$160,2,FALSE)</f>
        <v>IV</v>
      </c>
      <c r="D781" s="220" t="s">
        <v>1444</v>
      </c>
      <c r="E781" s="440" t="s">
        <v>2179</v>
      </c>
      <c r="F781" s="220" t="s">
        <v>1813</v>
      </c>
      <c r="G781" s="75" t="s">
        <v>530</v>
      </c>
      <c r="H781" s="362">
        <v>2013</v>
      </c>
      <c r="I781" s="75">
        <v>1301</v>
      </c>
      <c r="J781" s="195"/>
      <c r="K781" s="379">
        <f>IF(B781="",0,VLOOKUP(B781,Satser!$D$167:$F$194,2,FALSE)*IF(AA781="",0,VLOOKUP(AA781,Satser!$H$2:$J$14,2,FALSE)))</f>
        <v>0</v>
      </c>
      <c r="L781" s="379">
        <f>IF(B781="",0,VLOOKUP(B781,Satser!$I$167:$L$194,3,FALSE)*IF(AA781="",0,VLOOKUP(AA781,Satser!$H$2:$J$14,3,FALSE)))</f>
        <v>0</v>
      </c>
      <c r="M781" s="380">
        <f t="shared" si="13"/>
        <v>0</v>
      </c>
      <c r="N781" s="354" t="s">
        <v>1477</v>
      </c>
      <c r="O781" s="75"/>
      <c r="P781" s="75"/>
      <c r="Q781" s="75"/>
      <c r="R781" s="75"/>
      <c r="S781" s="75"/>
      <c r="T781" s="75"/>
      <c r="U781" s="75"/>
      <c r="V781" s="75">
        <v>12</v>
      </c>
      <c r="W781" s="75">
        <v>12</v>
      </c>
      <c r="X781" s="75">
        <v>12</v>
      </c>
      <c r="Y781" s="75">
        <v>12</v>
      </c>
      <c r="Z781" s="110"/>
      <c r="AA781" s="75"/>
      <c r="AB781" s="75"/>
      <c r="AC781" s="75"/>
      <c r="AD781" s="75"/>
      <c r="AE781" s="170"/>
      <c r="AF781" s="75"/>
      <c r="AG781" s="75"/>
      <c r="AH781" s="75"/>
    </row>
    <row r="782" spans="1:34" ht="14.25" customHeight="1" x14ac:dyDescent="0.25">
      <c r="A782" s="111">
        <v>81748500</v>
      </c>
      <c r="B782" s="220" t="s">
        <v>813</v>
      </c>
      <c r="C782" s="197" t="str">
        <f>VLOOKUP(B782,Satser!$I$133:$J$160,2,FALSE)</f>
        <v>IV</v>
      </c>
      <c r="D782" s="220" t="s">
        <v>1486</v>
      </c>
      <c r="E782" s="440" t="s">
        <v>2178</v>
      </c>
      <c r="F782" s="220" t="s">
        <v>1813</v>
      </c>
      <c r="G782" s="75"/>
      <c r="H782" s="362">
        <v>2013</v>
      </c>
      <c r="I782" s="75"/>
      <c r="J782" s="195"/>
      <c r="K782" s="379">
        <f>IF(B782="",0,VLOOKUP(B782,Satser!$D$167:$F$194,2,FALSE)*IF(AA782="",0,VLOOKUP(AA782,Satser!$H$2:$J$14,2,FALSE)))</f>
        <v>0</v>
      </c>
      <c r="L782" s="379">
        <f>IF(B782="",0,VLOOKUP(B782,Satser!$I$167:$L$194,3,FALSE)*IF(AA782="",0,VLOOKUP(AA782,Satser!$H$2:$J$14,3,FALSE)))</f>
        <v>0</v>
      </c>
      <c r="M782" s="380">
        <f t="shared" si="13"/>
        <v>0</v>
      </c>
      <c r="N782" s="354" t="s">
        <v>1503</v>
      </c>
      <c r="O782" s="75"/>
      <c r="P782" s="75"/>
      <c r="Q782" s="75"/>
      <c r="R782" s="75"/>
      <c r="S782" s="75"/>
      <c r="T782" s="75"/>
      <c r="U782" s="75"/>
      <c r="V782" s="75">
        <v>7</v>
      </c>
      <c r="W782" s="75">
        <v>12</v>
      </c>
      <c r="X782" s="75">
        <v>12</v>
      </c>
      <c r="Y782" s="75">
        <v>12</v>
      </c>
      <c r="Z782" s="110">
        <v>5</v>
      </c>
      <c r="AA782" s="75"/>
      <c r="AB782" s="75"/>
      <c r="AC782" s="75"/>
      <c r="AD782" s="75"/>
      <c r="AE782" s="170"/>
      <c r="AF782" s="75"/>
      <c r="AG782" s="75"/>
      <c r="AH782" s="75"/>
    </row>
    <row r="783" spans="1:34" ht="14.25" customHeight="1" x14ac:dyDescent="0.25">
      <c r="A783" s="111">
        <v>81748600</v>
      </c>
      <c r="B783" s="220" t="s">
        <v>813</v>
      </c>
      <c r="C783" s="197" t="str">
        <f>VLOOKUP(B783,Satser!$I$133:$J$160,2,FALSE)</f>
        <v>IV</v>
      </c>
      <c r="D783" s="220" t="s">
        <v>1494</v>
      </c>
      <c r="E783" s="440" t="s">
        <v>2179</v>
      </c>
      <c r="F783" s="220" t="s">
        <v>1813</v>
      </c>
      <c r="G783" s="75"/>
      <c r="H783" s="362">
        <v>2013</v>
      </c>
      <c r="I783" s="75"/>
      <c r="J783" s="195"/>
      <c r="K783" s="379">
        <f>IF(B783="",0,VLOOKUP(B783,Satser!$D$167:$F$194,2,FALSE)*IF(AA783="",0,VLOOKUP(AA783,Satser!$H$2:$J$14,2,FALSE)))</f>
        <v>0</v>
      </c>
      <c r="L783" s="379">
        <f>IF(B783="",0,VLOOKUP(B783,Satser!$I$167:$L$194,3,FALSE)*IF(AA783="",0,VLOOKUP(AA783,Satser!$H$2:$J$14,3,FALSE)))</f>
        <v>0</v>
      </c>
      <c r="M783" s="380">
        <f t="shared" si="13"/>
        <v>0</v>
      </c>
      <c r="N783" s="354" t="s">
        <v>1541</v>
      </c>
      <c r="O783" s="75"/>
      <c r="P783" s="75"/>
      <c r="Q783" s="75"/>
      <c r="R783" s="75"/>
      <c r="S783" s="75"/>
      <c r="T783" s="75"/>
      <c r="U783" s="75"/>
      <c r="V783" s="220">
        <v>6</v>
      </c>
      <c r="W783" s="220">
        <v>12</v>
      </c>
      <c r="X783" s="220">
        <v>12</v>
      </c>
      <c r="Y783" s="220">
        <v>12</v>
      </c>
      <c r="Z783" s="242">
        <v>6</v>
      </c>
      <c r="AA783" s="75"/>
      <c r="AB783" s="75"/>
      <c r="AC783" s="75"/>
      <c r="AD783" s="75"/>
      <c r="AE783" s="170"/>
      <c r="AF783" s="75"/>
      <c r="AG783" s="75"/>
      <c r="AH783" s="75"/>
    </row>
    <row r="784" spans="1:34" ht="14.25" customHeight="1" x14ac:dyDescent="0.25">
      <c r="A784" s="111">
        <v>81748700</v>
      </c>
      <c r="B784" s="220" t="s">
        <v>813</v>
      </c>
      <c r="C784" s="197" t="str">
        <f>VLOOKUP(B784,Satser!$I$133:$J$160,2,FALSE)</f>
        <v>IV</v>
      </c>
      <c r="D784" s="220" t="s">
        <v>1496</v>
      </c>
      <c r="E784" s="440" t="s">
        <v>2205</v>
      </c>
      <c r="F784" s="220" t="s">
        <v>1813</v>
      </c>
      <c r="G784" s="75"/>
      <c r="H784" s="362">
        <v>2013</v>
      </c>
      <c r="I784" s="75">
        <v>1309</v>
      </c>
      <c r="J784" s="195"/>
      <c r="K784" s="379">
        <f>IF(B784="",0,VLOOKUP(B784,Satser!$D$167:$F$194,2,FALSE)*IF(AA784="",0,VLOOKUP(AA784,Satser!$H$2:$J$14,2,FALSE)))</f>
        <v>0</v>
      </c>
      <c r="L784" s="379">
        <f>IF(B784="",0,VLOOKUP(B784,Satser!$I$167:$L$194,3,FALSE)*IF(AA784="",0,VLOOKUP(AA784,Satser!$H$2:$J$14,3,FALSE)))</f>
        <v>0</v>
      </c>
      <c r="M784" s="380">
        <f t="shared" si="13"/>
        <v>0</v>
      </c>
      <c r="N784" s="354" t="s">
        <v>1559</v>
      </c>
      <c r="O784" s="75"/>
      <c r="P784" s="75"/>
      <c r="Q784" s="75"/>
      <c r="R784" s="75"/>
      <c r="S784" s="75"/>
      <c r="T784" s="75"/>
      <c r="U784" s="75"/>
      <c r="V784" s="75">
        <v>4</v>
      </c>
      <c r="W784" s="75">
        <v>12</v>
      </c>
      <c r="X784" s="75">
        <v>12</v>
      </c>
      <c r="Y784" s="75">
        <v>12</v>
      </c>
      <c r="Z784" s="110">
        <v>8</v>
      </c>
      <c r="AA784" s="75"/>
      <c r="AB784" s="75"/>
      <c r="AC784" s="75"/>
      <c r="AD784" s="75"/>
      <c r="AE784" s="170"/>
      <c r="AF784" s="75"/>
      <c r="AG784" s="75"/>
      <c r="AH784" s="75"/>
    </row>
    <row r="785" spans="1:34" ht="14.25" customHeight="1" x14ac:dyDescent="0.25">
      <c r="A785" s="111">
        <v>81748800</v>
      </c>
      <c r="B785" s="220" t="s">
        <v>813</v>
      </c>
      <c r="C785" s="197" t="str">
        <f>VLOOKUP(B785,Satser!$I$133:$J$160,2,FALSE)</f>
        <v>IV</v>
      </c>
      <c r="D785" s="220" t="s">
        <v>1523</v>
      </c>
      <c r="E785" s="440" t="s">
        <v>2186</v>
      </c>
      <c r="F785" s="220" t="s">
        <v>1813</v>
      </c>
      <c r="G785" s="75"/>
      <c r="H785" s="362">
        <v>2013</v>
      </c>
      <c r="I785" s="75">
        <v>1308</v>
      </c>
      <c r="J785" s="195"/>
      <c r="K785" s="379">
        <f>IF(B785="",0,VLOOKUP(B785,Satser!$D$167:$F$194,2,FALSE)*IF(AA785="",0,VLOOKUP(AA785,Satser!$H$2:$J$14,2,FALSE)))</f>
        <v>0</v>
      </c>
      <c r="L785" s="379">
        <f>IF(B785="",0,VLOOKUP(B785,Satser!$I$167:$L$194,3,FALSE)*IF(AA785="",0,VLOOKUP(AA785,Satser!$H$2:$J$14,3,FALSE)))</f>
        <v>0</v>
      </c>
      <c r="M785" s="380">
        <f t="shared" si="13"/>
        <v>0</v>
      </c>
      <c r="N785" s="354" t="s">
        <v>1543</v>
      </c>
      <c r="O785" s="75"/>
      <c r="P785" s="75"/>
      <c r="Q785" s="75"/>
      <c r="R785" s="75"/>
      <c r="S785" s="75"/>
      <c r="T785" s="75"/>
      <c r="U785" s="75"/>
      <c r="V785" s="75">
        <v>5</v>
      </c>
      <c r="W785" s="75">
        <v>12</v>
      </c>
      <c r="X785" s="75">
        <v>12</v>
      </c>
      <c r="Y785" s="75">
        <v>12</v>
      </c>
      <c r="Z785" s="110">
        <v>7</v>
      </c>
      <c r="AA785" s="75"/>
      <c r="AB785" s="75"/>
      <c r="AC785" s="75"/>
      <c r="AD785" s="75"/>
      <c r="AE785" s="170"/>
      <c r="AF785" s="75"/>
      <c r="AG785" s="75"/>
      <c r="AH785" s="75"/>
    </row>
    <row r="786" spans="1:34" ht="14.25" customHeight="1" x14ac:dyDescent="0.25">
      <c r="A786" s="111">
        <v>81748900</v>
      </c>
      <c r="B786" s="220" t="s">
        <v>813</v>
      </c>
      <c r="C786" s="197" t="str">
        <f>VLOOKUP(B786,Satser!$I$133:$J$160,2,FALSE)</f>
        <v>IV</v>
      </c>
      <c r="D786" s="220" t="s">
        <v>1526</v>
      </c>
      <c r="E786" s="440" t="s">
        <v>2178</v>
      </c>
      <c r="F786" s="220" t="s">
        <v>1813</v>
      </c>
      <c r="G786" s="75" t="s">
        <v>527</v>
      </c>
      <c r="H786" s="362">
        <v>2013</v>
      </c>
      <c r="I786" s="75">
        <v>1308</v>
      </c>
      <c r="J786" s="195"/>
      <c r="K786" s="379">
        <f>IF(B786="",0,VLOOKUP(B786,Satser!$D$167:$F$194,2,FALSE)*IF(AA786="",0,VLOOKUP(AA786,Satser!$H$2:$J$14,2,FALSE)))</f>
        <v>0</v>
      </c>
      <c r="L786" s="379">
        <f>IF(B786="",0,VLOOKUP(B786,Satser!$I$167:$L$194,3,FALSE)*IF(AA786="",0,VLOOKUP(AA786,Satser!$H$2:$J$14,3,FALSE)))</f>
        <v>0</v>
      </c>
      <c r="M786" s="380">
        <f t="shared" si="13"/>
        <v>0</v>
      </c>
      <c r="N786" s="354" t="s">
        <v>1544</v>
      </c>
      <c r="O786" s="75"/>
      <c r="P786" s="75"/>
      <c r="Q786" s="75"/>
      <c r="R786" s="75"/>
      <c r="S786" s="75"/>
      <c r="T786" s="75"/>
      <c r="U786" s="75"/>
      <c r="V786" s="75">
        <v>5</v>
      </c>
      <c r="W786" s="75">
        <v>12</v>
      </c>
      <c r="X786" s="75">
        <v>12</v>
      </c>
      <c r="Y786" s="75">
        <v>12</v>
      </c>
      <c r="Z786" s="110">
        <v>7</v>
      </c>
      <c r="AA786" s="75"/>
      <c r="AB786" s="75"/>
      <c r="AC786" s="75"/>
      <c r="AD786" s="75"/>
      <c r="AE786" s="170"/>
      <c r="AF786" s="75"/>
      <c r="AG786" s="75"/>
      <c r="AH786" s="75"/>
    </row>
    <row r="787" spans="1:34" ht="14.25" customHeight="1" x14ac:dyDescent="0.25">
      <c r="A787" s="111">
        <v>81749000</v>
      </c>
      <c r="B787" s="220" t="s">
        <v>813</v>
      </c>
      <c r="C787" s="197" t="str">
        <f>VLOOKUP(B787,Satser!$I$133:$J$160,2,FALSE)</f>
        <v>IV</v>
      </c>
      <c r="D787" s="220" t="s">
        <v>1530</v>
      </c>
      <c r="E787" s="440" t="s">
        <v>2182</v>
      </c>
      <c r="F787" s="220" t="s">
        <v>1813</v>
      </c>
      <c r="G787" s="75"/>
      <c r="H787" s="362">
        <v>2013</v>
      </c>
      <c r="I787" s="75">
        <v>1308</v>
      </c>
      <c r="J787" s="195"/>
      <c r="K787" s="379">
        <f>IF(B787="",0,VLOOKUP(B787,Satser!$D$167:$F$194,2,FALSE)*IF(AA787="",0,VLOOKUP(AA787,Satser!$H$2:$J$14,2,FALSE)))</f>
        <v>0</v>
      </c>
      <c r="L787" s="379">
        <f>IF(B787="",0,VLOOKUP(B787,Satser!$I$167:$L$194,3,FALSE)*IF(AA787="",0,VLOOKUP(AA787,Satser!$H$2:$J$14,3,FALSE)))</f>
        <v>0</v>
      </c>
      <c r="M787" s="380">
        <f t="shared" si="13"/>
        <v>0</v>
      </c>
      <c r="N787" s="354" t="s">
        <v>1545</v>
      </c>
      <c r="O787" s="75"/>
      <c r="P787" s="75"/>
      <c r="Q787" s="75"/>
      <c r="R787" s="75"/>
      <c r="S787" s="75"/>
      <c r="T787" s="75"/>
      <c r="U787" s="75"/>
      <c r="V787" s="75">
        <v>5</v>
      </c>
      <c r="W787" s="75">
        <v>12</v>
      </c>
      <c r="X787" s="75">
        <v>12</v>
      </c>
      <c r="Y787" s="75">
        <v>12</v>
      </c>
      <c r="Z787" s="110">
        <v>7</v>
      </c>
      <c r="AA787" s="75"/>
      <c r="AB787" s="75"/>
      <c r="AC787" s="75"/>
      <c r="AD787" s="75"/>
      <c r="AE787" s="170"/>
      <c r="AF787" s="75"/>
      <c r="AG787" s="75"/>
      <c r="AH787" s="75"/>
    </row>
    <row r="788" spans="1:34" ht="14.25" customHeight="1" x14ac:dyDescent="0.25">
      <c r="A788" s="111">
        <v>81749100</v>
      </c>
      <c r="B788" s="220" t="s">
        <v>817</v>
      </c>
      <c r="C788" s="197" t="str">
        <f>VLOOKUP(B788,Satser!$I$133:$J$160,2,FALSE)</f>
        <v>NV</v>
      </c>
      <c r="D788" s="220" t="s">
        <v>1453</v>
      </c>
      <c r="E788" s="440" t="s">
        <v>2192</v>
      </c>
      <c r="F788" s="220" t="s">
        <v>1813</v>
      </c>
      <c r="G788" s="75"/>
      <c r="H788" s="362">
        <v>2013</v>
      </c>
      <c r="I788" s="75">
        <v>1301</v>
      </c>
      <c r="J788" s="195"/>
      <c r="K788" s="379">
        <f>IF(B788="",0,VLOOKUP(B788,Satser!$D$167:$F$194,2,FALSE)*IF(AA788="",0,VLOOKUP(AA788,Satser!$H$2:$J$14,2,FALSE)))</f>
        <v>0</v>
      </c>
      <c r="L788" s="379">
        <f>IF(B788="",0,VLOOKUP(B788,Satser!$I$167:$L$194,3,FALSE)*IF(AA788="",0,VLOOKUP(AA788,Satser!$H$2:$J$14,3,FALSE)))</f>
        <v>0</v>
      </c>
      <c r="M788" s="380">
        <f t="shared" si="13"/>
        <v>0</v>
      </c>
      <c r="N788" s="354" t="s">
        <v>1542</v>
      </c>
      <c r="O788" s="75"/>
      <c r="P788" s="75"/>
      <c r="Q788" s="75"/>
      <c r="R788" s="75"/>
      <c r="S788" s="75"/>
      <c r="T788" s="75"/>
      <c r="U788" s="75"/>
      <c r="V788" s="75">
        <v>12</v>
      </c>
      <c r="W788" s="75">
        <v>12</v>
      </c>
      <c r="X788" s="75">
        <v>12</v>
      </c>
      <c r="Y788" s="75">
        <v>12</v>
      </c>
      <c r="Z788" s="110"/>
      <c r="AA788" s="75"/>
      <c r="AB788" s="75"/>
      <c r="AC788" s="75"/>
      <c r="AD788" s="75"/>
      <c r="AE788" s="170"/>
      <c r="AF788" s="75"/>
      <c r="AG788" s="75"/>
      <c r="AH788" s="75"/>
    </row>
    <row r="789" spans="1:34" ht="14.25" customHeight="1" x14ac:dyDescent="0.25">
      <c r="A789" s="111">
        <v>81749200</v>
      </c>
      <c r="B789" s="220" t="s">
        <v>817</v>
      </c>
      <c r="C789" s="197" t="str">
        <f>VLOOKUP(B789,Satser!$I$133:$J$160,2,FALSE)</f>
        <v>NV</v>
      </c>
      <c r="D789" s="220" t="s">
        <v>1538</v>
      </c>
      <c r="E789" s="440" t="s">
        <v>2191</v>
      </c>
      <c r="F789" s="220" t="s">
        <v>1813</v>
      </c>
      <c r="G789" s="75"/>
      <c r="H789" s="362">
        <v>2013</v>
      </c>
      <c r="I789" s="75">
        <v>1306</v>
      </c>
      <c r="J789" s="195"/>
      <c r="K789" s="379">
        <f>IF(B789="",0,VLOOKUP(B789,Satser!$D$167:$F$194,2,FALSE)*IF(AA789="",0,VLOOKUP(AA789,Satser!$H$2:$J$14,2,FALSE)))</f>
        <v>0</v>
      </c>
      <c r="L789" s="379">
        <f>IF(B789="",0,VLOOKUP(B789,Satser!$I$167:$L$194,3,FALSE)*IF(AA789="",0,VLOOKUP(AA789,Satser!$H$2:$J$14,3,FALSE)))</f>
        <v>0</v>
      </c>
      <c r="M789" s="380">
        <f t="shared" si="13"/>
        <v>0</v>
      </c>
      <c r="N789" s="354" t="s">
        <v>1547</v>
      </c>
      <c r="O789" s="75"/>
      <c r="P789" s="75"/>
      <c r="Q789" s="75"/>
      <c r="R789" s="75"/>
      <c r="S789" s="75"/>
      <c r="T789" s="75"/>
      <c r="U789" s="75"/>
      <c r="V789" s="75">
        <v>7</v>
      </c>
      <c r="W789" s="75">
        <v>12</v>
      </c>
      <c r="X789" s="75">
        <v>12</v>
      </c>
      <c r="Y789" s="75">
        <v>12</v>
      </c>
      <c r="Z789" s="110">
        <v>5</v>
      </c>
      <c r="AA789" s="75"/>
      <c r="AB789" s="75"/>
      <c r="AC789" s="75"/>
      <c r="AD789" s="75"/>
      <c r="AE789" s="170"/>
      <c r="AF789" s="75"/>
      <c r="AG789" s="75"/>
      <c r="AH789" s="75"/>
    </row>
    <row r="790" spans="1:34" ht="14.25" customHeight="1" x14ac:dyDescent="0.25">
      <c r="A790" s="111">
        <v>81749300</v>
      </c>
      <c r="B790" s="220" t="s">
        <v>817</v>
      </c>
      <c r="C790" s="197" t="str">
        <f>VLOOKUP(B790,Satser!$I$133:$J$160,2,FALSE)</f>
        <v>NV</v>
      </c>
      <c r="D790" s="220" t="s">
        <v>1534</v>
      </c>
      <c r="E790" s="440" t="s">
        <v>2164</v>
      </c>
      <c r="F790" s="220" t="s">
        <v>1813</v>
      </c>
      <c r="G790" s="75"/>
      <c r="H790" s="362">
        <v>2013</v>
      </c>
      <c r="I790" s="75">
        <v>1308</v>
      </c>
      <c r="J790" s="195"/>
      <c r="K790" s="379">
        <f>IF(B790="",0,VLOOKUP(B790,Satser!$D$167:$F$194,2,FALSE)*IF(AA790="",0,VLOOKUP(AA790,Satser!$H$2:$J$14,2,FALSE)))</f>
        <v>0</v>
      </c>
      <c r="L790" s="379">
        <f>IF(B790="",0,VLOOKUP(B790,Satser!$I$167:$L$194,3,FALSE)*IF(AA790="",0,VLOOKUP(AA790,Satser!$H$2:$J$14,3,FALSE)))</f>
        <v>0</v>
      </c>
      <c r="M790" s="380">
        <f t="shared" si="13"/>
        <v>0</v>
      </c>
      <c r="N790" s="354" t="s">
        <v>1546</v>
      </c>
      <c r="O790" s="75"/>
      <c r="P790" s="75"/>
      <c r="Q790" s="75"/>
      <c r="R790" s="75"/>
      <c r="S790" s="75"/>
      <c r="T790" s="75"/>
      <c r="U790" s="75"/>
      <c r="V790" s="75">
        <v>5</v>
      </c>
      <c r="W790" s="75">
        <v>12</v>
      </c>
      <c r="X790" s="75">
        <v>12</v>
      </c>
      <c r="Y790" s="75">
        <v>12</v>
      </c>
      <c r="Z790" s="110">
        <v>7</v>
      </c>
      <c r="AA790" s="75"/>
      <c r="AB790" s="75"/>
      <c r="AC790" s="75"/>
      <c r="AD790" s="75"/>
      <c r="AE790" s="170"/>
      <c r="AF790" s="75"/>
      <c r="AG790" s="75"/>
      <c r="AH790" s="75"/>
    </row>
    <row r="791" spans="1:34" ht="14.25" customHeight="1" x14ac:dyDescent="0.25">
      <c r="A791" s="111">
        <v>81749400</v>
      </c>
      <c r="B791" s="220" t="s">
        <v>817</v>
      </c>
      <c r="C791" s="197" t="str">
        <f>VLOOKUP(B791,Satser!$I$133:$J$160,2,FALSE)</f>
        <v>NV</v>
      </c>
      <c r="D791" s="220" t="s">
        <v>1606</v>
      </c>
      <c r="E791" s="440" t="s">
        <v>2191</v>
      </c>
      <c r="F791" s="220" t="s">
        <v>1813</v>
      </c>
      <c r="G791" s="75"/>
      <c r="H791" s="362">
        <v>2013</v>
      </c>
      <c r="I791" s="75">
        <v>1308</v>
      </c>
      <c r="J791" s="195"/>
      <c r="K791" s="379">
        <f>IF(B791="",0,VLOOKUP(B791,Satser!$D$167:$F$194,2,FALSE)*IF(AA791="",0,VLOOKUP(AA791,Satser!$H$2:$J$14,2,FALSE)))</f>
        <v>0</v>
      </c>
      <c r="L791" s="379">
        <f>IF(B791="",0,VLOOKUP(B791,Satser!$I$167:$L$194,3,FALSE)*IF(AA791="",0,VLOOKUP(AA791,Satser!$H$2:$J$14,3,FALSE)))</f>
        <v>0</v>
      </c>
      <c r="M791" s="380">
        <f t="shared" si="13"/>
        <v>0</v>
      </c>
      <c r="N791" s="354" t="s">
        <v>1618</v>
      </c>
      <c r="O791" s="75"/>
      <c r="P791" s="75"/>
      <c r="Q791" s="75"/>
      <c r="R791" s="75"/>
      <c r="S791" s="75"/>
      <c r="T791" s="75"/>
      <c r="U791" s="75"/>
      <c r="V791" s="75">
        <v>5</v>
      </c>
      <c r="W791" s="75">
        <v>12</v>
      </c>
      <c r="X791" s="75">
        <v>12</v>
      </c>
      <c r="Y791" s="75">
        <v>12</v>
      </c>
      <c r="Z791" s="110">
        <v>7</v>
      </c>
      <c r="AA791" s="75"/>
      <c r="AB791" s="75"/>
      <c r="AC791" s="75"/>
      <c r="AD791" s="75"/>
      <c r="AE791" s="170"/>
      <c r="AF791" s="75"/>
      <c r="AG791" s="75"/>
      <c r="AH791" s="75"/>
    </row>
    <row r="792" spans="1:34" ht="14.25" customHeight="1" x14ac:dyDescent="0.25">
      <c r="A792" s="111">
        <v>81749500</v>
      </c>
      <c r="B792" s="220" t="s">
        <v>817</v>
      </c>
      <c r="C792" s="197" t="str">
        <f>VLOOKUP(B792,Satser!$I$133:$J$160,2,FALSE)</f>
        <v>NV</v>
      </c>
      <c r="D792" s="220" t="s">
        <v>1788</v>
      </c>
      <c r="E792" s="440" t="s">
        <v>2165</v>
      </c>
      <c r="F792" s="220" t="s">
        <v>1813</v>
      </c>
      <c r="G792" s="75"/>
      <c r="H792" s="362">
        <v>2013</v>
      </c>
      <c r="I792" s="75">
        <v>1409</v>
      </c>
      <c r="J792" s="195"/>
      <c r="K792" s="379">
        <f>IF(B792="",0,VLOOKUP(B792,Satser!$D$167:$F$194,2,FALSE)*IF(AA792="",0,VLOOKUP(AA792,Satser!$H$2:$J$14,2,FALSE)))</f>
        <v>59529.315329872537</v>
      </c>
      <c r="L792" s="379">
        <f>IF(B792="",0,VLOOKUP(B792,Satser!$I$167:$L$194,3,FALSE)*IF(AA792="",0,VLOOKUP(AA792,Satser!$H$2:$J$14,3,FALSE)))</f>
        <v>399696.83150057279</v>
      </c>
      <c r="M792" s="380">
        <f t="shared" si="13"/>
        <v>459226.14683044533</v>
      </c>
      <c r="N792" s="354" t="s">
        <v>1803</v>
      </c>
      <c r="O792" s="75"/>
      <c r="P792" s="75"/>
      <c r="Q792" s="75"/>
      <c r="R792" s="75"/>
      <c r="S792" s="75"/>
      <c r="T792" s="75"/>
      <c r="U792" s="75"/>
      <c r="V792" s="75"/>
      <c r="W792" s="75">
        <v>4</v>
      </c>
      <c r="X792" s="75">
        <v>12</v>
      </c>
      <c r="Y792" s="75">
        <v>12</v>
      </c>
      <c r="Z792" s="110">
        <v>12</v>
      </c>
      <c r="AA792" s="75">
        <v>8</v>
      </c>
      <c r="AB792" s="75"/>
      <c r="AC792" s="75"/>
      <c r="AD792" s="75"/>
      <c r="AE792" s="170"/>
      <c r="AF792" s="75"/>
      <c r="AG792" s="75"/>
      <c r="AH792" s="75"/>
    </row>
    <row r="793" spans="1:34" ht="14.25" customHeight="1" x14ac:dyDescent="0.25">
      <c r="A793" s="111">
        <v>81749600</v>
      </c>
      <c r="B793" s="220" t="s">
        <v>818</v>
      </c>
      <c r="C793" s="197" t="str">
        <f>VLOOKUP(B793,Satser!$I$133:$J$160,2,FALSE)</f>
        <v>SU</v>
      </c>
      <c r="D793" s="220" t="s">
        <v>1274</v>
      </c>
      <c r="E793" s="440"/>
      <c r="F793" s="220" t="s">
        <v>1813</v>
      </c>
      <c r="G793" s="75"/>
      <c r="H793" s="362">
        <v>2013</v>
      </c>
      <c r="I793" s="75"/>
      <c r="J793" s="195"/>
      <c r="K793" s="379">
        <f>IF(B793="",0,VLOOKUP(B793,Satser!$D$167:$F$194,2,FALSE)*IF(AA793="",0,VLOOKUP(AA793,Satser!$H$2:$J$14,2,FALSE)))</f>
        <v>0</v>
      </c>
      <c r="L793" s="379">
        <f>IF(B793="",0,VLOOKUP(B793,Satser!$I$167:$L$194,3,FALSE)*IF(AA793="",0,VLOOKUP(AA793,Satser!$H$2:$J$14,3,FALSE)))</f>
        <v>0</v>
      </c>
      <c r="M793" s="380">
        <f t="shared" si="13"/>
        <v>0</v>
      </c>
      <c r="N793" s="141" t="s">
        <v>1594</v>
      </c>
      <c r="O793" s="75"/>
      <c r="P793" s="75"/>
      <c r="Q793" s="75"/>
      <c r="R793" s="75"/>
      <c r="S793" s="75"/>
      <c r="T793" s="75"/>
      <c r="U793" s="75"/>
      <c r="V793" s="75">
        <v>4</v>
      </c>
      <c r="W793" s="75">
        <v>12</v>
      </c>
      <c r="X793" s="75">
        <v>12</v>
      </c>
      <c r="Y793" s="75">
        <v>12</v>
      </c>
      <c r="Z793" s="110">
        <v>8</v>
      </c>
      <c r="AA793" s="75"/>
      <c r="AB793" s="75"/>
      <c r="AC793" s="75"/>
      <c r="AD793" s="75"/>
      <c r="AE793" s="170"/>
      <c r="AF793" s="75"/>
      <c r="AG793" s="75"/>
      <c r="AH793" s="75"/>
    </row>
    <row r="794" spans="1:34" ht="14.25" customHeight="1" x14ac:dyDescent="0.25">
      <c r="A794" s="450">
        <v>81749700</v>
      </c>
      <c r="B794" s="220" t="s">
        <v>2226</v>
      </c>
      <c r="C794" s="197" t="str">
        <f>VLOOKUP(B794,Satser!$I$133:$J$160,2,FALSE)</f>
        <v>MH</v>
      </c>
      <c r="D794" s="220" t="s">
        <v>2470</v>
      </c>
      <c r="E794" s="440"/>
      <c r="F794" s="220" t="s">
        <v>1813</v>
      </c>
      <c r="G794" s="75"/>
      <c r="H794" s="362">
        <v>2013</v>
      </c>
      <c r="I794" s="75"/>
      <c r="J794" s="195"/>
      <c r="K794" s="379">
        <f>IF(B794="",0,VLOOKUP(B794,Satser!$D$167:$F$194,2,FALSE)*IF(AA794="",0,VLOOKUP(AA794,Satser!$H$2:$J$14,2,FALSE)))</f>
        <v>0</v>
      </c>
      <c r="L794" s="379">
        <f>IF(B794="",0,VLOOKUP(B794,Satser!$I$167:$L$194,3,FALSE)*IF(AA794="",0,VLOOKUP(AA794,Satser!$H$2:$J$14,3,FALSE)))</f>
        <v>0</v>
      </c>
      <c r="M794" s="380">
        <f t="shared" si="13"/>
        <v>0</v>
      </c>
      <c r="N794" s="141" t="s">
        <v>1594</v>
      </c>
      <c r="O794" s="75"/>
      <c r="P794" s="75"/>
      <c r="Q794" s="75"/>
      <c r="R794" s="75"/>
      <c r="S794" s="75"/>
      <c r="T794" s="75"/>
      <c r="U794" s="75"/>
      <c r="V794" s="75">
        <v>4</v>
      </c>
      <c r="W794" s="75">
        <v>12</v>
      </c>
      <c r="X794" s="75">
        <v>12</v>
      </c>
      <c r="Y794" s="75">
        <v>12</v>
      </c>
      <c r="Z794" s="110">
        <v>8</v>
      </c>
      <c r="AA794" s="75"/>
      <c r="AB794" s="75"/>
      <c r="AC794" s="75"/>
      <c r="AD794" s="75"/>
      <c r="AE794" s="170"/>
      <c r="AF794" s="75"/>
      <c r="AG794" s="75"/>
      <c r="AH794" s="75"/>
    </row>
    <row r="795" spans="1:34" ht="14.25" customHeight="1" x14ac:dyDescent="0.25">
      <c r="A795" s="111">
        <v>81749800</v>
      </c>
      <c r="B795" s="220" t="s">
        <v>818</v>
      </c>
      <c r="C795" s="197" t="str">
        <f>VLOOKUP(B795,Satser!$I$133:$J$160,2,FALSE)</f>
        <v>SU</v>
      </c>
      <c r="D795" s="220" t="s">
        <v>1274</v>
      </c>
      <c r="E795" s="440"/>
      <c r="F795" s="220" t="s">
        <v>1813</v>
      </c>
      <c r="G795" s="75"/>
      <c r="H795" s="362">
        <v>2013</v>
      </c>
      <c r="I795" s="75"/>
      <c r="J795" s="195"/>
      <c r="K795" s="379">
        <f>IF(B795="",0,VLOOKUP(B795,Satser!$D$167:$F$194,2,FALSE)*IF(AA795="",0,VLOOKUP(AA795,Satser!$H$2:$J$14,2,FALSE)))</f>
        <v>0</v>
      </c>
      <c r="L795" s="379">
        <f>IF(B795="",0,VLOOKUP(B795,Satser!$I$167:$L$194,3,FALSE)*IF(AA795="",0,VLOOKUP(AA795,Satser!$H$2:$J$14,3,FALSE)))</f>
        <v>0</v>
      </c>
      <c r="M795" s="380">
        <f t="shared" si="13"/>
        <v>0</v>
      </c>
      <c r="N795" s="141" t="s">
        <v>1594</v>
      </c>
      <c r="O795" s="75"/>
      <c r="P795" s="75"/>
      <c r="Q795" s="75"/>
      <c r="R795" s="75"/>
      <c r="S795" s="75"/>
      <c r="T795" s="75"/>
      <c r="U795" s="75"/>
      <c r="V795" s="75">
        <v>4</v>
      </c>
      <c r="W795" s="75">
        <v>12</v>
      </c>
      <c r="X795" s="75">
        <v>12</v>
      </c>
      <c r="Y795" s="75">
        <v>12</v>
      </c>
      <c r="Z795" s="110">
        <v>8</v>
      </c>
      <c r="AA795" s="75"/>
      <c r="AB795" s="75"/>
      <c r="AC795" s="75"/>
      <c r="AD795" s="75"/>
      <c r="AE795" s="170"/>
      <c r="AF795" s="75"/>
      <c r="AG795" s="75"/>
      <c r="AH795" s="75"/>
    </row>
    <row r="796" spans="1:34" ht="14.25" customHeight="1" x14ac:dyDescent="0.25">
      <c r="A796" s="111">
        <v>81749900</v>
      </c>
      <c r="B796" s="220" t="s">
        <v>818</v>
      </c>
      <c r="C796" s="197" t="str">
        <f>VLOOKUP(B796,Satser!$I$133:$J$160,2,FALSE)</f>
        <v>SU</v>
      </c>
      <c r="D796" s="220" t="s">
        <v>1274</v>
      </c>
      <c r="E796" s="440"/>
      <c r="F796" s="220" t="s">
        <v>1813</v>
      </c>
      <c r="G796" s="75"/>
      <c r="H796" s="362">
        <v>2013</v>
      </c>
      <c r="I796" s="75"/>
      <c r="J796" s="195"/>
      <c r="K796" s="379">
        <f>IF(B796="",0,VLOOKUP(B796,Satser!$D$167:$F$194,2,FALSE)*IF(AA796="",0,VLOOKUP(AA796,Satser!$H$2:$J$14,2,FALSE)))</f>
        <v>0</v>
      </c>
      <c r="L796" s="379">
        <f>IF(B796="",0,VLOOKUP(B796,Satser!$I$167:$L$194,3,FALSE)*IF(AA796="",0,VLOOKUP(AA796,Satser!$H$2:$J$14,3,FALSE)))</f>
        <v>0</v>
      </c>
      <c r="M796" s="380">
        <f t="shared" si="13"/>
        <v>0</v>
      </c>
      <c r="N796" s="141" t="s">
        <v>1594</v>
      </c>
      <c r="O796" s="75"/>
      <c r="P796" s="75"/>
      <c r="Q796" s="75"/>
      <c r="R796" s="75"/>
      <c r="S796" s="75"/>
      <c r="T796" s="75"/>
      <c r="U796" s="75"/>
      <c r="V796" s="75">
        <v>4</v>
      </c>
      <c r="W796" s="75">
        <v>12</v>
      </c>
      <c r="X796" s="75">
        <v>12</v>
      </c>
      <c r="Y796" s="75">
        <v>12</v>
      </c>
      <c r="Z796" s="110">
        <v>8</v>
      </c>
      <c r="AA796" s="75"/>
      <c r="AB796" s="75"/>
      <c r="AC796" s="75"/>
      <c r="AD796" s="75"/>
      <c r="AE796" s="170"/>
      <c r="AF796" s="75"/>
      <c r="AG796" s="75"/>
      <c r="AH796" s="75"/>
    </row>
    <row r="797" spans="1:34" ht="14.25" customHeight="1" x14ac:dyDescent="0.25">
      <c r="A797" s="111">
        <v>81750000</v>
      </c>
      <c r="B797" s="220" t="s">
        <v>829</v>
      </c>
      <c r="C797" s="197" t="str">
        <f>VLOOKUP(B797,Satser!$I$133:$J$160,2,FALSE)</f>
        <v>VM</v>
      </c>
      <c r="D797" s="220" t="s">
        <v>2036</v>
      </c>
      <c r="E797" s="440" t="s">
        <v>2206</v>
      </c>
      <c r="F797" s="220" t="s">
        <v>1813</v>
      </c>
      <c r="G797" s="75"/>
      <c r="H797" s="362">
        <v>2013</v>
      </c>
      <c r="I797" s="75">
        <v>1309</v>
      </c>
      <c r="J797" s="195"/>
      <c r="K797" s="379">
        <f>IF(B797="",0,VLOOKUP(B797,Satser!$D$167:$F$194,2,FALSE)*IF(AA797="",0,VLOOKUP(AA797,Satser!$H$2:$J$14,2,FALSE)))</f>
        <v>0</v>
      </c>
      <c r="L797" s="379">
        <f>IF(B797="",0,VLOOKUP(B797,Satser!$I$167:$L$194,3,FALSE)*IF(AA797="",0,VLOOKUP(AA797,Satser!$H$2:$J$14,3,FALSE)))</f>
        <v>0</v>
      </c>
      <c r="M797" s="380">
        <f t="shared" si="13"/>
        <v>0</v>
      </c>
      <c r="N797" s="354" t="s">
        <v>2037</v>
      </c>
      <c r="O797" s="75"/>
      <c r="P797" s="75"/>
      <c r="Q797" s="75"/>
      <c r="R797" s="75"/>
      <c r="S797" s="75"/>
      <c r="T797" s="75"/>
      <c r="U797" s="75"/>
      <c r="V797" s="75">
        <v>4</v>
      </c>
      <c r="W797" s="75">
        <v>12</v>
      </c>
      <c r="X797" s="75">
        <v>12</v>
      </c>
      <c r="Y797" s="75">
        <v>12</v>
      </c>
      <c r="Z797" s="110">
        <v>8</v>
      </c>
      <c r="AA797" s="75"/>
      <c r="AB797" s="75"/>
      <c r="AC797" s="75"/>
      <c r="AD797" s="75"/>
      <c r="AE797" s="170"/>
      <c r="AF797" s="75"/>
      <c r="AG797" s="75"/>
      <c r="AH797" s="75"/>
    </row>
    <row r="798" spans="1:34" ht="14.25" customHeight="1" x14ac:dyDescent="0.25">
      <c r="A798" s="111">
        <v>81750100</v>
      </c>
      <c r="B798" s="220" t="s">
        <v>809</v>
      </c>
      <c r="C798" s="197" t="str">
        <f>VLOOKUP(B798,Satser!$I$133:$J$160,2,FALSE)</f>
        <v>MH</v>
      </c>
      <c r="D798" s="416" t="s">
        <v>1441</v>
      </c>
      <c r="E798" s="440" t="s">
        <v>2207</v>
      </c>
      <c r="F798" s="220" t="s">
        <v>1812</v>
      </c>
      <c r="G798" s="75"/>
      <c r="H798" s="362">
        <v>2013</v>
      </c>
      <c r="I798" s="75"/>
      <c r="J798" s="195"/>
      <c r="K798" s="379">
        <f>IF(B798="",0,VLOOKUP(B798,Satser!$D$167:$F$194,2,FALSE)*IF(AA798="",0,VLOOKUP(AA798,Satser!$H$2:$J$14,2,FALSE)))</f>
        <v>0</v>
      </c>
      <c r="L798" s="379">
        <f>IF(B798="",0,VLOOKUP(B798,Satser!$I$167:$L$194,3,FALSE)*IF(AA798="",0,VLOOKUP(AA798,Satser!$H$2:$J$14,3,FALSE)))</f>
        <v>0</v>
      </c>
      <c r="M798" s="380">
        <f t="shared" si="13"/>
        <v>0</v>
      </c>
      <c r="N798" s="354" t="s">
        <v>1416</v>
      </c>
      <c r="O798" s="75"/>
      <c r="P798" s="75"/>
      <c r="Q798" s="75"/>
      <c r="R798" s="75"/>
      <c r="S798" s="75"/>
      <c r="T798" s="75"/>
      <c r="U798" s="75"/>
      <c r="V798" s="75">
        <v>12</v>
      </c>
      <c r="W798" s="75">
        <v>12</v>
      </c>
      <c r="X798" s="75">
        <v>12</v>
      </c>
      <c r="Y798" s="75">
        <v>12</v>
      </c>
      <c r="Z798" s="110"/>
      <c r="AA798" s="75"/>
      <c r="AB798" s="75"/>
      <c r="AC798" s="75"/>
      <c r="AD798" s="75"/>
      <c r="AE798" s="170"/>
      <c r="AF798" s="75"/>
      <c r="AG798" s="75"/>
      <c r="AH798" s="75"/>
    </row>
    <row r="799" spans="1:34" ht="14.25" customHeight="1" x14ac:dyDescent="0.25">
      <c r="A799" s="111">
        <v>81750200</v>
      </c>
      <c r="B799" s="220" t="s">
        <v>809</v>
      </c>
      <c r="C799" s="197" t="str">
        <f>VLOOKUP(B799,Satser!$I$133:$J$160,2,FALSE)</f>
        <v>MH</v>
      </c>
      <c r="D799" s="220" t="s">
        <v>1442</v>
      </c>
      <c r="E799" s="440" t="s">
        <v>2207</v>
      </c>
      <c r="F799" s="220" t="s">
        <v>1812</v>
      </c>
      <c r="G799" s="75"/>
      <c r="H799" s="362">
        <v>2013</v>
      </c>
      <c r="I799" s="75"/>
      <c r="J799" s="195"/>
      <c r="K799" s="379">
        <f>IF(B799="",0,VLOOKUP(B799,Satser!$D$167:$F$194,2,FALSE)*IF(AA799="",0,VLOOKUP(AA799,Satser!$H$2:$J$14,2,FALSE)))</f>
        <v>0</v>
      </c>
      <c r="L799" s="379">
        <f>IF(B799="",0,VLOOKUP(B799,Satser!$I$167:$L$194,3,FALSE)*IF(AA799="",0,VLOOKUP(AA799,Satser!$H$2:$J$14,3,FALSE)))</f>
        <v>0</v>
      </c>
      <c r="M799" s="380">
        <f t="shared" si="13"/>
        <v>0</v>
      </c>
      <c r="N799" s="354" t="s">
        <v>1416</v>
      </c>
      <c r="O799" s="75"/>
      <c r="P799" s="75"/>
      <c r="Q799" s="75"/>
      <c r="R799" s="75"/>
      <c r="S799" s="75"/>
      <c r="T799" s="75"/>
      <c r="U799" s="75"/>
      <c r="V799" s="75">
        <v>12</v>
      </c>
      <c r="W799" s="75">
        <v>12</v>
      </c>
      <c r="X799" s="75">
        <v>12</v>
      </c>
      <c r="Y799" s="75">
        <v>12</v>
      </c>
      <c r="Z799" s="110"/>
      <c r="AA799" s="75"/>
      <c r="AB799" s="75"/>
      <c r="AC799" s="75"/>
      <c r="AD799" s="75"/>
      <c r="AE799" s="170"/>
      <c r="AF799" s="75"/>
      <c r="AG799" s="75"/>
      <c r="AH799" s="75"/>
    </row>
    <row r="800" spans="1:34" ht="14.25" customHeight="1" x14ac:dyDescent="0.25">
      <c r="A800" s="111">
        <v>81750300</v>
      </c>
      <c r="B800" s="220" t="s">
        <v>809</v>
      </c>
      <c r="C800" s="197" t="str">
        <f>VLOOKUP(B800,Satser!$I$133:$J$160,2,FALSE)</f>
        <v>MH</v>
      </c>
      <c r="D800" s="220" t="s">
        <v>1437</v>
      </c>
      <c r="E800" s="440"/>
      <c r="F800" s="220" t="s">
        <v>1812</v>
      </c>
      <c r="G800" s="75"/>
      <c r="H800" s="362">
        <v>2013</v>
      </c>
      <c r="I800" s="75"/>
      <c r="J800" s="195"/>
      <c r="K800" s="379">
        <f>IF(B800="",0,VLOOKUP(B800,Satser!$D$167:$F$194,2,FALSE)*IF(AA800="",0,VLOOKUP(AA800,Satser!$H$2:$J$14,2,FALSE)))</f>
        <v>0</v>
      </c>
      <c r="L800" s="379">
        <f>IF(B800="",0,VLOOKUP(B800,Satser!$I$167:$L$194,3,FALSE)*IF(AA800="",0,VLOOKUP(AA800,Satser!$H$2:$J$14,3,FALSE)))</f>
        <v>0</v>
      </c>
      <c r="M800" s="380">
        <f t="shared" si="13"/>
        <v>0</v>
      </c>
      <c r="N800" s="354" t="s">
        <v>1416</v>
      </c>
      <c r="O800" s="75"/>
      <c r="P800" s="75"/>
      <c r="Q800" s="75"/>
      <c r="R800" s="75"/>
      <c r="S800" s="75"/>
      <c r="T800" s="75"/>
      <c r="U800" s="75"/>
      <c r="V800" s="75">
        <v>12</v>
      </c>
      <c r="W800" s="75">
        <v>12</v>
      </c>
      <c r="X800" s="75">
        <v>12</v>
      </c>
      <c r="Y800" s="75">
        <v>12</v>
      </c>
      <c r="Z800" s="110"/>
      <c r="AA800" s="75"/>
      <c r="AB800" s="75"/>
      <c r="AC800" s="75"/>
      <c r="AD800" s="75"/>
      <c r="AE800" s="170"/>
      <c r="AF800" s="75"/>
      <c r="AG800" s="75"/>
      <c r="AH800" s="75"/>
    </row>
    <row r="801" spans="1:34" ht="14.25" customHeight="1" x14ac:dyDescent="0.25">
      <c r="A801" s="111">
        <v>81750400</v>
      </c>
      <c r="B801" s="220" t="s">
        <v>809</v>
      </c>
      <c r="C801" s="197" t="str">
        <f>VLOOKUP(B801,Satser!$I$133:$J$160,2,FALSE)</f>
        <v>MH</v>
      </c>
      <c r="D801" s="220" t="s">
        <v>1437</v>
      </c>
      <c r="E801" s="440"/>
      <c r="F801" s="220" t="s">
        <v>1812</v>
      </c>
      <c r="G801" s="75"/>
      <c r="H801" s="362">
        <v>2013</v>
      </c>
      <c r="I801" s="75"/>
      <c r="J801" s="195"/>
      <c r="K801" s="379">
        <f>IF(B801="",0,VLOOKUP(B801,Satser!$D$167:$F$194,2,FALSE)*IF(AA801="",0,VLOOKUP(AA801,Satser!$H$2:$J$14,2,FALSE)))</f>
        <v>0</v>
      </c>
      <c r="L801" s="379">
        <f>IF(B801="",0,VLOOKUP(B801,Satser!$I$167:$L$194,3,FALSE)*IF(AA801="",0,VLOOKUP(AA801,Satser!$H$2:$J$14,3,FALSE)))</f>
        <v>0</v>
      </c>
      <c r="M801" s="380">
        <f t="shared" si="13"/>
        <v>0</v>
      </c>
      <c r="N801" s="354" t="s">
        <v>1416</v>
      </c>
      <c r="O801" s="75"/>
      <c r="P801" s="75"/>
      <c r="Q801" s="75"/>
      <c r="R801" s="75"/>
      <c r="S801" s="75"/>
      <c r="T801" s="75"/>
      <c r="U801" s="75"/>
      <c r="V801" s="75">
        <v>12</v>
      </c>
      <c r="W801" s="75">
        <v>12</v>
      </c>
      <c r="X801" s="75">
        <v>12</v>
      </c>
      <c r="Y801" s="75">
        <v>12</v>
      </c>
      <c r="Z801" s="110"/>
      <c r="AA801" s="75"/>
      <c r="AB801" s="75"/>
      <c r="AC801" s="75"/>
      <c r="AD801" s="75"/>
      <c r="AE801" s="170"/>
      <c r="AF801" s="75"/>
      <c r="AG801" s="75"/>
      <c r="AH801" s="75"/>
    </row>
    <row r="802" spans="1:34" ht="14.25" customHeight="1" x14ac:dyDescent="0.25">
      <c r="A802" s="111">
        <v>81750500</v>
      </c>
      <c r="B802" s="220" t="s">
        <v>812</v>
      </c>
      <c r="C802" s="197" t="str">
        <f>VLOOKUP(B802,Satser!$I$133:$J$160,2,FALSE)</f>
        <v>IE</v>
      </c>
      <c r="D802" s="220" t="s">
        <v>1773</v>
      </c>
      <c r="E802" s="440">
        <v>632505</v>
      </c>
      <c r="F802" s="220" t="s">
        <v>1812</v>
      </c>
      <c r="G802" s="220" t="s">
        <v>527</v>
      </c>
      <c r="H802" s="362">
        <v>2013</v>
      </c>
      <c r="I802" s="75">
        <v>1408</v>
      </c>
      <c r="J802" s="195"/>
      <c r="K802" s="379">
        <f>IF(B802="",0,VLOOKUP(B802,Satser!$D$167:$F$194,2,FALSE)*IF(AA802="",0,VLOOKUP(AA802,Satser!$H$2:$J$14,2,FALSE)))</f>
        <v>52083.687107749902</v>
      </c>
      <c r="L802" s="379">
        <f>IF(B802="",0,VLOOKUP(B802,Satser!$I$167:$L$194,3,FALSE)*IF(AA802="",0,VLOOKUP(AA802,Satser!$H$2:$J$14,3,FALSE)))</f>
        <v>349704.75629489223</v>
      </c>
      <c r="M802" s="380">
        <f t="shared" si="13"/>
        <v>401788.44340264215</v>
      </c>
      <c r="N802" s="354" t="s">
        <v>1777</v>
      </c>
      <c r="O802" s="75"/>
      <c r="P802" s="75"/>
      <c r="Q802" s="75"/>
      <c r="R802" s="75"/>
      <c r="S802" s="75"/>
      <c r="T802" s="75"/>
      <c r="U802" s="75"/>
      <c r="V802" s="75"/>
      <c r="W802" s="75">
        <v>5</v>
      </c>
      <c r="X802" s="75">
        <v>12</v>
      </c>
      <c r="Y802" s="75">
        <v>12</v>
      </c>
      <c r="Z802" s="110">
        <v>12</v>
      </c>
      <c r="AA802" s="75">
        <v>7</v>
      </c>
      <c r="AB802" s="75"/>
      <c r="AC802" s="75"/>
      <c r="AD802" s="75"/>
      <c r="AE802" s="170"/>
      <c r="AF802" s="75"/>
      <c r="AG802" s="75"/>
      <c r="AH802" s="75"/>
    </row>
    <row r="803" spans="1:34" ht="14.25" customHeight="1" x14ac:dyDescent="0.25">
      <c r="A803" s="111">
        <v>81750600</v>
      </c>
      <c r="B803" s="220" t="s">
        <v>813</v>
      </c>
      <c r="C803" s="197" t="str">
        <f>VLOOKUP(B803,Satser!$I$133:$J$160,2,FALSE)</f>
        <v>IV</v>
      </c>
      <c r="D803" s="220" t="s">
        <v>1560</v>
      </c>
      <c r="E803" s="440" t="s">
        <v>2180</v>
      </c>
      <c r="F803" s="220" t="s">
        <v>1812</v>
      </c>
      <c r="G803" s="75" t="s">
        <v>527</v>
      </c>
      <c r="H803" s="362">
        <v>2013</v>
      </c>
      <c r="I803" s="75">
        <v>1309</v>
      </c>
      <c r="J803" s="195"/>
      <c r="K803" s="379">
        <f>IF(B803="",0,VLOOKUP(B803,Satser!$D$167:$F$194,2,FALSE)*IF(AA803="",0,VLOOKUP(AA803,Satser!$H$2:$J$14,2,FALSE)))</f>
        <v>0</v>
      </c>
      <c r="L803" s="379">
        <f>IF(B803="",0,VLOOKUP(B803,Satser!$I$167:$L$194,3,FALSE)*IF(AA803="",0,VLOOKUP(AA803,Satser!$H$2:$J$14,3,FALSE)))</f>
        <v>0</v>
      </c>
      <c r="M803" s="380">
        <f t="shared" si="13"/>
        <v>0</v>
      </c>
      <c r="N803" s="354" t="s">
        <v>1584</v>
      </c>
      <c r="O803" s="75"/>
      <c r="P803" s="75"/>
      <c r="Q803" s="75"/>
      <c r="R803" s="75"/>
      <c r="S803" s="75"/>
      <c r="T803" s="75"/>
      <c r="U803" s="75"/>
      <c r="V803" s="75">
        <v>4</v>
      </c>
      <c r="W803" s="75">
        <v>12</v>
      </c>
      <c r="X803" s="75">
        <v>12</v>
      </c>
      <c r="Y803" s="75">
        <v>12</v>
      </c>
      <c r="Z803" s="110">
        <v>8</v>
      </c>
      <c r="AA803" s="75"/>
      <c r="AB803" s="75"/>
      <c r="AC803" s="75"/>
      <c r="AD803" s="75"/>
      <c r="AE803" s="170"/>
      <c r="AF803" s="75"/>
      <c r="AG803" s="75"/>
      <c r="AH803" s="75"/>
    </row>
    <row r="804" spans="1:34" ht="14.25" customHeight="1" x14ac:dyDescent="0.25">
      <c r="A804" s="111">
        <v>81750700</v>
      </c>
      <c r="B804" s="220" t="s">
        <v>817</v>
      </c>
      <c r="C804" s="197" t="str">
        <f>VLOOKUP(B804,Satser!$I$133:$J$160,2,FALSE)</f>
        <v>NV</v>
      </c>
      <c r="D804" s="220" t="s">
        <v>1607</v>
      </c>
      <c r="E804" s="440" t="s">
        <v>2191</v>
      </c>
      <c r="F804" s="220" t="s">
        <v>1812</v>
      </c>
      <c r="G804" s="75"/>
      <c r="H804" s="362">
        <v>2013</v>
      </c>
      <c r="I804" s="75">
        <v>1310</v>
      </c>
      <c r="J804" s="195"/>
      <c r="K804" s="379">
        <f>IF(B804="",0,VLOOKUP(B804,Satser!$D$167:$F$194,2,FALSE)*IF(AA804="",0,VLOOKUP(AA804,Satser!$H$2:$J$14,2,FALSE)))</f>
        <v>89276.117771254561</v>
      </c>
      <c r="L804" s="379">
        <f>IF(B804="",0,VLOOKUP(B804,Satser!$I$167:$L$194,3,FALSE)*IF(AA804="",0,VLOOKUP(AA804,Satser!$H$2:$J$14,3,FALSE)))</f>
        <v>599425.36217842356</v>
      </c>
      <c r="M804" s="380">
        <f t="shared" si="13"/>
        <v>688701.47994967806</v>
      </c>
      <c r="N804" s="354" t="s">
        <v>1618</v>
      </c>
      <c r="O804" s="75"/>
      <c r="P804" s="75"/>
      <c r="Q804" s="75"/>
      <c r="R804" s="75"/>
      <c r="S804" s="75"/>
      <c r="T804" s="75"/>
      <c r="U804" s="75"/>
      <c r="V804" s="75">
        <v>3</v>
      </c>
      <c r="W804" s="75">
        <v>12</v>
      </c>
      <c r="X804" s="75">
        <v>12</v>
      </c>
      <c r="Y804" s="75">
        <v>12</v>
      </c>
      <c r="Z804" s="110">
        <f>9+3</f>
        <v>12</v>
      </c>
      <c r="AA804" s="75">
        <v>12</v>
      </c>
      <c r="AB804" s="75">
        <v>12</v>
      </c>
      <c r="AC804" s="75">
        <v>12</v>
      </c>
      <c r="AD804" s="75">
        <v>12</v>
      </c>
      <c r="AE804" s="170">
        <v>12</v>
      </c>
      <c r="AF804" s="75">
        <v>9</v>
      </c>
      <c r="AG804" s="75"/>
      <c r="AH804" s="75"/>
    </row>
    <row r="805" spans="1:34" ht="14.25" customHeight="1" x14ac:dyDescent="0.25">
      <c r="A805" s="111">
        <v>81750800</v>
      </c>
      <c r="B805" s="220" t="s">
        <v>817</v>
      </c>
      <c r="C805" s="197" t="str">
        <f>VLOOKUP(B805,Satser!$I$133:$J$160,2,FALSE)</f>
        <v>NV</v>
      </c>
      <c r="D805" s="220" t="s">
        <v>1631</v>
      </c>
      <c r="E805" s="440" t="s">
        <v>2191</v>
      </c>
      <c r="F805" s="220" t="s">
        <v>1812</v>
      </c>
      <c r="G805" s="75"/>
      <c r="H805" s="362">
        <v>2013</v>
      </c>
      <c r="I805" s="75">
        <v>1401</v>
      </c>
      <c r="J805" s="195"/>
      <c r="K805" s="379">
        <f>IF(B805="",0,VLOOKUP(B805,Satser!$D$167:$F$194,2,FALSE)*IF(AA805="",0,VLOOKUP(AA805,Satser!$H$2:$J$14,2,FALSE)))</f>
        <v>0</v>
      </c>
      <c r="L805" s="379">
        <f>IF(B805="",0,VLOOKUP(B805,Satser!$I$167:$L$194,3,FALSE)*IF(AA805="",0,VLOOKUP(AA805,Satser!$H$2:$J$14,3,FALSE)))</f>
        <v>0</v>
      </c>
      <c r="M805" s="380">
        <f t="shared" si="13"/>
        <v>0</v>
      </c>
      <c r="N805" s="346" t="s">
        <v>1665</v>
      </c>
      <c r="O805" s="75"/>
      <c r="P805" s="75"/>
      <c r="Q805" s="75"/>
      <c r="R805" s="75"/>
      <c r="S805" s="75"/>
      <c r="T805" s="75"/>
      <c r="U805" s="75"/>
      <c r="V805" s="75"/>
      <c r="W805" s="75">
        <v>12</v>
      </c>
      <c r="X805" s="75">
        <v>12</v>
      </c>
      <c r="Y805" s="75">
        <v>12</v>
      </c>
      <c r="Z805" s="110">
        <v>12</v>
      </c>
      <c r="AA805" s="75"/>
      <c r="AB805" s="75"/>
      <c r="AC805" s="75"/>
      <c r="AD805" s="75"/>
      <c r="AE805" s="170"/>
      <c r="AF805" s="75"/>
      <c r="AG805" s="75"/>
      <c r="AH805" s="75"/>
    </row>
    <row r="806" spans="1:34" ht="14.25" customHeight="1" x14ac:dyDescent="0.25">
      <c r="A806" s="111">
        <v>81750900</v>
      </c>
      <c r="B806" s="220" t="s">
        <v>817</v>
      </c>
      <c r="C806" s="197" t="str">
        <f>VLOOKUP(B806,Satser!$I$133:$J$160,2,FALSE)</f>
        <v>NV</v>
      </c>
      <c r="D806" s="220" t="s">
        <v>1539</v>
      </c>
      <c r="E806" s="440" t="s">
        <v>2191</v>
      </c>
      <c r="F806" s="220" t="s">
        <v>1812</v>
      </c>
      <c r="G806" s="75"/>
      <c r="H806" s="362">
        <v>2013</v>
      </c>
      <c r="I806" s="75">
        <v>1305</v>
      </c>
      <c r="J806" s="195"/>
      <c r="K806" s="379">
        <f>IF(B806="",0,VLOOKUP(B806,Satser!$D$167:$F$194,2,FALSE)*IF(AA806="",0,VLOOKUP(AA806,Satser!$H$2:$J$14,2,FALSE)))</f>
        <v>0</v>
      </c>
      <c r="L806" s="379">
        <f>IF(B806="",0,VLOOKUP(B806,Satser!$I$167:$L$194,3,FALSE)*IF(AA806="",0,VLOOKUP(AA806,Satser!$H$2:$J$14,3,FALSE)))</f>
        <v>0</v>
      </c>
      <c r="M806" s="380">
        <f t="shared" si="13"/>
        <v>0</v>
      </c>
      <c r="N806" s="354" t="s">
        <v>1547</v>
      </c>
      <c r="O806" s="75"/>
      <c r="P806" s="75"/>
      <c r="Q806" s="75"/>
      <c r="R806" s="75"/>
      <c r="S806" s="75"/>
      <c r="T806" s="75"/>
      <c r="U806" s="75"/>
      <c r="V806" s="75">
        <v>8</v>
      </c>
      <c r="W806" s="75">
        <v>12</v>
      </c>
      <c r="X806" s="75">
        <v>12</v>
      </c>
      <c r="Y806" s="75">
        <v>12</v>
      </c>
      <c r="Z806" s="110">
        <v>4</v>
      </c>
      <c r="AA806" s="75"/>
      <c r="AB806" s="75"/>
      <c r="AC806" s="75"/>
      <c r="AD806" s="75"/>
      <c r="AE806" s="170"/>
      <c r="AF806" s="75"/>
      <c r="AG806" s="75"/>
      <c r="AH806" s="75"/>
    </row>
    <row r="807" spans="1:34" ht="14.25" customHeight="1" x14ac:dyDescent="0.25">
      <c r="A807" s="111">
        <v>81751000</v>
      </c>
      <c r="B807" s="220" t="s">
        <v>809</v>
      </c>
      <c r="C807" s="197" t="str">
        <f>VLOOKUP(B807,Satser!$I$133:$J$160,2,FALSE)</f>
        <v>MH</v>
      </c>
      <c r="D807" s="220" t="s">
        <v>1436</v>
      </c>
      <c r="E807" s="440"/>
      <c r="F807" s="220" t="s">
        <v>1812</v>
      </c>
      <c r="G807" s="75"/>
      <c r="H807" s="362">
        <v>2013</v>
      </c>
      <c r="I807" s="75"/>
      <c r="J807" s="195"/>
      <c r="K807" s="379">
        <f>IF(B807="",0,VLOOKUP(B807,Satser!$D$167:$F$194,2,FALSE)*IF(AA807="",0,VLOOKUP(AA807,Satser!$H$2:$J$14,2,FALSE)))</f>
        <v>0</v>
      </c>
      <c r="L807" s="379">
        <f>IF(B807="",0,VLOOKUP(B807,Satser!$I$167:$L$194,3,FALSE)*IF(AA807="",0,VLOOKUP(AA807,Satser!$H$2:$J$14,3,FALSE)))</f>
        <v>0</v>
      </c>
      <c r="M807" s="380">
        <f t="shared" si="13"/>
        <v>0</v>
      </c>
      <c r="N807" s="354" t="s">
        <v>1416</v>
      </c>
      <c r="O807" s="75"/>
      <c r="P807" s="75"/>
      <c r="Q807" s="75"/>
      <c r="R807" s="75"/>
      <c r="S807" s="75"/>
      <c r="T807" s="75"/>
      <c r="U807" s="75"/>
      <c r="V807" s="75">
        <v>12</v>
      </c>
      <c r="W807" s="75">
        <v>12</v>
      </c>
      <c r="X807" s="75">
        <v>12</v>
      </c>
      <c r="Y807" s="75">
        <v>12</v>
      </c>
      <c r="Z807" s="110"/>
      <c r="AA807" s="75"/>
      <c r="AB807" s="75"/>
      <c r="AC807" s="75"/>
      <c r="AD807" s="75"/>
      <c r="AE807" s="170"/>
      <c r="AF807" s="75"/>
      <c r="AG807" s="75"/>
      <c r="AH807" s="75"/>
    </row>
    <row r="808" spans="1:34" ht="14.25" customHeight="1" x14ac:dyDescent="0.25">
      <c r="A808" s="111">
        <v>81751100</v>
      </c>
      <c r="B808" s="220" t="s">
        <v>812</v>
      </c>
      <c r="C808" s="197" t="str">
        <f>VLOOKUP(B808,Satser!$I$133:$J$160,2,FALSE)</f>
        <v>IE</v>
      </c>
      <c r="D808" s="220" t="s">
        <v>1748</v>
      </c>
      <c r="E808" s="440" t="s">
        <v>2172</v>
      </c>
      <c r="F808" s="220" t="s">
        <v>1812</v>
      </c>
      <c r="G808" s="75" t="s">
        <v>527</v>
      </c>
      <c r="H808" s="362">
        <v>2013</v>
      </c>
      <c r="I808" s="75">
        <v>1409</v>
      </c>
      <c r="J808" s="195"/>
      <c r="K808" s="379">
        <f>IF(B808="",0,VLOOKUP(B808,Satser!$D$167:$F$194,2,FALSE)*IF(AA808="",0,VLOOKUP(AA808,Satser!$H$2:$J$14,2,FALSE)))</f>
        <v>59529.315329872537</v>
      </c>
      <c r="L808" s="379">
        <f>IF(B808="",0,VLOOKUP(B808,Satser!$I$167:$L$194,3,FALSE)*IF(AA808="",0,VLOOKUP(AA808,Satser!$H$2:$J$14,3,FALSE)))</f>
        <v>399696.83150057279</v>
      </c>
      <c r="M808" s="380">
        <f t="shared" si="13"/>
        <v>459226.14683044533</v>
      </c>
      <c r="N808" s="354" t="s">
        <v>1763</v>
      </c>
      <c r="O808" s="75"/>
      <c r="P808" s="75"/>
      <c r="Q808" s="75"/>
      <c r="R808" s="75"/>
      <c r="S808" s="75"/>
      <c r="T808" s="75"/>
      <c r="U808" s="75"/>
      <c r="V808" s="75"/>
      <c r="W808" s="75">
        <v>4</v>
      </c>
      <c r="X808" s="75">
        <v>12</v>
      </c>
      <c r="Y808" s="75">
        <v>12</v>
      </c>
      <c r="Z808" s="110">
        <v>12</v>
      </c>
      <c r="AA808" s="75">
        <v>8</v>
      </c>
      <c r="AB808" s="75"/>
      <c r="AC808" s="75"/>
      <c r="AD808" s="75"/>
      <c r="AE808" s="170"/>
      <c r="AF808" s="75"/>
      <c r="AG808" s="75"/>
      <c r="AH808" s="75"/>
    </row>
    <row r="809" spans="1:34" ht="14.25" customHeight="1" x14ac:dyDescent="0.25">
      <c r="A809" s="111">
        <v>81751200</v>
      </c>
      <c r="B809" s="220" t="s">
        <v>810</v>
      </c>
      <c r="C809" s="197" t="str">
        <f>VLOOKUP(B809,Satser!$I$133:$J$160,2,FALSE)</f>
        <v>HF</v>
      </c>
      <c r="D809" s="220" t="s">
        <v>1796</v>
      </c>
      <c r="E809" s="440" t="s">
        <v>2163</v>
      </c>
      <c r="F809" s="220" t="s">
        <v>1812</v>
      </c>
      <c r="G809" s="75"/>
      <c r="H809" s="362">
        <v>2013</v>
      </c>
      <c r="I809" s="75">
        <v>1408</v>
      </c>
      <c r="J809" s="195"/>
      <c r="K809" s="379">
        <f>IF(B809="",0,VLOOKUP(B809,Satser!$D$167:$F$194,2,FALSE)*IF(AA809="",0,VLOOKUP(AA809,Satser!$H$2:$J$14,2,FALSE)))</f>
        <v>37202.633648392788</v>
      </c>
      <c r="L809" s="379">
        <f>IF(B809="",0,VLOOKUP(B809,Satser!$I$167:$L$194,3,FALSE)*IF(AA809="",0,VLOOKUP(AA809,Satser!$H$2:$J$14,3,FALSE)))</f>
        <v>349704.75629489223</v>
      </c>
      <c r="M809" s="380">
        <f t="shared" si="13"/>
        <v>386907.38994328503</v>
      </c>
      <c r="N809" s="354" t="s">
        <v>1803</v>
      </c>
      <c r="O809" s="75"/>
      <c r="P809" s="75"/>
      <c r="Q809" s="75"/>
      <c r="R809" s="75"/>
      <c r="S809" s="75"/>
      <c r="T809" s="75"/>
      <c r="U809" s="75"/>
      <c r="V809" s="75"/>
      <c r="W809" s="75">
        <v>5</v>
      </c>
      <c r="X809" s="75">
        <v>12</v>
      </c>
      <c r="Y809" s="75">
        <v>12</v>
      </c>
      <c r="Z809" s="110">
        <v>12</v>
      </c>
      <c r="AA809" s="75">
        <v>7</v>
      </c>
      <c r="AB809" s="75"/>
      <c r="AC809" s="75"/>
      <c r="AD809" s="75"/>
      <c r="AE809" s="170"/>
      <c r="AF809" s="75"/>
      <c r="AG809" s="75"/>
      <c r="AH809" s="75"/>
    </row>
    <row r="810" spans="1:34" ht="14.25" customHeight="1" x14ac:dyDescent="0.25">
      <c r="A810" s="111">
        <v>81751300</v>
      </c>
      <c r="B810" s="220" t="s">
        <v>817</v>
      </c>
      <c r="C810" s="197" t="str">
        <f>VLOOKUP(B810,Satser!$I$133:$J$160,2,FALSE)</f>
        <v>NV</v>
      </c>
      <c r="D810" s="220" t="s">
        <v>1608</v>
      </c>
      <c r="E810" s="440" t="s">
        <v>2166</v>
      </c>
      <c r="F810" s="220" t="s">
        <v>1812</v>
      </c>
      <c r="G810" s="75"/>
      <c r="H810" s="362">
        <v>2013</v>
      </c>
      <c r="I810" s="75">
        <v>1310</v>
      </c>
      <c r="J810" s="195"/>
      <c r="K810" s="379">
        <f>IF(B810="",0,VLOOKUP(B810,Satser!$D$167:$F$194,2,FALSE)*IF(AA810="",0,VLOOKUP(AA810,Satser!$H$2:$J$14,2,FALSE)))</f>
        <v>0</v>
      </c>
      <c r="L810" s="379">
        <f>IF(B810="",0,VLOOKUP(B810,Satser!$I$167:$L$194,3,FALSE)*IF(AA810="",0,VLOOKUP(AA810,Satser!$H$2:$J$14,3,FALSE)))</f>
        <v>0</v>
      </c>
      <c r="M810" s="380">
        <f t="shared" si="13"/>
        <v>0</v>
      </c>
      <c r="N810" s="354" t="s">
        <v>1618</v>
      </c>
      <c r="O810" s="75"/>
      <c r="P810" s="75"/>
      <c r="Q810" s="75"/>
      <c r="R810" s="75"/>
      <c r="S810" s="75"/>
      <c r="T810" s="75"/>
      <c r="U810" s="75"/>
      <c r="V810" s="75">
        <v>3</v>
      </c>
      <c r="W810" s="75">
        <v>12</v>
      </c>
      <c r="X810" s="75">
        <v>12</v>
      </c>
      <c r="Y810" s="75">
        <v>12</v>
      </c>
      <c r="Z810" s="110">
        <v>9</v>
      </c>
      <c r="AA810" s="75"/>
      <c r="AB810" s="75"/>
      <c r="AC810" s="75"/>
      <c r="AD810" s="75"/>
      <c r="AE810" s="170"/>
      <c r="AF810" s="75"/>
      <c r="AG810" s="75"/>
      <c r="AH810" s="75"/>
    </row>
    <row r="811" spans="1:34" ht="14.25" customHeight="1" x14ac:dyDescent="0.25">
      <c r="A811" s="111">
        <v>81751400</v>
      </c>
      <c r="B811" s="220" t="s">
        <v>817</v>
      </c>
      <c r="C811" s="197" t="str">
        <f>VLOOKUP(B811,Satser!$I$133:$J$160,2,FALSE)</f>
        <v>NV</v>
      </c>
      <c r="D811" s="220" t="s">
        <v>1575</v>
      </c>
      <c r="E811" s="440" t="s">
        <v>2165</v>
      </c>
      <c r="F811" s="220" t="s">
        <v>1812</v>
      </c>
      <c r="G811" s="75"/>
      <c r="H811" s="362">
        <v>2013</v>
      </c>
      <c r="I811" s="75">
        <v>1309</v>
      </c>
      <c r="J811" s="195"/>
      <c r="K811" s="379">
        <f>IF(B811="",0,VLOOKUP(B811,Satser!$D$167:$F$194,2,FALSE)*IF(AA811="",0,VLOOKUP(AA811,Satser!$H$2:$J$14,2,FALSE)))</f>
        <v>0</v>
      </c>
      <c r="L811" s="379">
        <f>IF(B811="",0,VLOOKUP(B811,Satser!$I$167:$L$194,3,FALSE)*IF(AA811="",0,VLOOKUP(AA811,Satser!$H$2:$J$14,3,FALSE)))</f>
        <v>0</v>
      </c>
      <c r="M811" s="380">
        <f t="shared" si="13"/>
        <v>0</v>
      </c>
      <c r="N811" s="354" t="s">
        <v>1612</v>
      </c>
      <c r="O811" s="75"/>
      <c r="P811" s="75"/>
      <c r="Q811" s="75"/>
      <c r="R811" s="75"/>
      <c r="S811" s="75"/>
      <c r="T811" s="75"/>
      <c r="U811" s="75"/>
      <c r="V811" s="75">
        <v>4</v>
      </c>
      <c r="W811" s="75">
        <v>12</v>
      </c>
      <c r="X811" s="75">
        <v>12</v>
      </c>
      <c r="Y811" s="75">
        <v>12</v>
      </c>
      <c r="Z811" s="110">
        <v>8</v>
      </c>
      <c r="AA811" s="75"/>
      <c r="AB811" s="75"/>
      <c r="AC811" s="75"/>
      <c r="AD811" s="75"/>
      <c r="AE811" s="170"/>
      <c r="AF811" s="75"/>
      <c r="AG811" s="75"/>
      <c r="AH811" s="75"/>
    </row>
    <row r="812" spans="1:34" ht="14.25" customHeight="1" x14ac:dyDescent="0.25">
      <c r="A812" s="111">
        <v>81751500</v>
      </c>
      <c r="B812" s="220" t="s">
        <v>817</v>
      </c>
      <c r="C812" s="197" t="str">
        <f>VLOOKUP(B812,Satser!$I$133:$J$160,2,FALSE)</f>
        <v>NV</v>
      </c>
      <c r="D812" s="220" t="s">
        <v>2156</v>
      </c>
      <c r="E812" s="440" t="s">
        <v>2165</v>
      </c>
      <c r="F812" s="220" t="s">
        <v>1812</v>
      </c>
      <c r="G812" s="75"/>
      <c r="H812" s="362">
        <v>2013</v>
      </c>
      <c r="I812" s="75">
        <v>1508</v>
      </c>
      <c r="J812" s="195"/>
      <c r="K812" s="379">
        <f>IF(B812="",0,VLOOKUP(B812,Satser!$D$167:$F$194,2,FALSE)*IF(AA812="",0,VLOOKUP(AA812,Satser!$H$2:$J$14,2,FALSE)))</f>
        <v>89276.117771254561</v>
      </c>
      <c r="L812" s="379">
        <f>IF(B812="",0,VLOOKUP(B812,Satser!$I$167:$L$194,3,FALSE)*IF(AA812="",0,VLOOKUP(AA812,Satser!$H$2:$J$14,3,FALSE)))</f>
        <v>599425.36217842356</v>
      </c>
      <c r="M812" s="380">
        <f t="shared" si="13"/>
        <v>688701.47994967806</v>
      </c>
      <c r="N812" s="339" t="s">
        <v>2004</v>
      </c>
      <c r="O812" s="75"/>
      <c r="P812" s="75"/>
      <c r="Q812" s="75"/>
      <c r="R812" s="75"/>
      <c r="S812" s="75"/>
      <c r="T812" s="75"/>
      <c r="U812" s="75"/>
      <c r="V812" s="75"/>
      <c r="W812" s="75"/>
      <c r="X812" s="75">
        <v>5</v>
      </c>
      <c r="Y812" s="75">
        <v>12</v>
      </c>
      <c r="Z812" s="110">
        <v>12</v>
      </c>
      <c r="AA812" s="75">
        <v>12</v>
      </c>
      <c r="AB812" s="76">
        <v>7</v>
      </c>
      <c r="AC812" s="76"/>
      <c r="AD812" s="76"/>
      <c r="AE812" s="169"/>
      <c r="AF812" s="75"/>
      <c r="AG812" s="75"/>
      <c r="AH812" s="75"/>
    </row>
    <row r="813" spans="1:34" ht="14.25" customHeight="1" x14ac:dyDescent="0.25">
      <c r="A813" s="111">
        <v>81751600</v>
      </c>
      <c r="B813" s="220" t="s">
        <v>817</v>
      </c>
      <c r="C813" s="197" t="str">
        <f>VLOOKUP(B813,Satser!$I$133:$J$160,2,FALSE)</f>
        <v>NV</v>
      </c>
      <c r="D813" s="220" t="s">
        <v>1601</v>
      </c>
      <c r="E813" s="440" t="s">
        <v>2166</v>
      </c>
      <c r="F813" s="220" t="s">
        <v>1812</v>
      </c>
      <c r="G813" s="75"/>
      <c r="H813" s="362">
        <v>2013</v>
      </c>
      <c r="I813" s="75">
        <v>1309</v>
      </c>
      <c r="J813" s="195"/>
      <c r="K813" s="379">
        <f>IF(B813="",0,VLOOKUP(B813,Satser!$D$167:$F$194,2,FALSE)*IF(AA813="",0,VLOOKUP(AA813,Satser!$H$2:$J$14,2,FALSE)))</f>
        <v>0</v>
      </c>
      <c r="L813" s="379">
        <f>IF(B813="",0,VLOOKUP(B813,Satser!$I$167:$L$194,3,FALSE)*IF(AA813="",0,VLOOKUP(AA813,Satser!$H$2:$J$14,3,FALSE)))</f>
        <v>0</v>
      </c>
      <c r="M813" s="380">
        <f t="shared" si="13"/>
        <v>0</v>
      </c>
      <c r="N813" s="354" t="s">
        <v>1619</v>
      </c>
      <c r="O813" s="75"/>
      <c r="P813" s="75"/>
      <c r="Q813" s="75"/>
      <c r="R813" s="75"/>
      <c r="S813" s="75"/>
      <c r="T813" s="75"/>
      <c r="U813" s="75"/>
      <c r="V813" s="75">
        <v>4</v>
      </c>
      <c r="W813" s="75">
        <v>12</v>
      </c>
      <c r="X813" s="75">
        <v>12</v>
      </c>
      <c r="Y813" s="75">
        <v>12</v>
      </c>
      <c r="Z813" s="110">
        <v>8</v>
      </c>
      <c r="AA813" s="75"/>
      <c r="AB813" s="75"/>
      <c r="AC813" s="75"/>
      <c r="AD813" s="75"/>
      <c r="AE813" s="170"/>
      <c r="AF813" s="75"/>
      <c r="AG813" s="75"/>
      <c r="AH813" s="75"/>
    </row>
    <row r="814" spans="1:34" ht="14.25" customHeight="1" x14ac:dyDescent="0.25">
      <c r="A814" s="111">
        <v>81751700</v>
      </c>
      <c r="B814" s="220" t="s">
        <v>817</v>
      </c>
      <c r="C814" s="197" t="str">
        <f>VLOOKUP(B814,Satser!$I$133:$J$160,2,FALSE)</f>
        <v>NV</v>
      </c>
      <c r="D814" s="220" t="s">
        <v>1751</v>
      </c>
      <c r="E814" s="440" t="s">
        <v>2165</v>
      </c>
      <c r="F814" s="220" t="s">
        <v>1812</v>
      </c>
      <c r="G814" s="75"/>
      <c r="H814" s="362">
        <v>2013</v>
      </c>
      <c r="I814" s="75">
        <v>1408</v>
      </c>
      <c r="J814" s="195"/>
      <c r="K814" s="379">
        <f>IF(B814="",0,VLOOKUP(B814,Satser!$D$167:$F$194,2,FALSE)*IF(AA814="",0,VLOOKUP(AA814,Satser!$H$2:$J$14,2,FALSE)))</f>
        <v>52083.687107749902</v>
      </c>
      <c r="L814" s="379">
        <f>IF(B814="",0,VLOOKUP(B814,Satser!$I$167:$L$194,3,FALSE)*IF(AA814="",0,VLOOKUP(AA814,Satser!$H$2:$J$14,3,FALSE)))</f>
        <v>349704.75629489223</v>
      </c>
      <c r="M814" s="380">
        <f t="shared" si="13"/>
        <v>401788.44340264215</v>
      </c>
      <c r="N814" s="354" t="s">
        <v>1764</v>
      </c>
      <c r="O814" s="75"/>
      <c r="P814" s="75"/>
      <c r="Q814" s="75"/>
      <c r="R814" s="75"/>
      <c r="S814" s="75"/>
      <c r="T814" s="75"/>
      <c r="U814" s="75"/>
      <c r="V814" s="75"/>
      <c r="W814" s="75">
        <v>5</v>
      </c>
      <c r="X814" s="75">
        <v>12</v>
      </c>
      <c r="Y814" s="75">
        <v>12</v>
      </c>
      <c r="Z814" s="110">
        <v>12</v>
      </c>
      <c r="AA814" s="75">
        <v>7</v>
      </c>
      <c r="AB814" s="75"/>
      <c r="AC814" s="75"/>
      <c r="AD814" s="75"/>
      <c r="AE814" s="170"/>
      <c r="AF814" s="75"/>
      <c r="AG814" s="75"/>
      <c r="AH814" s="75"/>
    </row>
    <row r="815" spans="1:34" ht="14.25" customHeight="1" x14ac:dyDescent="0.25">
      <c r="A815" s="111">
        <v>81751800</v>
      </c>
      <c r="B815" s="220" t="s">
        <v>809</v>
      </c>
      <c r="C815" s="197" t="str">
        <f>VLOOKUP(B815,Satser!$I$133:$J$160,2,FALSE)</f>
        <v>MH</v>
      </c>
      <c r="D815" s="220" t="s">
        <v>1636</v>
      </c>
      <c r="E815" s="440"/>
      <c r="F815" s="220" t="s">
        <v>1812</v>
      </c>
      <c r="G815" s="75"/>
      <c r="H815" s="362">
        <v>2013</v>
      </c>
      <c r="I815" s="75">
        <v>1401</v>
      </c>
      <c r="J815" s="195"/>
      <c r="K815" s="379">
        <f>IF(B815="",0,VLOOKUP(B815,Satser!$D$167:$F$194,2,FALSE)*IF(AA815="",0,VLOOKUP(AA815,Satser!$H$2:$J$14,2,FALSE)))</f>
        <v>0</v>
      </c>
      <c r="L815" s="379">
        <f>IF(B815="",0,VLOOKUP(B815,Satser!$I$167:$L$194,3,FALSE)*IF(AA815="",0,VLOOKUP(AA815,Satser!$H$2:$J$14,3,FALSE)))</f>
        <v>0</v>
      </c>
      <c r="M815" s="380">
        <f t="shared" si="13"/>
        <v>0</v>
      </c>
      <c r="N815" s="354" t="s">
        <v>1637</v>
      </c>
      <c r="O815" s="75"/>
      <c r="P815" s="75"/>
      <c r="Q815" s="75"/>
      <c r="R815" s="75"/>
      <c r="S815" s="75"/>
      <c r="T815" s="75"/>
      <c r="U815" s="75"/>
      <c r="V815" s="75"/>
      <c r="W815" s="75">
        <v>12</v>
      </c>
      <c r="X815" s="75">
        <v>12</v>
      </c>
      <c r="Y815" s="75">
        <v>12</v>
      </c>
      <c r="Z815" s="110">
        <v>12</v>
      </c>
      <c r="AA815" s="75"/>
      <c r="AB815" s="75"/>
      <c r="AC815" s="75"/>
      <c r="AD815" s="75"/>
      <c r="AE815" s="170"/>
      <c r="AF815" s="75"/>
      <c r="AG815" s="75"/>
      <c r="AH815" s="75"/>
    </row>
    <row r="816" spans="1:34" ht="14.25" customHeight="1" x14ac:dyDescent="0.25">
      <c r="A816" s="111">
        <v>81751900</v>
      </c>
      <c r="B816" s="220" t="s">
        <v>809</v>
      </c>
      <c r="C816" s="197" t="str">
        <f>VLOOKUP(B816,Satser!$I$133:$J$160,2,FALSE)</f>
        <v>MH</v>
      </c>
      <c r="D816" s="220" t="s">
        <v>1552</v>
      </c>
      <c r="E816" s="440" t="s">
        <v>2208</v>
      </c>
      <c r="F816" s="220" t="s">
        <v>1812</v>
      </c>
      <c r="G816" s="75"/>
      <c r="H816" s="362">
        <v>2013</v>
      </c>
      <c r="I816" s="75">
        <v>1309</v>
      </c>
      <c r="J816" s="195"/>
      <c r="K816" s="379">
        <f>IF(B816="",0,VLOOKUP(B816,Satser!$D$167:$F$194,2,FALSE)*IF(AA816="",0,VLOOKUP(AA816,Satser!$H$2:$J$14,2,FALSE)))</f>
        <v>0</v>
      </c>
      <c r="L816" s="379">
        <f>IF(B816="",0,VLOOKUP(B816,Satser!$I$167:$L$194,3,FALSE)*IF(AA816="",0,VLOOKUP(AA816,Satser!$H$2:$J$14,3,FALSE)))</f>
        <v>0</v>
      </c>
      <c r="M816" s="380">
        <f t="shared" si="13"/>
        <v>0</v>
      </c>
      <c r="N816" s="354" t="s">
        <v>1620</v>
      </c>
      <c r="O816" s="75"/>
      <c r="P816" s="75"/>
      <c r="Q816" s="75"/>
      <c r="R816" s="75"/>
      <c r="S816" s="75"/>
      <c r="T816" s="75"/>
      <c r="U816" s="75"/>
      <c r="V816" s="75">
        <v>4</v>
      </c>
      <c r="W816" s="75">
        <v>12</v>
      </c>
      <c r="X816" s="75">
        <v>12</v>
      </c>
      <c r="Y816" s="75">
        <v>12</v>
      </c>
      <c r="Z816" s="110">
        <v>8</v>
      </c>
      <c r="AA816" s="75"/>
      <c r="AB816" s="75"/>
      <c r="AC816" s="75"/>
      <c r="AD816" s="75"/>
      <c r="AE816" s="170"/>
      <c r="AF816" s="75"/>
      <c r="AG816" s="75"/>
      <c r="AH816" s="75"/>
    </row>
    <row r="817" spans="1:34" ht="14.25" customHeight="1" x14ac:dyDescent="0.25">
      <c r="A817" s="111">
        <v>81752000</v>
      </c>
      <c r="B817" s="220" t="s">
        <v>812</v>
      </c>
      <c r="C817" s="197" t="str">
        <f>VLOOKUP(B817,Satser!$I$133:$J$160,2,FALSE)</f>
        <v>IE</v>
      </c>
      <c r="D817" s="220" t="s">
        <v>1661</v>
      </c>
      <c r="E817" s="440" t="s">
        <v>2173</v>
      </c>
      <c r="F817" s="220" t="s">
        <v>1812</v>
      </c>
      <c r="G817" s="75"/>
      <c r="H817" s="362">
        <v>2013</v>
      </c>
      <c r="I817" s="75">
        <v>1403</v>
      </c>
      <c r="J817" s="195"/>
      <c r="K817" s="379">
        <f>IF(B817="",0,VLOOKUP(B817,Satser!$D$167:$F$194,2,FALSE)*IF(AA817="",0,VLOOKUP(AA817,Satser!$H$2:$J$14,2,FALSE)))</f>
        <v>14873.401220691007</v>
      </c>
      <c r="L817" s="379">
        <f>IF(B817="",0,VLOOKUP(B817,Satser!$I$167:$L$194,3,FALSE)*IF(AA817="",0,VLOOKUP(AA817,Satser!$H$2:$J$14,3,FALSE)))</f>
        <v>99864.265338925339</v>
      </c>
      <c r="M817" s="380">
        <f t="shared" si="13"/>
        <v>114737.66655961635</v>
      </c>
      <c r="N817" s="354" t="s">
        <v>1671</v>
      </c>
      <c r="O817" s="75"/>
      <c r="P817" s="75"/>
      <c r="Q817" s="75"/>
      <c r="R817" s="75"/>
      <c r="S817" s="75"/>
      <c r="T817" s="75"/>
      <c r="U817" s="75"/>
      <c r="V817" s="75"/>
      <c r="W817" s="75">
        <v>10</v>
      </c>
      <c r="X817" s="75">
        <v>12</v>
      </c>
      <c r="Y817" s="75">
        <v>12</v>
      </c>
      <c r="Z817" s="110">
        <v>12</v>
      </c>
      <c r="AA817" s="75">
        <v>2</v>
      </c>
      <c r="AB817" s="75"/>
      <c r="AC817" s="75"/>
      <c r="AD817" s="75"/>
      <c r="AE817" s="170"/>
      <c r="AF817" s="75"/>
      <c r="AG817" s="75"/>
      <c r="AH817" s="75"/>
    </row>
    <row r="818" spans="1:34" ht="14.25" customHeight="1" x14ac:dyDescent="0.25">
      <c r="A818" s="111">
        <v>81752100</v>
      </c>
      <c r="B818" s="220" t="s">
        <v>812</v>
      </c>
      <c r="C818" s="197" t="str">
        <f>VLOOKUP(B818,Satser!$I$133:$J$160,2,FALSE)</f>
        <v>IE</v>
      </c>
      <c r="D818" s="220" t="s">
        <v>1839</v>
      </c>
      <c r="E818" s="440" t="s">
        <v>2173</v>
      </c>
      <c r="F818" s="220" t="s">
        <v>1812</v>
      </c>
      <c r="G818" s="75" t="s">
        <v>527</v>
      </c>
      <c r="H818" s="362">
        <v>2013</v>
      </c>
      <c r="I818" s="75">
        <v>1501</v>
      </c>
      <c r="J818" s="195"/>
      <c r="K818" s="379">
        <f>IF(B818="",0,VLOOKUP(B818,Satser!$D$167:$F$194,2,FALSE)*IF(AA818="",0,VLOOKUP(AA818,Satser!$H$2:$J$14,2,FALSE)))</f>
        <v>89276.117771254561</v>
      </c>
      <c r="L818" s="379">
        <f>IF(B818="",0,VLOOKUP(B818,Satser!$I$167:$L$194,3,FALSE)*IF(AA818="",0,VLOOKUP(AA818,Satser!$H$2:$J$14,3,FALSE)))</f>
        <v>599425.36217842356</v>
      </c>
      <c r="M818" s="380">
        <f t="shared" si="13"/>
        <v>688701.47994967806</v>
      </c>
      <c r="N818" s="354" t="s">
        <v>1873</v>
      </c>
      <c r="O818" s="75"/>
      <c r="P818" s="75"/>
      <c r="Q818" s="75"/>
      <c r="R818" s="75"/>
      <c r="S818" s="75"/>
      <c r="T818" s="75"/>
      <c r="U818" s="75"/>
      <c r="V818" s="75"/>
      <c r="W818" s="75"/>
      <c r="X818" s="75">
        <v>12</v>
      </c>
      <c r="Y818" s="75">
        <v>12</v>
      </c>
      <c r="Z818" s="110">
        <v>12</v>
      </c>
      <c r="AA818" s="75">
        <v>12</v>
      </c>
      <c r="AB818" s="76"/>
      <c r="AC818" s="76"/>
      <c r="AD818" s="76"/>
      <c r="AE818" s="169"/>
      <c r="AF818" s="75"/>
      <c r="AG818" s="75"/>
      <c r="AH818" s="75"/>
    </row>
    <row r="819" spans="1:34" ht="14.25" customHeight="1" x14ac:dyDescent="0.25">
      <c r="A819" s="111">
        <v>81752200</v>
      </c>
      <c r="B819" s="220" t="s">
        <v>812</v>
      </c>
      <c r="C819" s="197" t="str">
        <f>VLOOKUP(B819,Satser!$I$133:$J$160,2,FALSE)</f>
        <v>IE</v>
      </c>
      <c r="D819" s="220" t="s">
        <v>1662</v>
      </c>
      <c r="E819" s="440" t="s">
        <v>2172</v>
      </c>
      <c r="F819" s="220" t="s">
        <v>1812</v>
      </c>
      <c r="G819" s="75"/>
      <c r="H819" s="362">
        <v>2013</v>
      </c>
      <c r="I819" s="75">
        <v>1403</v>
      </c>
      <c r="J819" s="195"/>
      <c r="K819" s="379">
        <f>IF(B819="",0,VLOOKUP(B819,Satser!$D$167:$F$194,2,FALSE)*IF(AA819="",0,VLOOKUP(AA819,Satser!$H$2:$J$14,2,FALSE)))</f>
        <v>14873.401220691007</v>
      </c>
      <c r="L819" s="379">
        <f>IF(B819="",0,VLOOKUP(B819,Satser!$I$167:$L$194,3,FALSE)*IF(AA819="",0,VLOOKUP(AA819,Satser!$H$2:$J$14,3,FALSE)))</f>
        <v>99864.265338925339</v>
      </c>
      <c r="M819" s="380">
        <f t="shared" si="13"/>
        <v>114737.66655961635</v>
      </c>
      <c r="N819" s="354" t="s">
        <v>1672</v>
      </c>
      <c r="O819" s="75"/>
      <c r="P819" s="75"/>
      <c r="Q819" s="75"/>
      <c r="R819" s="75"/>
      <c r="S819" s="75"/>
      <c r="T819" s="75"/>
      <c r="U819" s="75"/>
      <c r="V819" s="75"/>
      <c r="W819" s="75">
        <v>10</v>
      </c>
      <c r="X819" s="75">
        <v>12</v>
      </c>
      <c r="Y819" s="75">
        <v>12</v>
      </c>
      <c r="Z819" s="110">
        <v>12</v>
      </c>
      <c r="AA819" s="75">
        <v>2</v>
      </c>
      <c r="AB819" s="75"/>
      <c r="AC819" s="75"/>
      <c r="AD819" s="75"/>
      <c r="AE819" s="170"/>
      <c r="AF819" s="75"/>
      <c r="AG819" s="75"/>
      <c r="AH819" s="75"/>
    </row>
    <row r="820" spans="1:34" ht="14.25" customHeight="1" x14ac:dyDescent="0.25">
      <c r="A820" s="111">
        <v>81752300</v>
      </c>
      <c r="B820" s="220" t="s">
        <v>818</v>
      </c>
      <c r="C820" s="197" t="str">
        <f>VLOOKUP(B820,Satser!$I$133:$J$160,2,FALSE)</f>
        <v>SU</v>
      </c>
      <c r="D820" s="220" t="s">
        <v>1464</v>
      </c>
      <c r="E820" s="440" t="s">
        <v>2209</v>
      </c>
      <c r="F820" s="220" t="s">
        <v>1812</v>
      </c>
      <c r="G820" s="75"/>
      <c r="H820" s="362">
        <v>2013</v>
      </c>
      <c r="I820" s="75"/>
      <c r="J820" s="195"/>
      <c r="K820" s="379">
        <f>IF(B820="",0,VLOOKUP(B820,Satser!$D$167:$F$194,2,FALSE)*IF(AA820="",0,VLOOKUP(AA820,Satser!$H$2:$J$14,2,FALSE)))</f>
        <v>0</v>
      </c>
      <c r="L820" s="379">
        <f>IF(B820="",0,VLOOKUP(B820,Satser!$I$167:$L$194,3,FALSE)*IF(AA820="",0,VLOOKUP(AA820,Satser!$H$2:$J$14,3,FALSE)))</f>
        <v>0</v>
      </c>
      <c r="M820" s="380">
        <f t="shared" si="13"/>
        <v>0</v>
      </c>
      <c r="N820" s="141" t="s">
        <v>1594</v>
      </c>
      <c r="O820" s="75"/>
      <c r="P820" s="75"/>
      <c r="Q820" s="75"/>
      <c r="R820" s="75"/>
      <c r="S820" s="75"/>
      <c r="T820" s="75"/>
      <c r="U820" s="75"/>
      <c r="V820" s="75">
        <v>4</v>
      </c>
      <c r="W820" s="75">
        <v>12</v>
      </c>
      <c r="X820" s="75">
        <v>12</v>
      </c>
      <c r="Y820" s="75">
        <v>12</v>
      </c>
      <c r="Z820" s="110">
        <v>8</v>
      </c>
      <c r="AA820" s="75"/>
      <c r="AB820" s="75"/>
      <c r="AC820" s="75"/>
      <c r="AD820" s="75"/>
      <c r="AE820" s="170"/>
      <c r="AF820" s="75"/>
      <c r="AG820" s="75"/>
      <c r="AH820" s="75"/>
    </row>
    <row r="821" spans="1:34" ht="14.25" customHeight="1" x14ac:dyDescent="0.25">
      <c r="A821" s="111">
        <v>81752400</v>
      </c>
      <c r="B821" s="220" t="s">
        <v>813</v>
      </c>
      <c r="C821" s="197" t="str">
        <f>VLOOKUP(B821,Satser!$I$133:$J$160,2,FALSE)</f>
        <v>IV</v>
      </c>
      <c r="D821" s="220" t="s">
        <v>1836</v>
      </c>
      <c r="E821" s="440" t="s">
        <v>2186</v>
      </c>
      <c r="F821" s="220" t="s">
        <v>1812</v>
      </c>
      <c r="G821" s="220" t="s">
        <v>527</v>
      </c>
      <c r="H821" s="362">
        <v>2013</v>
      </c>
      <c r="I821" s="75">
        <v>1501</v>
      </c>
      <c r="J821" s="195"/>
      <c r="K821" s="379">
        <f>IF(B821="",0,VLOOKUP(B821,Satser!$D$167:$F$194,2,FALSE)*IF(AA821="",0,VLOOKUP(AA821,Satser!$H$2:$J$14,2,FALSE)))</f>
        <v>89276.117771254561</v>
      </c>
      <c r="L821" s="379">
        <f>IF(B821="",0,VLOOKUP(B821,Satser!$I$167:$L$194,3,FALSE)*IF(AA821="",0,VLOOKUP(AA821,Satser!$H$2:$J$14,3,FALSE)))</f>
        <v>599425.36217842356</v>
      </c>
      <c r="M821" s="380">
        <f t="shared" si="13"/>
        <v>688701.47994967806</v>
      </c>
      <c r="N821" s="141" t="s">
        <v>1874</v>
      </c>
      <c r="O821" s="75"/>
      <c r="P821" s="75"/>
      <c r="Q821" s="75"/>
      <c r="R821" s="75"/>
      <c r="S821" s="75"/>
      <c r="T821" s="75"/>
      <c r="U821" s="75"/>
      <c r="V821" s="75"/>
      <c r="W821" s="75"/>
      <c r="X821" s="75">
        <v>12</v>
      </c>
      <c r="Y821" s="75">
        <v>12</v>
      </c>
      <c r="Z821" s="110">
        <v>12</v>
      </c>
      <c r="AA821" s="75">
        <v>12</v>
      </c>
      <c r="AB821" s="76"/>
      <c r="AC821" s="76"/>
      <c r="AD821" s="76"/>
      <c r="AE821" s="169"/>
      <c r="AF821" s="75"/>
      <c r="AG821" s="75"/>
      <c r="AH821" s="75"/>
    </row>
    <row r="822" spans="1:34" ht="14.25" customHeight="1" x14ac:dyDescent="0.25">
      <c r="A822" s="111">
        <v>81752500</v>
      </c>
      <c r="B822" s="220" t="s">
        <v>813</v>
      </c>
      <c r="C822" s="197" t="str">
        <f>VLOOKUP(B822,Satser!$I$133:$J$160,2,FALSE)</f>
        <v>IV</v>
      </c>
      <c r="D822" s="220" t="s">
        <v>1648</v>
      </c>
      <c r="E822" s="440" t="s">
        <v>2210</v>
      </c>
      <c r="F822" s="220" t="s">
        <v>1812</v>
      </c>
      <c r="G822" s="75"/>
      <c r="H822" s="362">
        <v>2013</v>
      </c>
      <c r="I822" s="75">
        <v>1401</v>
      </c>
      <c r="J822" s="195"/>
      <c r="K822" s="379">
        <f>IF(B822="",0,VLOOKUP(B822,Satser!$D$167:$F$194,2,FALSE)*IF(AA822="",0,VLOOKUP(AA822,Satser!$H$2:$J$14,2,FALSE)))</f>
        <v>0</v>
      </c>
      <c r="L822" s="379">
        <f>IF(B822="",0,VLOOKUP(B822,Satser!$I$167:$L$194,3,FALSE)*IF(AA822="",0,VLOOKUP(AA822,Satser!$H$2:$J$14,3,FALSE)))</f>
        <v>0</v>
      </c>
      <c r="M822" s="380">
        <f t="shared" si="13"/>
        <v>0</v>
      </c>
      <c r="N822" s="141" t="s">
        <v>1664</v>
      </c>
      <c r="O822" s="75"/>
      <c r="P822" s="75"/>
      <c r="Q822" s="75"/>
      <c r="R822" s="75"/>
      <c r="S822" s="75"/>
      <c r="T822" s="75"/>
      <c r="U822" s="75"/>
      <c r="V822" s="75"/>
      <c r="W822" s="75">
        <v>12</v>
      </c>
      <c r="X822" s="75">
        <v>12</v>
      </c>
      <c r="Y822" s="75">
        <v>12</v>
      </c>
      <c r="Z822" s="110">
        <v>12</v>
      </c>
      <c r="AA822" s="75"/>
      <c r="AB822" s="75"/>
      <c r="AC822" s="75"/>
      <c r="AD822" s="75"/>
      <c r="AE822" s="170"/>
      <c r="AF822" s="75"/>
      <c r="AG822" s="75"/>
      <c r="AH822" s="75"/>
    </row>
    <row r="823" spans="1:34" ht="14.25" customHeight="1" x14ac:dyDescent="0.25">
      <c r="A823" s="111">
        <v>81752600</v>
      </c>
      <c r="B823" s="220" t="s">
        <v>809</v>
      </c>
      <c r="C823" s="197" t="str">
        <f>VLOOKUP(B823,Satser!$I$133:$J$160,2,FALSE)</f>
        <v>MH</v>
      </c>
      <c r="D823" s="220" t="s">
        <v>1438</v>
      </c>
      <c r="E823" s="440"/>
      <c r="F823" s="220" t="s">
        <v>1812</v>
      </c>
      <c r="G823" s="75"/>
      <c r="H823" s="362">
        <v>2013</v>
      </c>
      <c r="I823" s="75"/>
      <c r="J823" s="195"/>
      <c r="K823" s="379">
        <f>IF(B823="",0,VLOOKUP(B823,Satser!$D$167:$F$194,2,FALSE)*IF(AA823="",0,VLOOKUP(AA823,Satser!$H$2:$J$14,2,FALSE)))</f>
        <v>0</v>
      </c>
      <c r="L823" s="379">
        <f>IF(B823="",0,VLOOKUP(B823,Satser!$I$167:$L$194,3,FALSE)*IF(AA823="",0,VLOOKUP(AA823,Satser!$H$2:$J$14,3,FALSE)))</f>
        <v>0</v>
      </c>
      <c r="M823" s="380">
        <f t="shared" si="13"/>
        <v>0</v>
      </c>
      <c r="N823" s="141" t="s">
        <v>1594</v>
      </c>
      <c r="O823" s="75"/>
      <c r="P823" s="75"/>
      <c r="Q823" s="75"/>
      <c r="R823" s="75"/>
      <c r="S823" s="75"/>
      <c r="T823" s="75"/>
      <c r="U823" s="75"/>
      <c r="V823" s="75">
        <v>4</v>
      </c>
      <c r="W823" s="75">
        <v>12</v>
      </c>
      <c r="X823" s="75">
        <v>12</v>
      </c>
      <c r="Y823" s="75">
        <v>12</v>
      </c>
      <c r="Z823" s="110">
        <v>8</v>
      </c>
      <c r="AA823" s="75"/>
      <c r="AB823" s="75"/>
      <c r="AC823" s="75"/>
      <c r="AD823" s="75"/>
      <c r="AE823" s="170"/>
      <c r="AF823" s="75"/>
      <c r="AG823" s="75"/>
      <c r="AH823" s="75"/>
    </row>
    <row r="824" spans="1:34" ht="14.25" customHeight="1" x14ac:dyDescent="0.25">
      <c r="A824" s="111">
        <v>81752700</v>
      </c>
      <c r="B824" s="220" t="s">
        <v>809</v>
      </c>
      <c r="C824" s="197" t="str">
        <f>VLOOKUP(B824,Satser!$I$133:$J$160,2,FALSE)</f>
        <v>MH</v>
      </c>
      <c r="D824" s="220" t="s">
        <v>1439</v>
      </c>
      <c r="E824" s="440"/>
      <c r="F824" s="220" t="s">
        <v>1812</v>
      </c>
      <c r="G824" s="75"/>
      <c r="H824" s="362">
        <v>2013</v>
      </c>
      <c r="I824" s="75"/>
      <c r="J824" s="195"/>
      <c r="K824" s="379">
        <f>IF(B824="",0,VLOOKUP(B824,Satser!$D$167:$F$194,2,FALSE)*IF(AA824="",0,VLOOKUP(AA824,Satser!$H$2:$J$14,2,FALSE)))</f>
        <v>0</v>
      </c>
      <c r="L824" s="379">
        <f>IF(B824="",0,VLOOKUP(B824,Satser!$I$167:$L$194,3,FALSE)*IF(AA824="",0,VLOOKUP(AA824,Satser!$H$2:$J$14,3,FALSE)))</f>
        <v>0</v>
      </c>
      <c r="M824" s="380">
        <f t="shared" si="13"/>
        <v>0</v>
      </c>
      <c r="N824" s="141" t="s">
        <v>1594</v>
      </c>
      <c r="O824" s="75"/>
      <c r="P824" s="75"/>
      <c r="Q824" s="75"/>
      <c r="R824" s="75"/>
      <c r="S824" s="75"/>
      <c r="T824" s="75"/>
      <c r="U824" s="75"/>
      <c r="V824" s="75">
        <v>4</v>
      </c>
      <c r="W824" s="75">
        <v>12</v>
      </c>
      <c r="X824" s="75">
        <v>12</v>
      </c>
      <c r="Y824" s="75">
        <v>12</v>
      </c>
      <c r="Z824" s="110">
        <v>8</v>
      </c>
      <c r="AA824" s="75"/>
      <c r="AB824" s="75"/>
      <c r="AC824" s="75"/>
      <c r="AD824" s="75"/>
      <c r="AE824" s="170"/>
      <c r="AF824" s="75"/>
      <c r="AG824" s="75"/>
      <c r="AH824" s="75"/>
    </row>
    <row r="825" spans="1:34" ht="14.25" customHeight="1" x14ac:dyDescent="0.25">
      <c r="A825" s="111">
        <v>81752800</v>
      </c>
      <c r="B825" s="220" t="s">
        <v>809</v>
      </c>
      <c r="C825" s="197" t="str">
        <f>VLOOKUP(B825,Satser!$I$133:$J$160,2,FALSE)</f>
        <v>MH</v>
      </c>
      <c r="D825" s="220" t="s">
        <v>1439</v>
      </c>
      <c r="E825" s="440"/>
      <c r="F825" s="220" t="s">
        <v>1812</v>
      </c>
      <c r="G825" s="75"/>
      <c r="H825" s="362">
        <v>2013</v>
      </c>
      <c r="I825" s="75"/>
      <c r="J825" s="195"/>
      <c r="K825" s="379">
        <f>IF(B825="",0,VLOOKUP(B825,Satser!$D$167:$F$194,2,FALSE)*IF(AA825="",0,VLOOKUP(AA825,Satser!$H$2:$J$14,2,FALSE)))</f>
        <v>0</v>
      </c>
      <c r="L825" s="379">
        <f>IF(B825="",0,VLOOKUP(B825,Satser!$I$167:$L$194,3,FALSE)*IF(AA825="",0,VLOOKUP(AA825,Satser!$H$2:$J$14,3,FALSE)))</f>
        <v>0</v>
      </c>
      <c r="M825" s="380">
        <f t="shared" si="13"/>
        <v>0</v>
      </c>
      <c r="N825" s="141" t="s">
        <v>1594</v>
      </c>
      <c r="O825" s="75"/>
      <c r="P825" s="75"/>
      <c r="Q825" s="75"/>
      <c r="R825" s="75"/>
      <c r="S825" s="75"/>
      <c r="T825" s="75"/>
      <c r="U825" s="75"/>
      <c r="V825" s="75">
        <v>4</v>
      </c>
      <c r="W825" s="75">
        <v>12</v>
      </c>
      <c r="X825" s="75">
        <v>12</v>
      </c>
      <c r="Y825" s="75">
        <v>12</v>
      </c>
      <c r="Z825" s="110">
        <v>8</v>
      </c>
      <c r="AA825" s="75"/>
      <c r="AB825" s="75"/>
      <c r="AC825" s="75"/>
      <c r="AD825" s="75"/>
      <c r="AE825" s="170"/>
      <c r="AF825" s="75"/>
      <c r="AG825" s="75"/>
      <c r="AH825" s="75"/>
    </row>
    <row r="826" spans="1:34" ht="14.25" customHeight="1" x14ac:dyDescent="0.25">
      <c r="A826" s="111">
        <v>81752900</v>
      </c>
      <c r="B826" s="220" t="s">
        <v>809</v>
      </c>
      <c r="C826" s="197" t="str">
        <f>VLOOKUP(B826,Satser!$I$133:$J$160,2,FALSE)</f>
        <v>MH</v>
      </c>
      <c r="D826" s="220" t="s">
        <v>1440</v>
      </c>
      <c r="E826" s="440"/>
      <c r="F826" s="220" t="s">
        <v>1812</v>
      </c>
      <c r="G826" s="75"/>
      <c r="H826" s="362">
        <v>2013</v>
      </c>
      <c r="I826" s="75"/>
      <c r="J826" s="195"/>
      <c r="K826" s="379">
        <f>IF(B826="",0,VLOOKUP(B826,Satser!$D$167:$F$194,2,FALSE)*IF(AA826="",0,VLOOKUP(AA826,Satser!$H$2:$J$14,2,FALSE)))</f>
        <v>0</v>
      </c>
      <c r="L826" s="379">
        <f>IF(B826="",0,VLOOKUP(B826,Satser!$I$167:$L$194,3,FALSE)*IF(AA826="",0,VLOOKUP(AA826,Satser!$H$2:$J$14,3,FALSE)))</f>
        <v>0</v>
      </c>
      <c r="M826" s="380">
        <f t="shared" si="13"/>
        <v>0</v>
      </c>
      <c r="N826" s="141" t="s">
        <v>1594</v>
      </c>
      <c r="O826" s="75"/>
      <c r="P826" s="75"/>
      <c r="Q826" s="75"/>
      <c r="R826" s="75"/>
      <c r="S826" s="75"/>
      <c r="T826" s="75"/>
      <c r="U826" s="75"/>
      <c r="V826" s="75">
        <v>4</v>
      </c>
      <c r="W826" s="75">
        <v>12</v>
      </c>
      <c r="X826" s="75">
        <v>12</v>
      </c>
      <c r="Y826" s="75">
        <v>12</v>
      </c>
      <c r="Z826" s="110">
        <v>8</v>
      </c>
      <c r="AA826" s="75"/>
      <c r="AB826" s="75"/>
      <c r="AC826" s="75"/>
      <c r="AD826" s="75"/>
      <c r="AE826" s="170"/>
      <c r="AF826" s="75"/>
      <c r="AG826" s="75"/>
      <c r="AH826" s="75"/>
    </row>
    <row r="827" spans="1:34" ht="14.25" customHeight="1" x14ac:dyDescent="0.25">
      <c r="A827" s="111">
        <v>81753000</v>
      </c>
      <c r="B827" s="220" t="s">
        <v>829</v>
      </c>
      <c r="C827" s="197" t="str">
        <f>VLOOKUP(B827,Satser!$I$133:$J$160,2,FALSE)</f>
        <v>VM</v>
      </c>
      <c r="D827" s="220" t="s">
        <v>2038</v>
      </c>
      <c r="E827" s="440" t="s">
        <v>2211</v>
      </c>
      <c r="F827" s="220" t="s">
        <v>1812</v>
      </c>
      <c r="G827" s="75"/>
      <c r="H827" s="362">
        <v>2013</v>
      </c>
      <c r="I827" s="75">
        <v>1309</v>
      </c>
      <c r="J827" s="195"/>
      <c r="K827" s="379">
        <f>IF(B827="",0,VLOOKUP(B827,Satser!$D$167:$F$194,2,FALSE)*IF(AA827="",0,VLOOKUP(AA827,Satser!$H$2:$J$14,2,FALSE)))</f>
        <v>0</v>
      </c>
      <c r="L827" s="379">
        <f>IF(B827="",0,VLOOKUP(B827,Satser!$I$167:$L$194,3,FALSE)*IF(AA827="",0,VLOOKUP(AA827,Satser!$H$2:$J$14,3,FALSE)))</f>
        <v>0</v>
      </c>
      <c r="M827" s="380">
        <f t="shared" si="13"/>
        <v>0</v>
      </c>
      <c r="N827" s="354" t="s">
        <v>2037</v>
      </c>
      <c r="O827" s="75"/>
      <c r="P827" s="75"/>
      <c r="Q827" s="75"/>
      <c r="R827" s="75"/>
      <c r="S827" s="75"/>
      <c r="T827" s="75"/>
      <c r="U827" s="75"/>
      <c r="V827" s="75">
        <v>4</v>
      </c>
      <c r="W827" s="75">
        <v>12</v>
      </c>
      <c r="X827" s="75">
        <v>12</v>
      </c>
      <c r="Y827" s="75">
        <v>12</v>
      </c>
      <c r="Z827" s="110">
        <v>8</v>
      </c>
      <c r="AA827" s="75"/>
      <c r="AB827" s="75"/>
      <c r="AC827" s="75"/>
      <c r="AD827" s="75"/>
      <c r="AE827" s="170"/>
      <c r="AF827" s="75"/>
      <c r="AG827" s="75"/>
      <c r="AH827" s="75"/>
    </row>
    <row r="828" spans="1:34" ht="14.25" customHeight="1" x14ac:dyDescent="0.25">
      <c r="A828" s="111">
        <v>81753100</v>
      </c>
      <c r="B828" s="220" t="s">
        <v>829</v>
      </c>
      <c r="C828" s="197" t="str">
        <f>VLOOKUP(B828,Satser!$I$133:$J$160,2,FALSE)</f>
        <v>VM</v>
      </c>
      <c r="D828" s="220" t="s">
        <v>1562</v>
      </c>
      <c r="E828" s="440"/>
      <c r="F828" s="220" t="s">
        <v>1812</v>
      </c>
      <c r="G828" s="75"/>
      <c r="H828" s="362">
        <v>2013</v>
      </c>
      <c r="I828" s="75"/>
      <c r="J828" s="195"/>
      <c r="K828" s="379">
        <f>IF(B828="",0,VLOOKUP(B828,Satser!$D$167:$F$194,2,FALSE)*IF(AA828="",0,VLOOKUP(AA828,Satser!$H$2:$J$14,2,FALSE)))</f>
        <v>0</v>
      </c>
      <c r="L828" s="379">
        <f>IF(B828="",0,VLOOKUP(B828,Satser!$I$167:$L$194,3,FALSE)*IF(AA828="",0,VLOOKUP(AA828,Satser!$H$2:$J$14,3,FALSE)))</f>
        <v>0</v>
      </c>
      <c r="M828" s="380">
        <f t="shared" si="13"/>
        <v>0</v>
      </c>
      <c r="N828" s="354" t="s">
        <v>1563</v>
      </c>
      <c r="O828" s="75"/>
      <c r="P828" s="75"/>
      <c r="Q828" s="75"/>
      <c r="R828" s="75"/>
      <c r="S828" s="75"/>
      <c r="T828" s="75"/>
      <c r="U828" s="75"/>
      <c r="V828" s="75"/>
      <c r="W828" s="75"/>
      <c r="X828" s="75"/>
      <c r="Y828" s="75"/>
      <c r="Z828" s="110"/>
      <c r="AA828" s="75"/>
      <c r="AB828" s="75"/>
      <c r="AC828" s="75"/>
      <c r="AD828" s="75"/>
      <c r="AE828" s="170"/>
      <c r="AF828" s="75"/>
      <c r="AG828" s="75"/>
      <c r="AH828" s="75"/>
    </row>
    <row r="829" spans="1:34" ht="14.25" customHeight="1" x14ac:dyDescent="0.25">
      <c r="A829" s="111">
        <v>81753200</v>
      </c>
      <c r="B829" s="220" t="s">
        <v>810</v>
      </c>
      <c r="C829" s="197" t="str">
        <f>VLOOKUP(B829,Satser!$I$133:$J$160,2,FALSE)</f>
        <v>HF</v>
      </c>
      <c r="D829" s="220" t="s">
        <v>1571</v>
      </c>
      <c r="E829" s="440" t="s">
        <v>2212</v>
      </c>
      <c r="F829" s="220" t="s">
        <v>1812</v>
      </c>
      <c r="G829" s="75"/>
      <c r="H829" s="362">
        <v>2013</v>
      </c>
      <c r="I829" s="75"/>
      <c r="J829" s="195"/>
      <c r="K829" s="379">
        <f>IF(B829="",0,VLOOKUP(B829,Satser!$D$167:$F$194,2,FALSE)*IF(AA829="",0,VLOOKUP(AA829,Satser!$H$2:$J$14,2,FALSE)))</f>
        <v>0</v>
      </c>
      <c r="L829" s="379">
        <f>IF(B829="",0,VLOOKUP(B829,Satser!$I$167:$L$194,3,FALSE)*IF(AA829="",0,VLOOKUP(AA829,Satser!$H$2:$J$14,3,FALSE)))</f>
        <v>0</v>
      </c>
      <c r="M829" s="380">
        <f t="shared" si="13"/>
        <v>0</v>
      </c>
      <c r="N829" s="354" t="s">
        <v>1462</v>
      </c>
      <c r="O829" s="75"/>
      <c r="P829" s="75"/>
      <c r="Q829" s="75"/>
      <c r="R829" s="75"/>
      <c r="S829" s="75"/>
      <c r="T829" s="75"/>
      <c r="U829" s="75"/>
      <c r="V829" s="75"/>
      <c r="W829" s="75"/>
      <c r="X829" s="75"/>
      <c r="Y829" s="75"/>
      <c r="Z829" s="110"/>
      <c r="AA829" s="75"/>
      <c r="AB829" s="75"/>
      <c r="AC829" s="75"/>
      <c r="AD829" s="75"/>
      <c r="AE829" s="170"/>
      <c r="AF829" s="75"/>
      <c r="AG829" s="75"/>
      <c r="AH829" s="75"/>
    </row>
    <row r="830" spans="1:34" ht="14.25" customHeight="1" x14ac:dyDescent="0.25">
      <c r="A830" s="111">
        <v>81753300</v>
      </c>
      <c r="B830" s="220" t="s">
        <v>817</v>
      </c>
      <c r="C830" s="197" t="str">
        <f>VLOOKUP(B830,Satser!$I$133:$J$160,2,FALSE)</f>
        <v>NV</v>
      </c>
      <c r="D830" s="220" t="s">
        <v>1752</v>
      </c>
      <c r="E830" s="440" t="s">
        <v>2165</v>
      </c>
      <c r="F830" s="220" t="s">
        <v>1812</v>
      </c>
      <c r="G830" s="75"/>
      <c r="H830" s="362">
        <v>2013</v>
      </c>
      <c r="I830" s="75">
        <v>1409</v>
      </c>
      <c r="J830" s="195"/>
      <c r="K830" s="379">
        <f>IF(B830="",0,VLOOKUP(B830,Satser!$D$167:$F$194,2,FALSE)*IF(AA830="",0,VLOOKUP(AA830,Satser!$H$2:$J$14,2,FALSE)))</f>
        <v>59529.315329872537</v>
      </c>
      <c r="L830" s="379">
        <f>IF(B830="",0,VLOOKUP(B830,Satser!$I$167:$L$194,3,FALSE)*IF(AA830="",0,VLOOKUP(AA830,Satser!$H$2:$J$14,3,FALSE)))</f>
        <v>399696.83150057279</v>
      </c>
      <c r="M830" s="380">
        <f t="shared" si="13"/>
        <v>459226.14683044533</v>
      </c>
      <c r="N830" s="354" t="s">
        <v>1764</v>
      </c>
      <c r="O830" s="75"/>
      <c r="P830" s="75"/>
      <c r="Q830" s="75"/>
      <c r="R830" s="75"/>
      <c r="S830" s="75"/>
      <c r="T830" s="75"/>
      <c r="U830" s="75"/>
      <c r="V830" s="75"/>
      <c r="W830" s="75">
        <v>4</v>
      </c>
      <c r="X830" s="75">
        <v>12</v>
      </c>
      <c r="Y830" s="75">
        <v>12</v>
      </c>
      <c r="Z830" s="110">
        <v>12</v>
      </c>
      <c r="AA830" s="75">
        <v>8</v>
      </c>
      <c r="AB830" s="75"/>
      <c r="AC830" s="75"/>
      <c r="AD830" s="75"/>
      <c r="AE830" s="170"/>
      <c r="AF830" s="75"/>
      <c r="AG830" s="75"/>
      <c r="AH830" s="75"/>
    </row>
    <row r="831" spans="1:34" ht="14.25" customHeight="1" x14ac:dyDescent="0.25">
      <c r="A831" s="111">
        <v>81753400</v>
      </c>
      <c r="B831" s="220" t="s">
        <v>812</v>
      </c>
      <c r="C831" s="197" t="str">
        <f>VLOOKUP(B831,Satser!$I$133:$J$160,2,FALSE)</f>
        <v>IE</v>
      </c>
      <c r="D831" s="220" t="s">
        <v>1838</v>
      </c>
      <c r="E831" s="440" t="s">
        <v>2174</v>
      </c>
      <c r="F831" s="220" t="s">
        <v>1812</v>
      </c>
      <c r="G831" s="75" t="s">
        <v>527</v>
      </c>
      <c r="H831" s="362">
        <v>2013</v>
      </c>
      <c r="I831" s="75">
        <v>1501</v>
      </c>
      <c r="J831" s="195"/>
      <c r="K831" s="379">
        <f>IF(B831="",0,VLOOKUP(B831,Satser!$D$167:$F$194,2,FALSE)*IF(AA831="",0,VLOOKUP(AA831,Satser!$H$2:$J$14,2,FALSE)))</f>
        <v>89276.117771254561</v>
      </c>
      <c r="L831" s="379">
        <f>IF(B831="",0,VLOOKUP(B831,Satser!$I$167:$L$194,3,FALSE)*IF(AA831="",0,VLOOKUP(AA831,Satser!$H$2:$J$14,3,FALSE)))</f>
        <v>599425.36217842356</v>
      </c>
      <c r="M831" s="380">
        <f t="shared" si="13"/>
        <v>688701.47994967806</v>
      </c>
      <c r="N831" s="354" t="s">
        <v>1873</v>
      </c>
      <c r="O831" s="75"/>
      <c r="P831" s="75"/>
      <c r="Q831" s="75"/>
      <c r="R831" s="75"/>
      <c r="S831" s="75"/>
      <c r="T831" s="75"/>
      <c r="U831" s="75"/>
      <c r="V831" s="75"/>
      <c r="W831" s="75"/>
      <c r="X831" s="75">
        <v>12</v>
      </c>
      <c r="Y831" s="75">
        <v>12</v>
      </c>
      <c r="Z831" s="110">
        <v>12</v>
      </c>
      <c r="AA831" s="75">
        <v>12</v>
      </c>
      <c r="AB831" s="76"/>
      <c r="AC831" s="76"/>
      <c r="AD831" s="76"/>
      <c r="AE831" s="169"/>
      <c r="AF831" s="75"/>
      <c r="AG831" s="75"/>
      <c r="AH831" s="75"/>
    </row>
    <row r="832" spans="1:34" ht="14.25" customHeight="1" x14ac:dyDescent="0.25">
      <c r="A832" s="111">
        <v>81753500</v>
      </c>
      <c r="B832" s="220" t="s">
        <v>812</v>
      </c>
      <c r="C832" s="197" t="str">
        <f>VLOOKUP(B832,Satser!$I$133:$J$160,2,FALSE)</f>
        <v>IE</v>
      </c>
      <c r="D832" s="220" t="s">
        <v>1647</v>
      </c>
      <c r="E832" s="440" t="s">
        <v>2174</v>
      </c>
      <c r="F832" s="220" t="s">
        <v>1812</v>
      </c>
      <c r="G832" s="75"/>
      <c r="H832" s="362">
        <v>2013</v>
      </c>
      <c r="I832" s="75">
        <v>1401</v>
      </c>
      <c r="J832" s="195"/>
      <c r="K832" s="379">
        <f>IF(B832="",0,VLOOKUP(B832,Satser!$D$167:$F$194,2,FALSE)*IF(AA832="",0,VLOOKUP(AA832,Satser!$H$2:$J$14,2,FALSE)))</f>
        <v>0</v>
      </c>
      <c r="L832" s="379">
        <f>IF(B832="",0,VLOOKUP(B832,Satser!$I$167:$L$194,3,FALSE)*IF(AA832="",0,VLOOKUP(AA832,Satser!$H$2:$J$14,3,FALSE)))</f>
        <v>0</v>
      </c>
      <c r="M832" s="380">
        <f t="shared" si="13"/>
        <v>0</v>
      </c>
      <c r="N832" s="354" t="s">
        <v>1664</v>
      </c>
      <c r="O832" s="75"/>
      <c r="P832" s="75"/>
      <c r="Q832" s="75"/>
      <c r="R832" s="75"/>
      <c r="S832" s="75"/>
      <c r="T832" s="75"/>
      <c r="U832" s="75"/>
      <c r="V832" s="75"/>
      <c r="W832" s="75">
        <v>12</v>
      </c>
      <c r="X832" s="75">
        <v>12</v>
      </c>
      <c r="Y832" s="75">
        <v>12</v>
      </c>
      <c r="Z832" s="110">
        <v>12</v>
      </c>
      <c r="AA832" s="75"/>
      <c r="AB832" s="75"/>
      <c r="AC832" s="75"/>
      <c r="AD832" s="75"/>
      <c r="AE832" s="170"/>
      <c r="AF832" s="75"/>
      <c r="AG832" s="75"/>
      <c r="AH832" s="75"/>
    </row>
    <row r="833" spans="1:34" ht="14.25" customHeight="1" x14ac:dyDescent="0.25">
      <c r="A833" s="111">
        <v>81753600</v>
      </c>
      <c r="B833" s="220" t="s">
        <v>817</v>
      </c>
      <c r="C833" s="197" t="str">
        <f>VLOOKUP(B833,Satser!$I$133:$J$160,2,FALSE)</f>
        <v>NV</v>
      </c>
      <c r="D833" s="220" t="s">
        <v>1609</v>
      </c>
      <c r="E833" s="440" t="s">
        <v>2165</v>
      </c>
      <c r="F833" s="220" t="s">
        <v>1812</v>
      </c>
      <c r="G833" s="75"/>
      <c r="H833" s="362">
        <v>2013</v>
      </c>
      <c r="I833" s="75">
        <v>1310</v>
      </c>
      <c r="J833" s="195"/>
      <c r="K833" s="379">
        <f>IF(B833="",0,VLOOKUP(B833,Satser!$D$167:$F$194,2,FALSE)*IF(AA833="",0,VLOOKUP(AA833,Satser!$H$2:$J$14,2,FALSE)))</f>
        <v>0</v>
      </c>
      <c r="L833" s="379">
        <f>IF(B833="",0,VLOOKUP(B833,Satser!$I$167:$L$194,3,FALSE)*IF(AA833="",0,VLOOKUP(AA833,Satser!$H$2:$J$14,3,FALSE)))</f>
        <v>0</v>
      </c>
      <c r="M833" s="380">
        <f t="shared" si="13"/>
        <v>0</v>
      </c>
      <c r="N833" s="354" t="s">
        <v>1618</v>
      </c>
      <c r="O833" s="75"/>
      <c r="P833" s="75"/>
      <c r="Q833" s="75"/>
      <c r="R833" s="75"/>
      <c r="S833" s="75"/>
      <c r="T833" s="75"/>
      <c r="U833" s="75"/>
      <c r="V833" s="75">
        <v>3</v>
      </c>
      <c r="W833" s="75">
        <v>12</v>
      </c>
      <c r="X833" s="75">
        <v>12</v>
      </c>
      <c r="Y833" s="75">
        <v>12</v>
      </c>
      <c r="Z833" s="110">
        <v>9</v>
      </c>
      <c r="AA833" s="75"/>
      <c r="AB833" s="75"/>
      <c r="AC833" s="75"/>
      <c r="AD833" s="75"/>
      <c r="AE833" s="170"/>
      <c r="AF833" s="75"/>
      <c r="AG833" s="75"/>
      <c r="AH833" s="75"/>
    </row>
    <row r="834" spans="1:34" ht="14.25" customHeight="1" x14ac:dyDescent="0.25">
      <c r="A834" s="111">
        <v>81753700</v>
      </c>
      <c r="B834" s="220" t="s">
        <v>812</v>
      </c>
      <c r="C834" s="197" t="str">
        <f>VLOOKUP(B834,Satser!$I$133:$J$160,2,FALSE)</f>
        <v>IE</v>
      </c>
      <c r="D834" s="220" t="s">
        <v>1653</v>
      </c>
      <c r="E834" s="440" t="s">
        <v>2177</v>
      </c>
      <c r="F834" s="220" t="s">
        <v>1812</v>
      </c>
      <c r="G834" s="75"/>
      <c r="H834" s="362">
        <v>2013</v>
      </c>
      <c r="I834" s="75">
        <v>1401</v>
      </c>
      <c r="J834" s="195"/>
      <c r="K834" s="379">
        <f>IF(B834="",0,VLOOKUP(B834,Satser!$D$167:$F$194,2,FALSE)*IF(AA834="",0,VLOOKUP(AA834,Satser!$H$2:$J$14,2,FALSE)))</f>
        <v>0</v>
      </c>
      <c r="L834" s="379">
        <f>IF(B834="",0,VLOOKUP(B834,Satser!$I$167:$L$194,3,FALSE)*IF(AA834="",0,VLOOKUP(AA834,Satser!$H$2:$J$14,3,FALSE)))</f>
        <v>0</v>
      </c>
      <c r="M834" s="380">
        <f t="shared" si="13"/>
        <v>0</v>
      </c>
      <c r="N834" s="354" t="s">
        <v>1664</v>
      </c>
      <c r="O834" s="75"/>
      <c r="P834" s="75"/>
      <c r="Q834" s="75"/>
      <c r="R834" s="75"/>
      <c r="S834" s="75"/>
      <c r="T834" s="75"/>
      <c r="U834" s="75"/>
      <c r="V834" s="75"/>
      <c r="W834" s="75">
        <v>12</v>
      </c>
      <c r="X834" s="75">
        <v>12</v>
      </c>
      <c r="Y834" s="75">
        <v>12</v>
      </c>
      <c r="Z834" s="110">
        <v>12</v>
      </c>
      <c r="AA834" s="75"/>
      <c r="AB834" s="75"/>
      <c r="AC834" s="75"/>
      <c r="AD834" s="75"/>
      <c r="AE834" s="170"/>
      <c r="AF834" s="75"/>
      <c r="AG834" s="75"/>
      <c r="AH834" s="75"/>
    </row>
    <row r="835" spans="1:34" ht="14.25" customHeight="1" x14ac:dyDescent="0.25">
      <c r="A835" s="111">
        <v>81753800</v>
      </c>
      <c r="B835" s="220" t="s">
        <v>813</v>
      </c>
      <c r="C835" s="197" t="str">
        <f>VLOOKUP(B835,Satser!$I$133:$J$160,2,FALSE)</f>
        <v>IV</v>
      </c>
      <c r="D835" s="220" t="s">
        <v>1532</v>
      </c>
      <c r="E835" s="440">
        <v>644505</v>
      </c>
      <c r="F835" s="220" t="s">
        <v>1812</v>
      </c>
      <c r="G835" s="75"/>
      <c r="H835" s="362">
        <v>2013</v>
      </c>
      <c r="I835" s="75">
        <v>1308</v>
      </c>
      <c r="J835" s="195"/>
      <c r="K835" s="379">
        <f>IF(B835="",0,VLOOKUP(B835,Satser!$D$167:$F$194,2,FALSE)*IF(AA835="",0,VLOOKUP(AA835,Satser!$H$2:$J$14,2,FALSE)))</f>
        <v>0</v>
      </c>
      <c r="L835" s="379">
        <f>IF(B835="",0,VLOOKUP(B835,Satser!$I$167:$L$194,3,FALSE)*IF(AA835="",0,VLOOKUP(AA835,Satser!$H$2:$J$14,3,FALSE)))</f>
        <v>0</v>
      </c>
      <c r="M835" s="380">
        <f t="shared" si="13"/>
        <v>0</v>
      </c>
      <c r="N835" s="354" t="s">
        <v>1545</v>
      </c>
      <c r="O835" s="75"/>
      <c r="P835" s="75"/>
      <c r="Q835" s="75"/>
      <c r="R835" s="75"/>
      <c r="S835" s="75"/>
      <c r="T835" s="75"/>
      <c r="U835" s="75"/>
      <c r="V835" s="75">
        <v>5</v>
      </c>
      <c r="W835" s="75">
        <v>12</v>
      </c>
      <c r="X835" s="75">
        <v>12</v>
      </c>
      <c r="Y835" s="75">
        <v>12</v>
      </c>
      <c r="Z835" s="110">
        <v>7</v>
      </c>
      <c r="AA835" s="75"/>
      <c r="AB835" s="75"/>
      <c r="AC835" s="75"/>
      <c r="AD835" s="75"/>
      <c r="AE835" s="170"/>
      <c r="AF835" s="75"/>
      <c r="AG835" s="75"/>
      <c r="AH835" s="75"/>
    </row>
    <row r="836" spans="1:34" ht="14.25" customHeight="1" x14ac:dyDescent="0.25">
      <c r="A836" s="111">
        <v>81753900</v>
      </c>
      <c r="B836" s="220" t="s">
        <v>813</v>
      </c>
      <c r="C836" s="197" t="str">
        <f>VLOOKUP(B836,Satser!$I$133:$J$160,2,FALSE)</f>
        <v>IV</v>
      </c>
      <c r="D836" s="220" t="s">
        <v>1553</v>
      </c>
      <c r="E836" s="440" t="s">
        <v>2180</v>
      </c>
      <c r="F836" s="220" t="s">
        <v>1812</v>
      </c>
      <c r="G836" s="75"/>
      <c r="H836" s="362">
        <v>2013</v>
      </c>
      <c r="I836" s="75"/>
      <c r="J836" s="195"/>
      <c r="K836" s="379">
        <f>IF(B836="",0,VLOOKUP(B836,Satser!$D$167:$F$194,2,FALSE)*IF(AA836="",0,VLOOKUP(AA836,Satser!$H$2:$J$14,2,FALSE)))</f>
        <v>0</v>
      </c>
      <c r="L836" s="379">
        <f>IF(B836="",0,VLOOKUP(B836,Satser!$I$167:$L$194,3,FALSE)*IF(AA836="",0,VLOOKUP(AA836,Satser!$H$2:$J$14,3,FALSE)))</f>
        <v>0</v>
      </c>
      <c r="M836" s="380">
        <f t="shared" si="13"/>
        <v>0</v>
      </c>
      <c r="N836" s="354" t="s">
        <v>1505</v>
      </c>
      <c r="O836" s="75"/>
      <c r="P836" s="75"/>
      <c r="Q836" s="75"/>
      <c r="R836" s="75"/>
      <c r="S836" s="75"/>
      <c r="T836" s="75"/>
      <c r="U836" s="75"/>
      <c r="V836" s="75">
        <v>8</v>
      </c>
      <c r="W836" s="75">
        <v>12</v>
      </c>
      <c r="X836" s="75">
        <v>12</v>
      </c>
      <c r="Y836" s="75">
        <v>12</v>
      </c>
      <c r="Z836" s="110">
        <v>4</v>
      </c>
      <c r="AA836" s="75"/>
      <c r="AB836" s="75"/>
      <c r="AC836" s="75"/>
      <c r="AD836" s="75"/>
      <c r="AE836" s="170"/>
      <c r="AF836" s="75"/>
      <c r="AG836" s="75"/>
      <c r="AH836" s="75"/>
    </row>
    <row r="837" spans="1:34" ht="14.25" customHeight="1" x14ac:dyDescent="0.25">
      <c r="A837" s="111">
        <v>81754000</v>
      </c>
      <c r="B837" s="220" t="s">
        <v>812</v>
      </c>
      <c r="C837" s="197" t="str">
        <f>VLOOKUP(B837,Satser!$I$133:$J$160,2,FALSE)</f>
        <v>IE</v>
      </c>
      <c r="D837" s="220" t="s">
        <v>1860</v>
      </c>
      <c r="E837" s="440" t="s">
        <v>2172</v>
      </c>
      <c r="F837" s="220" t="s">
        <v>1812</v>
      </c>
      <c r="G837" s="75" t="s">
        <v>527</v>
      </c>
      <c r="H837" s="362">
        <v>2013</v>
      </c>
      <c r="I837" s="75">
        <v>1501</v>
      </c>
      <c r="J837" s="195"/>
      <c r="K837" s="379">
        <f>IF(B837="",0,VLOOKUP(B837,Satser!$D$167:$F$194,2,FALSE)*IF(AA837="",0,VLOOKUP(AA837,Satser!$H$2:$J$14,2,FALSE)))</f>
        <v>89276.117771254561</v>
      </c>
      <c r="L837" s="379">
        <f>IF(B837="",0,VLOOKUP(B837,Satser!$I$167:$L$194,3,FALSE)*IF(AA837="",0,VLOOKUP(AA837,Satser!$H$2:$J$14,3,FALSE)))</f>
        <v>599425.36217842356</v>
      </c>
      <c r="M837" s="380">
        <f t="shared" si="13"/>
        <v>688701.47994967806</v>
      </c>
      <c r="N837" s="354" t="s">
        <v>1875</v>
      </c>
      <c r="O837" s="75"/>
      <c r="P837" s="75"/>
      <c r="Q837" s="75"/>
      <c r="R837" s="75"/>
      <c r="S837" s="75"/>
      <c r="T837" s="75"/>
      <c r="U837" s="75"/>
      <c r="V837" s="75"/>
      <c r="W837" s="75"/>
      <c r="X837" s="75">
        <v>12</v>
      </c>
      <c r="Y837" s="75">
        <v>12</v>
      </c>
      <c r="Z837" s="110">
        <v>12</v>
      </c>
      <c r="AA837" s="75">
        <v>12</v>
      </c>
      <c r="AB837" s="76"/>
      <c r="AC837" s="76"/>
      <c r="AD837" s="76"/>
      <c r="AE837" s="169"/>
      <c r="AF837" s="75"/>
      <c r="AG837" s="75"/>
      <c r="AH837" s="75"/>
    </row>
    <row r="838" spans="1:34" ht="14.25" customHeight="1" x14ac:dyDescent="0.25">
      <c r="A838" s="111">
        <v>81754100</v>
      </c>
      <c r="B838" s="220" t="s">
        <v>812</v>
      </c>
      <c r="C838" s="197" t="str">
        <f>VLOOKUP(B838,Satser!$I$133:$J$160,2,FALSE)</f>
        <v>IE</v>
      </c>
      <c r="D838" s="220" t="s">
        <v>2600</v>
      </c>
      <c r="E838" s="440"/>
      <c r="F838" s="220"/>
      <c r="G838" s="75"/>
      <c r="H838" s="413">
        <v>2015</v>
      </c>
      <c r="I838" s="75"/>
      <c r="J838" s="195"/>
      <c r="K838" s="379">
        <f>IF(B838="",0,VLOOKUP(B838,Satser!$D$167:$F$194,2,FALSE)*IF(AA838="",0,VLOOKUP(AA838,Satser!$H$2:$J$14,2,FALSE)))</f>
        <v>59529.315329872537</v>
      </c>
      <c r="L838" s="379">
        <f>IF(B838="",0,VLOOKUP(B838,Satser!$I$167:$L$194,3,FALSE)*IF(AA838="",0,VLOOKUP(AA838,Satser!$H$2:$J$14,3,FALSE)))</f>
        <v>399696.83150057279</v>
      </c>
      <c r="M838" s="380">
        <f t="shared" si="13"/>
        <v>459226.14683044533</v>
      </c>
      <c r="N838" s="141" t="s">
        <v>1594</v>
      </c>
      <c r="O838" s="75"/>
      <c r="P838" s="75"/>
      <c r="Q838" s="75"/>
      <c r="R838" s="75"/>
      <c r="S838" s="75"/>
      <c r="T838" s="75"/>
      <c r="U838" s="75"/>
      <c r="V838" s="75"/>
      <c r="W838" s="75"/>
      <c r="X838" s="75"/>
      <c r="Y838" s="75"/>
      <c r="Z838" s="110"/>
      <c r="AA838" s="75">
        <v>8</v>
      </c>
      <c r="AB838" s="76">
        <v>12</v>
      </c>
      <c r="AC838" s="76">
        <v>12</v>
      </c>
      <c r="AD838" s="76">
        <v>12</v>
      </c>
      <c r="AE838" s="169">
        <v>4</v>
      </c>
      <c r="AF838" s="75"/>
      <c r="AG838" s="75"/>
      <c r="AH838" s="75"/>
    </row>
    <row r="839" spans="1:34" ht="14.25" customHeight="1" x14ac:dyDescent="0.25">
      <c r="A839" s="111">
        <v>81754200</v>
      </c>
      <c r="B839" s="220" t="s">
        <v>813</v>
      </c>
      <c r="C839" s="197" t="str">
        <f>VLOOKUP(B839,Satser!$I$133:$J$160,2,FALSE)</f>
        <v>IV</v>
      </c>
      <c r="D839" s="220" t="s">
        <v>1561</v>
      </c>
      <c r="E839" s="440" t="s">
        <v>2182</v>
      </c>
      <c r="F839" s="220" t="s">
        <v>1812</v>
      </c>
      <c r="G839" s="75" t="s">
        <v>527</v>
      </c>
      <c r="H839" s="362">
        <v>2013</v>
      </c>
      <c r="I839" s="75">
        <v>1311</v>
      </c>
      <c r="J839" s="195"/>
      <c r="K839" s="379">
        <f>IF(B839="",0,VLOOKUP(B839,Satser!$D$167:$F$194,2,FALSE)*IF(AA839="",0,VLOOKUP(AA839,Satser!$H$2:$J$14,2,FALSE)))</f>
        <v>0</v>
      </c>
      <c r="L839" s="379">
        <f>IF(B839="",0,VLOOKUP(B839,Satser!$I$167:$L$194,3,FALSE)*IF(AA839="",0,VLOOKUP(AA839,Satser!$H$2:$J$14,3,FALSE)))</f>
        <v>0</v>
      </c>
      <c r="M839" s="380">
        <f t="shared" si="13"/>
        <v>0</v>
      </c>
      <c r="N839" s="354" t="s">
        <v>1613</v>
      </c>
      <c r="O839" s="75"/>
      <c r="P839" s="75"/>
      <c r="Q839" s="75"/>
      <c r="R839" s="75"/>
      <c r="S839" s="75"/>
      <c r="T839" s="75"/>
      <c r="U839" s="75"/>
      <c r="V839" s="75">
        <v>2</v>
      </c>
      <c r="W839" s="75">
        <v>12</v>
      </c>
      <c r="X839" s="75">
        <v>12</v>
      </c>
      <c r="Y839" s="75">
        <v>12</v>
      </c>
      <c r="Z839" s="110">
        <v>10</v>
      </c>
      <c r="AA839" s="75"/>
      <c r="AB839" s="75"/>
      <c r="AC839" s="75"/>
      <c r="AD839" s="75"/>
      <c r="AE839" s="170"/>
      <c r="AF839" s="75"/>
      <c r="AG839" s="75"/>
      <c r="AH839" s="75"/>
    </row>
    <row r="840" spans="1:34" ht="14.25" customHeight="1" x14ac:dyDescent="0.25">
      <c r="A840" s="111">
        <v>81754300</v>
      </c>
      <c r="B840" s="220" t="s">
        <v>817</v>
      </c>
      <c r="C840" s="197" t="str">
        <f>VLOOKUP(B840,Satser!$I$133:$J$160,2,FALSE)</f>
        <v>NV</v>
      </c>
      <c r="D840" s="242" t="s">
        <v>1447</v>
      </c>
      <c r="E840" s="441">
        <v>663505</v>
      </c>
      <c r="F840" s="220" t="s">
        <v>1813</v>
      </c>
      <c r="G840" s="75"/>
      <c r="H840" s="383">
        <v>2014</v>
      </c>
      <c r="I840" s="110">
        <v>1401</v>
      </c>
      <c r="J840" s="195"/>
      <c r="K840" s="379">
        <f>IF(B840="",0,VLOOKUP(B840,Satser!$D$167:$F$194,2,FALSE)*IF(AA840="",0,VLOOKUP(AA840,Satser!$H$2:$J$14,2,FALSE)))</f>
        <v>0</v>
      </c>
      <c r="L840" s="379">
        <f>IF(B840="",0,VLOOKUP(B840,Satser!$I$167:$L$194,3,FALSE)*IF(AA840="",0,VLOOKUP(AA840,Satser!$H$2:$J$14,3,FALSE)))</f>
        <v>0</v>
      </c>
      <c r="M840" s="380">
        <f t="shared" si="13"/>
        <v>0</v>
      </c>
      <c r="N840" s="302" t="s">
        <v>1448</v>
      </c>
      <c r="O840" s="75"/>
      <c r="P840" s="75"/>
      <c r="Q840" s="75"/>
      <c r="R840" s="75"/>
      <c r="S840" s="75"/>
      <c r="T840" s="75"/>
      <c r="U840" s="75"/>
      <c r="V840" s="75"/>
      <c r="W840" s="75">
        <v>12</v>
      </c>
      <c r="X840" s="75">
        <v>12</v>
      </c>
      <c r="Y840" s="75">
        <v>12</v>
      </c>
      <c r="Z840" s="110">
        <v>12</v>
      </c>
      <c r="AA840" s="75"/>
      <c r="AB840" s="75"/>
      <c r="AC840" s="75"/>
      <c r="AD840" s="75"/>
      <c r="AE840" s="170"/>
      <c r="AF840" s="75"/>
      <c r="AG840" s="75"/>
      <c r="AH840" s="75"/>
    </row>
    <row r="841" spans="1:34" ht="14.25" customHeight="1" x14ac:dyDescent="0.25">
      <c r="A841" s="111">
        <v>81754400</v>
      </c>
      <c r="B841" s="220" t="s">
        <v>817</v>
      </c>
      <c r="C841" s="197" t="str">
        <f>VLOOKUP(B841,Satser!$I$133:$J$160,2,FALSE)</f>
        <v>NV</v>
      </c>
      <c r="D841" s="220" t="s">
        <v>1576</v>
      </c>
      <c r="E841" s="440" t="s">
        <v>2165</v>
      </c>
      <c r="F841" s="220" t="s">
        <v>1813</v>
      </c>
      <c r="G841" s="75"/>
      <c r="H841" s="383">
        <v>2014</v>
      </c>
      <c r="I841" s="110">
        <v>1401</v>
      </c>
      <c r="J841" s="195"/>
      <c r="K841" s="379">
        <f>IF(B841="",0,VLOOKUP(B841,Satser!$D$167:$F$194,2,FALSE)*IF(AA841="",0,VLOOKUP(AA841,Satser!$H$2:$J$14,2,FALSE)))</f>
        <v>0</v>
      </c>
      <c r="L841" s="379">
        <f>IF(B841="",0,VLOOKUP(B841,Satser!$I$167:$L$194,3,FALSE)*IF(AA841="",0,VLOOKUP(AA841,Satser!$H$2:$J$14,3,FALSE)))</f>
        <v>0</v>
      </c>
      <c r="M841" s="380">
        <f t="shared" ref="M841:M904" si="14">SUM(K841+L841)</f>
        <v>0</v>
      </c>
      <c r="N841" s="302" t="s">
        <v>1448</v>
      </c>
      <c r="O841" s="75"/>
      <c r="P841" s="75"/>
      <c r="Q841" s="75"/>
      <c r="R841" s="75"/>
      <c r="S841" s="75"/>
      <c r="T841" s="75"/>
      <c r="U841" s="75"/>
      <c r="V841" s="75"/>
      <c r="W841" s="75">
        <v>12</v>
      </c>
      <c r="X841" s="75">
        <v>12</v>
      </c>
      <c r="Y841" s="75">
        <v>12</v>
      </c>
      <c r="Z841" s="110">
        <v>12</v>
      </c>
      <c r="AA841" s="75"/>
      <c r="AB841" s="75"/>
      <c r="AC841" s="75"/>
      <c r="AD841" s="75"/>
      <c r="AE841" s="170"/>
      <c r="AF841" s="75"/>
      <c r="AG841" s="75"/>
      <c r="AH841" s="75"/>
    </row>
    <row r="842" spans="1:34" ht="14.25" customHeight="1" x14ac:dyDescent="0.25">
      <c r="A842" s="111">
        <v>81754500</v>
      </c>
      <c r="B842" s="220" t="s">
        <v>817</v>
      </c>
      <c r="C842" s="197" t="str">
        <f>VLOOKUP(B842,Satser!$I$133:$J$160,2,FALSE)</f>
        <v>NV</v>
      </c>
      <c r="D842" s="242" t="s">
        <v>1909</v>
      </c>
      <c r="E842" s="441">
        <v>662005</v>
      </c>
      <c r="F842" s="220" t="s">
        <v>1813</v>
      </c>
      <c r="G842" s="75"/>
      <c r="H842" s="383">
        <v>2014</v>
      </c>
      <c r="I842" s="110">
        <v>1401</v>
      </c>
      <c r="J842" s="195"/>
      <c r="K842" s="379">
        <f>IF(B842="",0,VLOOKUP(B842,Satser!$D$167:$F$194,2,FALSE)*IF(AA842="",0,VLOOKUP(AA842,Satser!$H$2:$J$14,2,FALSE)))</f>
        <v>7436.7006103455033</v>
      </c>
      <c r="L842" s="379">
        <f>IF(B842="",0,VLOOKUP(B842,Satser!$I$167:$L$194,3,FALSE)*IF(AA842="",0,VLOOKUP(AA842,Satser!$H$2:$J$14,3,FALSE)))</f>
        <v>49932.13266946267</v>
      </c>
      <c r="M842" s="380">
        <f t="shared" si="14"/>
        <v>57368.833279808176</v>
      </c>
      <c r="N842" s="302" t="s">
        <v>1448</v>
      </c>
      <c r="O842" s="75"/>
      <c r="P842" s="75"/>
      <c r="Q842" s="75"/>
      <c r="R842" s="75"/>
      <c r="S842" s="75"/>
      <c r="T842" s="75"/>
      <c r="U842" s="75"/>
      <c r="V842" s="75"/>
      <c r="W842" s="75">
        <v>12</v>
      </c>
      <c r="X842" s="75">
        <v>12</v>
      </c>
      <c r="Y842" s="75">
        <v>12</v>
      </c>
      <c r="Z842" s="110">
        <v>12</v>
      </c>
      <c r="AA842" s="75">
        <v>1</v>
      </c>
      <c r="AB842" s="75"/>
      <c r="AC842" s="75"/>
      <c r="AD842" s="75"/>
      <c r="AE842" s="170"/>
      <c r="AF842" s="75"/>
      <c r="AG842" s="75"/>
      <c r="AH842" s="75"/>
    </row>
    <row r="843" spans="1:34" ht="14.25" customHeight="1" x14ac:dyDescent="0.25">
      <c r="A843" s="111">
        <v>81754600</v>
      </c>
      <c r="B843" s="220" t="s">
        <v>817</v>
      </c>
      <c r="C843" s="197" t="str">
        <f>VLOOKUP(B843,Satser!$I$133:$J$160,2,FALSE)</f>
        <v>NV</v>
      </c>
      <c r="D843" s="220" t="s">
        <v>1509</v>
      </c>
      <c r="E843" s="440" t="s">
        <v>2165</v>
      </c>
      <c r="F843" s="220" t="s">
        <v>1813</v>
      </c>
      <c r="G843" s="75"/>
      <c r="H843" s="383">
        <v>2014</v>
      </c>
      <c r="I843" s="110">
        <v>1401</v>
      </c>
      <c r="J843" s="195"/>
      <c r="K843" s="379">
        <f>IF(B843="",0,VLOOKUP(B843,Satser!$D$167:$F$194,2,FALSE)*IF(AA843="",0,VLOOKUP(AA843,Satser!$H$2:$J$14,2,FALSE)))</f>
        <v>0</v>
      </c>
      <c r="L843" s="379">
        <f>IF(B843="",0,VLOOKUP(B843,Satser!$I$167:$L$194,3,FALSE)*IF(AA843="",0,VLOOKUP(AA843,Satser!$H$2:$J$14,3,FALSE)))</f>
        <v>0</v>
      </c>
      <c r="M843" s="380">
        <f t="shared" si="14"/>
        <v>0</v>
      </c>
      <c r="N843" s="302" t="s">
        <v>1448</v>
      </c>
      <c r="O843" s="75"/>
      <c r="P843" s="75"/>
      <c r="Q843" s="75"/>
      <c r="R843" s="75"/>
      <c r="S843" s="75"/>
      <c r="T843" s="75"/>
      <c r="U843" s="75"/>
      <c r="V843" s="75"/>
      <c r="W843" s="75">
        <v>12</v>
      </c>
      <c r="X843" s="75">
        <v>12</v>
      </c>
      <c r="Y843" s="75">
        <v>12</v>
      </c>
      <c r="Z843" s="110">
        <v>12</v>
      </c>
      <c r="AA843" s="75"/>
      <c r="AB843" s="75"/>
      <c r="AC843" s="75"/>
      <c r="AD843" s="75"/>
      <c r="AE843" s="170"/>
      <c r="AF843" s="75"/>
      <c r="AG843" s="75"/>
      <c r="AH843" s="75"/>
    </row>
    <row r="844" spans="1:34" ht="14.25" customHeight="1" x14ac:dyDescent="0.25">
      <c r="A844" s="111">
        <v>81754700</v>
      </c>
      <c r="B844" s="220" t="s">
        <v>817</v>
      </c>
      <c r="C844" s="197" t="str">
        <f>VLOOKUP(B844,Satser!$I$133:$J$160,2,FALSE)</f>
        <v>NV</v>
      </c>
      <c r="D844" s="242" t="s">
        <v>1447</v>
      </c>
      <c r="E844" s="441">
        <v>661005</v>
      </c>
      <c r="F844" s="220" t="s">
        <v>1813</v>
      </c>
      <c r="G844" s="75"/>
      <c r="H844" s="383">
        <v>2014</v>
      </c>
      <c r="I844" s="110">
        <v>1401</v>
      </c>
      <c r="J844" s="195"/>
      <c r="K844" s="379">
        <f>IF(B844="",0,VLOOKUP(B844,Satser!$D$167:$F$194,2,FALSE)*IF(AA844="",0,VLOOKUP(AA844,Satser!$H$2:$J$14,2,FALSE)))</f>
        <v>0</v>
      </c>
      <c r="L844" s="379">
        <f>IF(B844="",0,VLOOKUP(B844,Satser!$I$167:$L$194,3,FALSE)*IF(AA844="",0,VLOOKUP(AA844,Satser!$H$2:$J$14,3,FALSE)))</f>
        <v>0</v>
      </c>
      <c r="M844" s="380">
        <f t="shared" si="14"/>
        <v>0</v>
      </c>
      <c r="N844" s="302" t="s">
        <v>1448</v>
      </c>
      <c r="O844" s="75"/>
      <c r="P844" s="75"/>
      <c r="Q844" s="75"/>
      <c r="R844" s="75"/>
      <c r="S844" s="75"/>
      <c r="T844" s="75"/>
      <c r="U844" s="75"/>
      <c r="V844" s="75"/>
      <c r="W844" s="75">
        <v>12</v>
      </c>
      <c r="X844" s="75">
        <v>12</v>
      </c>
      <c r="Y844" s="75">
        <v>12</v>
      </c>
      <c r="Z844" s="110">
        <v>12</v>
      </c>
      <c r="AA844" s="75"/>
      <c r="AB844" s="75"/>
      <c r="AC844" s="75"/>
      <c r="AD844" s="75"/>
      <c r="AE844" s="170"/>
      <c r="AF844" s="75"/>
      <c r="AG844" s="75"/>
      <c r="AH844" s="75"/>
    </row>
    <row r="845" spans="1:34" ht="14.25" customHeight="1" x14ac:dyDescent="0.25">
      <c r="A845" s="111">
        <v>81754800</v>
      </c>
      <c r="B845" s="220" t="s">
        <v>817</v>
      </c>
      <c r="C845" s="197" t="str">
        <f>VLOOKUP(B845,Satser!$I$133:$J$160,2,FALSE)</f>
        <v>NV</v>
      </c>
      <c r="D845" s="242" t="s">
        <v>1447</v>
      </c>
      <c r="E845" s="441">
        <v>662505</v>
      </c>
      <c r="F845" s="220" t="s">
        <v>1813</v>
      </c>
      <c r="G845" s="75"/>
      <c r="H845" s="383">
        <v>2014</v>
      </c>
      <c r="I845" s="110">
        <v>1401</v>
      </c>
      <c r="J845" s="195"/>
      <c r="K845" s="379">
        <f>IF(B845="",0,VLOOKUP(B845,Satser!$D$167:$F$194,2,FALSE)*IF(AA845="",0,VLOOKUP(AA845,Satser!$H$2:$J$14,2,FALSE)))</f>
        <v>0</v>
      </c>
      <c r="L845" s="379">
        <f>IF(B845="",0,VLOOKUP(B845,Satser!$I$167:$L$194,3,FALSE)*IF(AA845="",0,VLOOKUP(AA845,Satser!$H$2:$J$14,3,FALSE)))</f>
        <v>0</v>
      </c>
      <c r="M845" s="380">
        <f t="shared" si="14"/>
        <v>0</v>
      </c>
      <c r="N845" s="302" t="s">
        <v>1448</v>
      </c>
      <c r="O845" s="75"/>
      <c r="P845" s="75"/>
      <c r="Q845" s="75"/>
      <c r="R845" s="75"/>
      <c r="S845" s="75"/>
      <c r="T845" s="75"/>
      <c r="U845" s="75"/>
      <c r="V845" s="75"/>
      <c r="W845" s="75">
        <v>12</v>
      </c>
      <c r="X845" s="75">
        <v>12</v>
      </c>
      <c r="Y845" s="75">
        <v>12</v>
      </c>
      <c r="Z845" s="110">
        <v>12</v>
      </c>
      <c r="AA845" s="75"/>
      <c r="AB845" s="75"/>
      <c r="AC845" s="75"/>
      <c r="AD845" s="75"/>
      <c r="AE845" s="170"/>
      <c r="AF845" s="75"/>
      <c r="AG845" s="75"/>
      <c r="AH845" s="75"/>
    </row>
    <row r="846" spans="1:34" ht="14.25" customHeight="1" x14ac:dyDescent="0.25">
      <c r="A846" s="111">
        <v>81754900</v>
      </c>
      <c r="B846" s="220" t="s">
        <v>817</v>
      </c>
      <c r="C846" s="197" t="str">
        <f>VLOOKUP(B846,Satser!$I$133:$J$160,2,FALSE)</f>
        <v>NV</v>
      </c>
      <c r="D846" s="242" t="s">
        <v>1447</v>
      </c>
      <c r="E846" s="441">
        <v>662005</v>
      </c>
      <c r="F846" s="220" t="s">
        <v>1813</v>
      </c>
      <c r="G846" s="75"/>
      <c r="H846" s="383">
        <v>2014</v>
      </c>
      <c r="I846" s="110">
        <v>1401</v>
      </c>
      <c r="J846" s="195"/>
      <c r="K846" s="379">
        <f>IF(B846="",0,VLOOKUP(B846,Satser!$D$167:$F$194,2,FALSE)*IF(AA846="",0,VLOOKUP(AA846,Satser!$H$2:$J$14,2,FALSE)))</f>
        <v>0</v>
      </c>
      <c r="L846" s="379">
        <f>IF(B846="",0,VLOOKUP(B846,Satser!$I$167:$L$194,3,FALSE)*IF(AA846="",0,VLOOKUP(AA846,Satser!$H$2:$J$14,3,FALSE)))</f>
        <v>0</v>
      </c>
      <c r="M846" s="380">
        <f t="shared" si="14"/>
        <v>0</v>
      </c>
      <c r="N846" s="302" t="s">
        <v>1448</v>
      </c>
      <c r="O846" s="75"/>
      <c r="P846" s="75"/>
      <c r="Q846" s="75"/>
      <c r="R846" s="75"/>
      <c r="S846" s="75"/>
      <c r="T846" s="75"/>
      <c r="U846" s="75"/>
      <c r="V846" s="75"/>
      <c r="W846" s="75">
        <v>12</v>
      </c>
      <c r="X846" s="75">
        <v>12</v>
      </c>
      <c r="Y846" s="75">
        <v>12</v>
      </c>
      <c r="Z846" s="110">
        <v>12</v>
      </c>
      <c r="AA846" s="75"/>
      <c r="AB846" s="75"/>
      <c r="AC846" s="75"/>
      <c r="AD846" s="75"/>
      <c r="AE846" s="170"/>
      <c r="AF846" s="75"/>
      <c r="AG846" s="75"/>
      <c r="AH846" s="75"/>
    </row>
    <row r="847" spans="1:34" ht="14.25" customHeight="1" x14ac:dyDescent="0.25">
      <c r="A847" s="111">
        <v>81755000</v>
      </c>
      <c r="B847" s="220" t="s">
        <v>817</v>
      </c>
      <c r="C847" s="197" t="str">
        <f>VLOOKUP(B847,Satser!$I$133:$J$160,2,FALSE)</f>
        <v>NV</v>
      </c>
      <c r="D847" s="220" t="s">
        <v>1510</v>
      </c>
      <c r="E847" s="440" t="s">
        <v>2165</v>
      </c>
      <c r="F847" s="220" t="s">
        <v>1813</v>
      </c>
      <c r="G847" s="75"/>
      <c r="H847" s="383">
        <v>2014</v>
      </c>
      <c r="I847" s="110">
        <v>1401</v>
      </c>
      <c r="J847" s="195"/>
      <c r="K847" s="379">
        <f>IF(B847="",0,VLOOKUP(B847,Satser!$D$167:$F$194,2,FALSE)*IF(AA847="",0,VLOOKUP(AA847,Satser!$H$2:$J$14,2,FALSE)))</f>
        <v>0</v>
      </c>
      <c r="L847" s="379">
        <f>IF(B847="",0,VLOOKUP(B847,Satser!$I$167:$L$194,3,FALSE)*IF(AA847="",0,VLOOKUP(AA847,Satser!$H$2:$J$14,3,FALSE)))</f>
        <v>0</v>
      </c>
      <c r="M847" s="380">
        <f t="shared" si="14"/>
        <v>0</v>
      </c>
      <c r="N847" s="302" t="s">
        <v>1448</v>
      </c>
      <c r="O847" s="75"/>
      <c r="P847" s="75"/>
      <c r="Q847" s="75"/>
      <c r="R847" s="75"/>
      <c r="S847" s="75"/>
      <c r="T847" s="75"/>
      <c r="U847" s="75"/>
      <c r="V847" s="75"/>
      <c r="W847" s="75">
        <v>12</v>
      </c>
      <c r="X847" s="75">
        <v>12</v>
      </c>
      <c r="Y847" s="75">
        <v>12</v>
      </c>
      <c r="Z847" s="110">
        <v>12</v>
      </c>
      <c r="AA847" s="75"/>
      <c r="AB847" s="75"/>
      <c r="AC847" s="75"/>
      <c r="AD847" s="75"/>
      <c r="AE847" s="170"/>
      <c r="AF847" s="75"/>
      <c r="AG847" s="75"/>
      <c r="AH847" s="75"/>
    </row>
    <row r="848" spans="1:34" ht="14.25" customHeight="1" x14ac:dyDescent="0.25">
      <c r="A848" s="111">
        <v>81755100</v>
      </c>
      <c r="B848" s="220" t="s">
        <v>817</v>
      </c>
      <c r="C848" s="197" t="str">
        <f>VLOOKUP(B848,Satser!$I$133:$J$160,2,FALSE)</f>
        <v>NV</v>
      </c>
      <c r="D848" s="242" t="s">
        <v>1447</v>
      </c>
      <c r="E848" s="441">
        <v>661005</v>
      </c>
      <c r="F848" s="220" t="s">
        <v>1813</v>
      </c>
      <c r="G848" s="75"/>
      <c r="H848" s="383">
        <v>2014</v>
      </c>
      <c r="I848" s="110">
        <v>1401</v>
      </c>
      <c r="J848" s="195"/>
      <c r="K848" s="379">
        <f>IF(B848="",0,VLOOKUP(B848,Satser!$D$167:$F$194,2,FALSE)*IF(AA848="",0,VLOOKUP(AA848,Satser!$H$2:$J$14,2,FALSE)))</f>
        <v>0</v>
      </c>
      <c r="L848" s="379">
        <f>IF(B848="",0,VLOOKUP(B848,Satser!$I$167:$L$194,3,FALSE)*IF(AA848="",0,VLOOKUP(AA848,Satser!$H$2:$J$14,3,FALSE)))</f>
        <v>0</v>
      </c>
      <c r="M848" s="380">
        <f t="shared" si="14"/>
        <v>0</v>
      </c>
      <c r="N848" s="302" t="s">
        <v>1448</v>
      </c>
      <c r="O848" s="75"/>
      <c r="P848" s="75"/>
      <c r="Q848" s="75"/>
      <c r="R848" s="75"/>
      <c r="S848" s="75"/>
      <c r="T848" s="75"/>
      <c r="U848" s="75"/>
      <c r="V848" s="75"/>
      <c r="W848" s="75">
        <v>12</v>
      </c>
      <c r="X848" s="75">
        <v>12</v>
      </c>
      <c r="Y848" s="75">
        <v>12</v>
      </c>
      <c r="Z848" s="110">
        <v>12</v>
      </c>
      <c r="AA848" s="75"/>
      <c r="AB848" s="75"/>
      <c r="AC848" s="75"/>
      <c r="AD848" s="75"/>
      <c r="AE848" s="170"/>
      <c r="AF848" s="75"/>
      <c r="AG848" s="75"/>
      <c r="AH848" s="75"/>
    </row>
    <row r="849" spans="1:34" ht="14.25" customHeight="1" x14ac:dyDescent="0.25">
      <c r="A849" s="111">
        <v>81755200</v>
      </c>
      <c r="B849" s="220" t="s">
        <v>817</v>
      </c>
      <c r="C849" s="197" t="str">
        <f>VLOOKUP(B849,Satser!$I$133:$J$160,2,FALSE)</f>
        <v>NV</v>
      </c>
      <c r="D849" s="242" t="s">
        <v>1447</v>
      </c>
      <c r="E849" s="441">
        <v>663505</v>
      </c>
      <c r="F849" s="220" t="s">
        <v>1813</v>
      </c>
      <c r="G849" s="75"/>
      <c r="H849" s="383">
        <v>2014</v>
      </c>
      <c r="I849" s="110">
        <v>1401</v>
      </c>
      <c r="J849" s="195"/>
      <c r="K849" s="379">
        <f>IF(B849="",0,VLOOKUP(B849,Satser!$D$167:$F$194,2,FALSE)*IF(AA849="",0,VLOOKUP(AA849,Satser!$H$2:$J$14,2,FALSE)))</f>
        <v>0</v>
      </c>
      <c r="L849" s="379">
        <f>IF(B849="",0,VLOOKUP(B849,Satser!$I$167:$L$194,3,FALSE)*IF(AA849="",0,VLOOKUP(AA849,Satser!$H$2:$J$14,3,FALSE)))</f>
        <v>0</v>
      </c>
      <c r="M849" s="380">
        <f t="shared" si="14"/>
        <v>0</v>
      </c>
      <c r="N849" s="302" t="s">
        <v>1448</v>
      </c>
      <c r="O849" s="75"/>
      <c r="P849" s="75"/>
      <c r="Q849" s="75"/>
      <c r="R849" s="75"/>
      <c r="S849" s="75"/>
      <c r="T849" s="75"/>
      <c r="U849" s="75"/>
      <c r="V849" s="75"/>
      <c r="W849" s="75">
        <v>12</v>
      </c>
      <c r="X849" s="75">
        <v>12</v>
      </c>
      <c r="Y849" s="75">
        <v>12</v>
      </c>
      <c r="Z849" s="110">
        <v>12</v>
      </c>
      <c r="AA849" s="75"/>
      <c r="AB849" s="75"/>
      <c r="AC849" s="75"/>
      <c r="AD849" s="75"/>
      <c r="AE849" s="170"/>
      <c r="AF849" s="75"/>
      <c r="AG849" s="75"/>
      <c r="AH849" s="75"/>
    </row>
    <row r="850" spans="1:34" ht="14.25" customHeight="1" x14ac:dyDescent="0.25">
      <c r="A850" s="111">
        <v>81755300</v>
      </c>
      <c r="B850" s="75" t="s">
        <v>817</v>
      </c>
      <c r="C850" s="197" t="str">
        <f>VLOOKUP(B850,Satser!$I$133:$J$160,2,FALSE)</f>
        <v>NV</v>
      </c>
      <c r="D850" s="110" t="s">
        <v>684</v>
      </c>
      <c r="E850" s="441">
        <v>663005</v>
      </c>
      <c r="F850" s="220" t="s">
        <v>1813</v>
      </c>
      <c r="G850" s="75"/>
      <c r="H850" s="283">
        <v>2011</v>
      </c>
      <c r="I850" s="75">
        <v>1301</v>
      </c>
      <c r="J850" s="195"/>
      <c r="K850" s="379">
        <f>IF(B850="",0,VLOOKUP(B850,Satser!$D$167:$F$194,2,FALSE)*IF(AA850="",0,VLOOKUP(AA850,Satser!$H$2:$J$14,2,FALSE)))</f>
        <v>0</v>
      </c>
      <c r="L850" s="379">
        <f>IF(B850="",0,VLOOKUP(B850,Satser!$I$167:$L$194,3,FALSE)*IF(AA850="",0,VLOOKUP(AA850,Satser!$H$2:$J$14,3,FALSE)))</f>
        <v>0</v>
      </c>
      <c r="M850" s="380">
        <f t="shared" si="14"/>
        <v>0</v>
      </c>
      <c r="N850" s="302" t="s">
        <v>1454</v>
      </c>
      <c r="O850" s="75"/>
      <c r="P850" s="75"/>
      <c r="Q850" s="75"/>
      <c r="R850" s="75"/>
      <c r="S850" s="75"/>
      <c r="T850" s="75"/>
      <c r="U850" s="75"/>
      <c r="V850" s="75">
        <v>10</v>
      </c>
      <c r="W850" s="75">
        <v>12</v>
      </c>
      <c r="X850" s="75">
        <v>12</v>
      </c>
      <c r="Y850" s="75">
        <v>12</v>
      </c>
      <c r="Z850" s="110">
        <v>2</v>
      </c>
      <c r="AA850" s="75"/>
      <c r="AB850" s="75"/>
      <c r="AC850" s="75"/>
      <c r="AD850" s="75"/>
      <c r="AE850" s="170"/>
      <c r="AF850" s="75"/>
      <c r="AG850" s="75"/>
      <c r="AH850" s="75"/>
    </row>
    <row r="851" spans="1:34" ht="14.25" customHeight="1" x14ac:dyDescent="0.25">
      <c r="A851" s="111">
        <v>81755400</v>
      </c>
      <c r="B851" s="75" t="s">
        <v>812</v>
      </c>
      <c r="C851" s="197" t="str">
        <f>VLOOKUP(B851,Satser!$I$133:$J$160,2,FALSE)</f>
        <v>IE</v>
      </c>
      <c r="D851" s="75" t="s">
        <v>1461</v>
      </c>
      <c r="E851" s="440" t="s">
        <v>2173</v>
      </c>
      <c r="F851" s="220" t="s">
        <v>1813</v>
      </c>
      <c r="G851" s="75" t="s">
        <v>527</v>
      </c>
      <c r="H851" s="383">
        <v>2014</v>
      </c>
      <c r="I851" s="110">
        <v>1401</v>
      </c>
      <c r="J851" s="195"/>
      <c r="K851" s="379">
        <f>IF(B851="",0,VLOOKUP(B851,Satser!$D$167:$F$194,2,FALSE)*IF(AA851="",0,VLOOKUP(AA851,Satser!$H$2:$J$14,2,FALSE)))</f>
        <v>0</v>
      </c>
      <c r="L851" s="379">
        <f>IF(B851="",0,VLOOKUP(B851,Satser!$I$167:$L$194,3,FALSE)*IF(AA851="",0,VLOOKUP(AA851,Satser!$H$2:$J$14,3,FALSE)))</f>
        <v>0</v>
      </c>
      <c r="M851" s="380">
        <f t="shared" si="14"/>
        <v>0</v>
      </c>
      <c r="N851" s="302" t="s">
        <v>1457</v>
      </c>
      <c r="O851" s="75"/>
      <c r="P851" s="75"/>
      <c r="Q851" s="75"/>
      <c r="R851" s="75"/>
      <c r="S851" s="75"/>
      <c r="T851" s="75"/>
      <c r="U851" s="75"/>
      <c r="V851" s="75"/>
      <c r="W851" s="75">
        <v>12</v>
      </c>
      <c r="X851" s="75">
        <v>12</v>
      </c>
      <c r="Y851" s="75">
        <v>12</v>
      </c>
      <c r="Z851" s="110">
        <v>12</v>
      </c>
      <c r="AA851" s="75"/>
      <c r="AB851" s="75"/>
      <c r="AC851" s="75"/>
      <c r="AD851" s="75"/>
      <c r="AE851" s="170"/>
      <c r="AF851" s="75"/>
      <c r="AG851" s="75"/>
      <c r="AH851" s="75"/>
    </row>
    <row r="852" spans="1:34" ht="14.25" customHeight="1" x14ac:dyDescent="0.25">
      <c r="A852" s="111">
        <v>81755500</v>
      </c>
      <c r="B852" s="75" t="s">
        <v>812</v>
      </c>
      <c r="C852" s="197" t="str">
        <f>VLOOKUP(B852,Satser!$I$133:$J$160,2,FALSE)</f>
        <v>IE</v>
      </c>
      <c r="D852" s="75" t="s">
        <v>1491</v>
      </c>
      <c r="E852" s="440" t="s">
        <v>2177</v>
      </c>
      <c r="F852" s="220" t="s">
        <v>1813</v>
      </c>
      <c r="G852" s="75" t="s">
        <v>527</v>
      </c>
      <c r="H852" s="383">
        <v>2014</v>
      </c>
      <c r="I852" s="110">
        <v>1401</v>
      </c>
      <c r="J852" s="195"/>
      <c r="K852" s="379">
        <f>IF(B852="",0,VLOOKUP(B852,Satser!$D$167:$F$194,2,FALSE)*IF(AA852="",0,VLOOKUP(AA852,Satser!$H$2:$J$14,2,FALSE)))</f>
        <v>0</v>
      </c>
      <c r="L852" s="379">
        <f>IF(B852="",0,VLOOKUP(B852,Satser!$I$167:$L$194,3,FALSE)*IF(AA852="",0,VLOOKUP(AA852,Satser!$H$2:$J$14,3,FALSE)))</f>
        <v>0</v>
      </c>
      <c r="M852" s="380">
        <f t="shared" si="14"/>
        <v>0</v>
      </c>
      <c r="N852" s="302" t="s">
        <v>1489</v>
      </c>
      <c r="O852" s="75"/>
      <c r="P852" s="75"/>
      <c r="Q852" s="75"/>
      <c r="R852" s="75"/>
      <c r="S852" s="75"/>
      <c r="T852" s="75"/>
      <c r="U852" s="75"/>
      <c r="V852" s="75"/>
      <c r="W852" s="75">
        <v>12</v>
      </c>
      <c r="X852" s="75">
        <v>12</v>
      </c>
      <c r="Y852" s="75">
        <v>12</v>
      </c>
      <c r="Z852" s="110">
        <v>12</v>
      </c>
      <c r="AA852" s="75"/>
      <c r="AB852" s="75"/>
      <c r="AC852" s="75"/>
      <c r="AD852" s="75"/>
      <c r="AE852" s="170"/>
      <c r="AF852" s="75"/>
      <c r="AG852" s="75"/>
      <c r="AH852" s="75"/>
    </row>
    <row r="853" spans="1:34" ht="14.25" customHeight="1" x14ac:dyDescent="0.25">
      <c r="A853" s="111">
        <v>81755600</v>
      </c>
      <c r="B853" s="75" t="s">
        <v>812</v>
      </c>
      <c r="C853" s="197" t="str">
        <f>VLOOKUP(B853,Satser!$I$133:$J$160,2,FALSE)</f>
        <v>IE</v>
      </c>
      <c r="D853" s="75" t="s">
        <v>1492</v>
      </c>
      <c r="E853" s="440" t="s">
        <v>2174</v>
      </c>
      <c r="F853" s="220" t="s">
        <v>1813</v>
      </c>
      <c r="G853" s="75" t="s">
        <v>527</v>
      </c>
      <c r="H853" s="383">
        <v>2014</v>
      </c>
      <c r="I853" s="110">
        <v>1401</v>
      </c>
      <c r="J853" s="195"/>
      <c r="K853" s="379">
        <f>IF(B853="",0,VLOOKUP(B853,Satser!$D$167:$F$194,2,FALSE)*IF(AA853="",0,VLOOKUP(AA853,Satser!$H$2:$J$14,2,FALSE)))</f>
        <v>0</v>
      </c>
      <c r="L853" s="379">
        <f>IF(B853="",0,VLOOKUP(B853,Satser!$I$167:$L$194,3,FALSE)*IF(AA853="",0,VLOOKUP(AA853,Satser!$H$2:$J$14,3,FALSE)))</f>
        <v>0</v>
      </c>
      <c r="M853" s="380">
        <f t="shared" si="14"/>
        <v>0</v>
      </c>
      <c r="N853" s="302" t="s">
        <v>1493</v>
      </c>
      <c r="O853" s="75"/>
      <c r="P853" s="75"/>
      <c r="Q853" s="75"/>
      <c r="R853" s="75"/>
      <c r="S853" s="75"/>
      <c r="T853" s="75"/>
      <c r="U853" s="75"/>
      <c r="V853" s="75"/>
      <c r="W853" s="75">
        <v>12</v>
      </c>
      <c r="X853" s="75">
        <v>12</v>
      </c>
      <c r="Y853" s="75">
        <v>12</v>
      </c>
      <c r="Z853" s="110">
        <v>12</v>
      </c>
      <c r="AA853" s="75"/>
      <c r="AB853" s="75"/>
      <c r="AC853" s="75"/>
      <c r="AD853" s="75"/>
      <c r="AE853" s="170"/>
      <c r="AF853" s="75"/>
      <c r="AG853" s="75"/>
      <c r="AH853" s="75"/>
    </row>
    <row r="854" spans="1:34" ht="14.25" customHeight="1" x14ac:dyDescent="0.25">
      <c r="A854" s="111">
        <v>81755700</v>
      </c>
      <c r="B854" s="75" t="s">
        <v>812</v>
      </c>
      <c r="C854" s="197" t="str">
        <f>VLOOKUP(B854,Satser!$I$133:$J$160,2,FALSE)</f>
        <v>IE</v>
      </c>
      <c r="D854" s="75" t="s">
        <v>2157</v>
      </c>
      <c r="E854" s="440" t="s">
        <v>2173</v>
      </c>
      <c r="F854" s="220" t="s">
        <v>1813</v>
      </c>
      <c r="G854" s="75" t="s">
        <v>530</v>
      </c>
      <c r="H854" s="310">
        <v>2014</v>
      </c>
      <c r="I854" s="110">
        <v>1401</v>
      </c>
      <c r="J854" s="195"/>
      <c r="K854" s="379">
        <f>IF(B854="",0,VLOOKUP(B854,Satser!$D$167:$F$194,2,FALSE)*IF(AA854="",0,VLOOKUP(AA854,Satser!$H$2:$J$14,2,FALSE)))</f>
        <v>0</v>
      </c>
      <c r="L854" s="379">
        <f>IF(B854="",0,VLOOKUP(B854,Satser!$I$167:$L$194,3,FALSE)*IF(AA854="",0,VLOOKUP(AA854,Satser!$H$2:$J$14,3,FALSE)))</f>
        <v>0</v>
      </c>
      <c r="M854" s="380">
        <f t="shared" si="14"/>
        <v>0</v>
      </c>
      <c r="N854" s="302" t="s">
        <v>1495</v>
      </c>
      <c r="O854" s="75"/>
      <c r="P854" s="75"/>
      <c r="Q854" s="75"/>
      <c r="R854" s="75"/>
      <c r="S854" s="75"/>
      <c r="T854" s="75"/>
      <c r="U854" s="75"/>
      <c r="V854" s="75"/>
      <c r="W854" s="75">
        <v>12</v>
      </c>
      <c r="X854" s="75">
        <v>12</v>
      </c>
      <c r="Y854" s="75">
        <v>12</v>
      </c>
      <c r="Z854" s="110">
        <v>12</v>
      </c>
      <c r="AA854" s="75"/>
      <c r="AB854" s="75"/>
      <c r="AC854" s="75"/>
      <c r="AD854" s="75"/>
      <c r="AE854" s="170"/>
      <c r="AF854" s="75"/>
      <c r="AG854" s="75"/>
      <c r="AH854" s="75"/>
    </row>
    <row r="855" spans="1:34" ht="14.25" customHeight="1" x14ac:dyDescent="0.25">
      <c r="A855" s="111">
        <v>81755800</v>
      </c>
      <c r="B855" s="75" t="s">
        <v>817</v>
      </c>
      <c r="C855" s="197" t="str">
        <f>VLOOKUP(B855,Satser!$I$133:$J$160,2,FALSE)</f>
        <v>NV</v>
      </c>
      <c r="D855" s="75" t="s">
        <v>1499</v>
      </c>
      <c r="E855" s="440"/>
      <c r="F855" s="220" t="s">
        <v>1813</v>
      </c>
      <c r="G855" s="75"/>
      <c r="H855" s="362">
        <v>2013</v>
      </c>
      <c r="I855" s="75">
        <v>1306</v>
      </c>
      <c r="J855" s="195"/>
      <c r="K855" s="379">
        <f>IF(B855="",0,VLOOKUP(B855,Satser!$D$167:$F$194,2,FALSE)*IF(AA855="",0,VLOOKUP(AA855,Satser!$H$2:$J$14,2,FALSE)))</f>
        <v>0</v>
      </c>
      <c r="L855" s="379">
        <f>IF(B855="",0,VLOOKUP(B855,Satser!$I$167:$L$194,3,FALSE)*IF(AA855="",0,VLOOKUP(AA855,Satser!$H$2:$J$14,3,FALSE)))</f>
        <v>0</v>
      </c>
      <c r="M855" s="380">
        <f t="shared" si="14"/>
        <v>0</v>
      </c>
      <c r="N855" s="352" t="s">
        <v>1506</v>
      </c>
      <c r="O855" s="75"/>
      <c r="P855" s="75"/>
      <c r="Q855" s="75"/>
      <c r="R855" s="75"/>
      <c r="S855" s="75"/>
      <c r="T855" s="75"/>
      <c r="U855" s="75"/>
      <c r="V855" s="75">
        <v>7</v>
      </c>
      <c r="W855" s="75">
        <v>12</v>
      </c>
      <c r="X855" s="75">
        <v>9</v>
      </c>
      <c r="Y855" s="75"/>
      <c r="Z855" s="110"/>
      <c r="AA855" s="75"/>
      <c r="AB855" s="75"/>
      <c r="AC855" s="75"/>
      <c r="AD855" s="75"/>
      <c r="AE855" s="170"/>
      <c r="AF855" s="75"/>
      <c r="AG855" s="75"/>
      <c r="AH855" s="75"/>
    </row>
    <row r="856" spans="1:34" ht="14.25" customHeight="1" x14ac:dyDescent="0.25">
      <c r="A856" s="111">
        <v>81755900</v>
      </c>
      <c r="B856" s="75" t="s">
        <v>812</v>
      </c>
      <c r="C856" s="197" t="str">
        <f>VLOOKUP(B856,Satser!$I$133:$J$160,2,FALSE)</f>
        <v>IE</v>
      </c>
      <c r="D856" s="110" t="s">
        <v>1501</v>
      </c>
      <c r="E856" s="441">
        <v>632015</v>
      </c>
      <c r="F856" s="220" t="s">
        <v>1813</v>
      </c>
      <c r="G856" s="75" t="s">
        <v>530</v>
      </c>
      <c r="H856" s="310">
        <v>2014</v>
      </c>
      <c r="I856" s="110">
        <v>1401</v>
      </c>
      <c r="J856" s="195"/>
      <c r="K856" s="379">
        <f>IF(B856="",0,VLOOKUP(B856,Satser!$D$167:$F$194,2,FALSE)*IF(AA856="",0,VLOOKUP(AA856,Satser!$H$2:$J$14,2,FALSE)))</f>
        <v>0</v>
      </c>
      <c r="L856" s="379">
        <f>IF(B856="",0,VLOOKUP(B856,Satser!$I$167:$L$194,3,FALSE)*IF(AA856="",0,VLOOKUP(AA856,Satser!$H$2:$J$14,3,FALSE)))</f>
        <v>0</v>
      </c>
      <c r="M856" s="380">
        <f t="shared" si="14"/>
        <v>0</v>
      </c>
      <c r="N856" s="302" t="s">
        <v>1500</v>
      </c>
      <c r="O856" s="75"/>
      <c r="P856" s="75"/>
      <c r="Q856" s="75"/>
      <c r="R856" s="75"/>
      <c r="S856" s="75"/>
      <c r="T856" s="75"/>
      <c r="U856" s="75"/>
      <c r="V856" s="75"/>
      <c r="W856" s="75">
        <v>12</v>
      </c>
      <c r="X856" s="75">
        <v>12</v>
      </c>
      <c r="Y856" s="75">
        <v>12</v>
      </c>
      <c r="Z856" s="110">
        <v>12</v>
      </c>
      <c r="AA856" s="75"/>
      <c r="AB856" s="75"/>
      <c r="AC856" s="75"/>
      <c r="AD856" s="75"/>
      <c r="AE856" s="170"/>
      <c r="AF856" s="75"/>
      <c r="AG856" s="75"/>
      <c r="AH856" s="75"/>
    </row>
    <row r="857" spans="1:34" ht="14.25" customHeight="1" x14ac:dyDescent="0.25">
      <c r="A857" s="111">
        <v>81756000</v>
      </c>
      <c r="B857" s="75" t="s">
        <v>812</v>
      </c>
      <c r="C857" s="197" t="str">
        <f>VLOOKUP(B857,Satser!$I$133:$J$160,2,FALSE)</f>
        <v>IE</v>
      </c>
      <c r="D857" s="75" t="s">
        <v>1519</v>
      </c>
      <c r="E857" s="440" t="s">
        <v>2173</v>
      </c>
      <c r="F857" s="220" t="s">
        <v>1813</v>
      </c>
      <c r="G857" s="75"/>
      <c r="H857" s="310">
        <v>2014</v>
      </c>
      <c r="I857" s="110">
        <v>1401</v>
      </c>
      <c r="J857" s="195"/>
      <c r="K857" s="379">
        <f>IF(B857="",0,VLOOKUP(B857,Satser!$D$167:$F$194,2,FALSE)*IF(AA857="",0,VLOOKUP(AA857,Satser!$H$2:$J$14,2,FALSE)))</f>
        <v>0</v>
      </c>
      <c r="L857" s="379">
        <f>IF(B857="",0,VLOOKUP(B857,Satser!$I$167:$L$194,3,FALSE)*IF(AA857="",0,VLOOKUP(AA857,Satser!$H$2:$J$14,3,FALSE)))</f>
        <v>0</v>
      </c>
      <c r="M857" s="380">
        <f t="shared" si="14"/>
        <v>0</v>
      </c>
      <c r="N857" s="302" t="s">
        <v>1520</v>
      </c>
      <c r="O857" s="75"/>
      <c r="P857" s="75"/>
      <c r="Q857" s="75"/>
      <c r="R857" s="75"/>
      <c r="S857" s="75"/>
      <c r="T857" s="75"/>
      <c r="U857" s="75"/>
      <c r="V857" s="75"/>
      <c r="W857" s="75">
        <v>12</v>
      </c>
      <c r="X857" s="75">
        <v>12</v>
      </c>
      <c r="Y857" s="75">
        <v>12</v>
      </c>
      <c r="Z857" s="110">
        <v>12</v>
      </c>
      <c r="AA857" s="75"/>
      <c r="AB857" s="75"/>
      <c r="AC857" s="75"/>
      <c r="AD857" s="75"/>
      <c r="AE857" s="170"/>
      <c r="AF857" s="75"/>
      <c r="AG857" s="75"/>
      <c r="AH857" s="75"/>
    </row>
    <row r="858" spans="1:34" ht="14.25" customHeight="1" x14ac:dyDescent="0.25">
      <c r="A858" s="111">
        <v>81756100</v>
      </c>
      <c r="B858" s="75" t="s">
        <v>812</v>
      </c>
      <c r="C858" s="197" t="str">
        <f>VLOOKUP(B858,Satser!$I$133:$J$160,2,FALSE)</f>
        <v>IE</v>
      </c>
      <c r="D858" s="75" t="s">
        <v>1521</v>
      </c>
      <c r="E858" s="440" t="s">
        <v>2173</v>
      </c>
      <c r="F858" s="220" t="s">
        <v>1813</v>
      </c>
      <c r="G858" s="75"/>
      <c r="H858" s="310">
        <v>2014</v>
      </c>
      <c r="I858" s="110">
        <v>1401</v>
      </c>
      <c r="J858" s="195"/>
      <c r="K858" s="379">
        <f>IF(B858="",0,VLOOKUP(B858,Satser!$D$167:$F$194,2,FALSE)*IF(AA858="",0,VLOOKUP(AA858,Satser!$H$2:$J$14,2,FALSE)))</f>
        <v>0</v>
      </c>
      <c r="L858" s="379">
        <f>IF(B858="",0,VLOOKUP(B858,Satser!$I$167:$L$194,3,FALSE)*IF(AA858="",0,VLOOKUP(AA858,Satser!$H$2:$J$14,3,FALSE)))</f>
        <v>0</v>
      </c>
      <c r="M858" s="380">
        <f t="shared" si="14"/>
        <v>0</v>
      </c>
      <c r="N858" s="302" t="s">
        <v>1520</v>
      </c>
      <c r="O858" s="75"/>
      <c r="P858" s="75"/>
      <c r="Q858" s="75"/>
      <c r="R858" s="75"/>
      <c r="S858" s="75"/>
      <c r="T858" s="75"/>
      <c r="U858" s="75"/>
      <c r="V858" s="75"/>
      <c r="W858" s="75">
        <v>12</v>
      </c>
      <c r="X858" s="75">
        <v>12</v>
      </c>
      <c r="Y858" s="75">
        <v>12</v>
      </c>
      <c r="Z858" s="110">
        <v>12</v>
      </c>
      <c r="AA858" s="75"/>
      <c r="AB858" s="75"/>
      <c r="AC858" s="75"/>
      <c r="AD858" s="75"/>
      <c r="AE858" s="170"/>
      <c r="AF858" s="75"/>
      <c r="AG858" s="75"/>
      <c r="AH858" s="75"/>
    </row>
    <row r="859" spans="1:34" ht="14.25" customHeight="1" x14ac:dyDescent="0.25">
      <c r="A859" s="111">
        <v>81756200</v>
      </c>
      <c r="B859" s="75" t="s">
        <v>812</v>
      </c>
      <c r="C859" s="197" t="str">
        <f>VLOOKUP(B859,Satser!$I$133:$J$160,2,FALSE)</f>
        <v>IE</v>
      </c>
      <c r="D859" s="75" t="s">
        <v>1522</v>
      </c>
      <c r="E859" s="440" t="s">
        <v>2172</v>
      </c>
      <c r="F859" s="220" t="s">
        <v>1813</v>
      </c>
      <c r="G859" s="75"/>
      <c r="H859" s="310">
        <v>2014</v>
      </c>
      <c r="I859" s="110">
        <v>1401</v>
      </c>
      <c r="J859" s="195"/>
      <c r="K859" s="379">
        <f>IF(B859="",0,VLOOKUP(B859,Satser!$D$167:$F$194,2,FALSE)*IF(AA859="",0,VLOOKUP(AA859,Satser!$H$2:$J$14,2,FALSE)))</f>
        <v>0</v>
      </c>
      <c r="L859" s="379">
        <f>IF(B859="",0,VLOOKUP(B859,Satser!$I$167:$L$194,3,FALSE)*IF(AA859="",0,VLOOKUP(AA859,Satser!$H$2:$J$14,3,FALSE)))</f>
        <v>0</v>
      </c>
      <c r="M859" s="380">
        <f t="shared" si="14"/>
        <v>0</v>
      </c>
      <c r="N859" s="302" t="s">
        <v>1520</v>
      </c>
      <c r="O859" s="75"/>
      <c r="P859" s="75"/>
      <c r="Q859" s="75"/>
      <c r="R859" s="75"/>
      <c r="S859" s="75"/>
      <c r="T859" s="75"/>
      <c r="U859" s="75"/>
      <c r="V859" s="75"/>
      <c r="W859" s="75">
        <v>12</v>
      </c>
      <c r="X859" s="75">
        <v>12</v>
      </c>
      <c r="Y859" s="75">
        <v>12</v>
      </c>
      <c r="Z859" s="110">
        <v>12</v>
      </c>
      <c r="AA859" s="75"/>
      <c r="AB859" s="75"/>
      <c r="AC859" s="75"/>
      <c r="AD859" s="75"/>
      <c r="AE859" s="170"/>
      <c r="AF859" s="75"/>
      <c r="AG859" s="75"/>
      <c r="AH859" s="75"/>
    </row>
    <row r="860" spans="1:34" ht="14.25" customHeight="1" x14ac:dyDescent="0.25">
      <c r="A860" s="111">
        <v>81756300</v>
      </c>
      <c r="B860" s="75" t="s">
        <v>812</v>
      </c>
      <c r="C860" s="197" t="str">
        <f>VLOOKUP(B860,Satser!$I$133:$J$160,2,FALSE)</f>
        <v>IE</v>
      </c>
      <c r="D860" s="75" t="s">
        <v>1640</v>
      </c>
      <c r="E860" s="440" t="s">
        <v>2172</v>
      </c>
      <c r="F860" s="220" t="s">
        <v>1813</v>
      </c>
      <c r="G860" s="75"/>
      <c r="H860" s="310">
        <v>2014</v>
      </c>
      <c r="I860" s="110">
        <v>1401</v>
      </c>
      <c r="J860" s="195"/>
      <c r="K860" s="379">
        <f>IF(B860="",0,VLOOKUP(B860,Satser!$D$167:$F$194,2,FALSE)*IF(AA860="",0,VLOOKUP(AA860,Satser!$H$2:$J$14,2,FALSE)))</f>
        <v>0</v>
      </c>
      <c r="L860" s="379">
        <f>IF(B860="",0,VLOOKUP(B860,Satser!$I$167:$L$194,3,FALSE)*IF(AA860="",0,VLOOKUP(AA860,Satser!$H$2:$J$14,3,FALSE)))</f>
        <v>0</v>
      </c>
      <c r="M860" s="380">
        <f t="shared" si="14"/>
        <v>0</v>
      </c>
      <c r="N860" s="302" t="s">
        <v>1524</v>
      </c>
      <c r="O860" s="75"/>
      <c r="P860" s="75"/>
      <c r="Q860" s="75"/>
      <c r="R860" s="75"/>
      <c r="S860" s="75"/>
      <c r="T860" s="75"/>
      <c r="U860" s="75"/>
      <c r="V860" s="75"/>
      <c r="W860" s="75">
        <v>12</v>
      </c>
      <c r="X860" s="75">
        <v>12</v>
      </c>
      <c r="Y860" s="75">
        <v>12</v>
      </c>
      <c r="Z860" s="110">
        <v>12</v>
      </c>
      <c r="AA860" s="75"/>
      <c r="AB860" s="75"/>
      <c r="AC860" s="75"/>
      <c r="AD860" s="75"/>
      <c r="AE860" s="170"/>
      <c r="AF860" s="75"/>
      <c r="AG860" s="75"/>
      <c r="AH860" s="75"/>
    </row>
    <row r="861" spans="1:34" ht="14.25" customHeight="1" x14ac:dyDescent="0.25">
      <c r="A861" s="111">
        <v>81756400</v>
      </c>
      <c r="B861" s="75" t="s">
        <v>817</v>
      </c>
      <c r="C861" s="197" t="str">
        <f>VLOOKUP(B861,Satser!$I$133:$J$160,2,FALSE)</f>
        <v>NV</v>
      </c>
      <c r="D861" s="110" t="s">
        <v>1663</v>
      </c>
      <c r="E861" s="441">
        <v>663005</v>
      </c>
      <c r="F861" s="220" t="s">
        <v>1813</v>
      </c>
      <c r="G861" s="75"/>
      <c r="H861" s="310">
        <v>2014</v>
      </c>
      <c r="I861" s="75">
        <v>1401</v>
      </c>
      <c r="J861" s="195"/>
      <c r="K861" s="379">
        <f>IF(B861="",0,VLOOKUP(B861,Satser!$D$167:$F$194,2,FALSE)*IF(AA861="",0,VLOOKUP(AA861,Satser!$H$2:$J$14,2,FALSE)))</f>
        <v>0</v>
      </c>
      <c r="L861" s="379">
        <f>IF(B861="",0,VLOOKUP(B861,Satser!$I$167:$L$194,3,FALSE)*IF(AA861="",0,VLOOKUP(AA861,Satser!$H$2:$J$14,3,FALSE)))</f>
        <v>0</v>
      </c>
      <c r="M861" s="380">
        <f t="shared" si="14"/>
        <v>0</v>
      </c>
      <c r="N861" s="302" t="s">
        <v>1524</v>
      </c>
      <c r="O861" s="75"/>
      <c r="P861" s="75"/>
      <c r="Q861" s="75"/>
      <c r="R861" s="75"/>
      <c r="S861" s="75"/>
      <c r="T861" s="75"/>
      <c r="U861" s="75"/>
      <c r="V861" s="75"/>
      <c r="W861" s="75">
        <v>12</v>
      </c>
      <c r="X861" s="75">
        <v>12</v>
      </c>
      <c r="Y861" s="75">
        <v>12</v>
      </c>
      <c r="Z861" s="110">
        <v>12</v>
      </c>
      <c r="AA861" s="75"/>
      <c r="AB861" s="75"/>
      <c r="AC861" s="75"/>
      <c r="AD861" s="75"/>
      <c r="AE861" s="170"/>
      <c r="AF861" s="75"/>
      <c r="AG861" s="75"/>
      <c r="AH861" s="75"/>
    </row>
    <row r="862" spans="1:34" ht="14.25" customHeight="1" x14ac:dyDescent="0.25">
      <c r="A862" s="111">
        <v>81756500</v>
      </c>
      <c r="B862" s="75" t="s">
        <v>813</v>
      </c>
      <c r="C862" s="197" t="str">
        <f>VLOOKUP(B862,Satser!$I$133:$J$160,2,FALSE)</f>
        <v>IV</v>
      </c>
      <c r="D862" s="75" t="s">
        <v>1533</v>
      </c>
      <c r="E862" s="440" t="s">
        <v>2182</v>
      </c>
      <c r="F862" s="220" t="s">
        <v>1813</v>
      </c>
      <c r="G862" s="75"/>
      <c r="H862" s="310">
        <v>2014</v>
      </c>
      <c r="I862" s="75">
        <v>1401</v>
      </c>
      <c r="J862" s="195"/>
      <c r="K862" s="379">
        <f>IF(B862="",0,VLOOKUP(B862,Satser!$D$167:$F$194,2,FALSE)*IF(AA862="",0,VLOOKUP(AA862,Satser!$H$2:$J$14,2,FALSE)))</f>
        <v>0</v>
      </c>
      <c r="L862" s="379">
        <f>IF(B862="",0,VLOOKUP(B862,Satser!$I$167:$L$194,3,FALSE)*IF(AA862="",0,VLOOKUP(AA862,Satser!$H$2:$J$14,3,FALSE)))</f>
        <v>0</v>
      </c>
      <c r="M862" s="380">
        <f t="shared" si="14"/>
        <v>0</v>
      </c>
      <c r="N862" s="302" t="s">
        <v>1531</v>
      </c>
      <c r="O862" s="75"/>
      <c r="P862" s="75"/>
      <c r="Q862" s="75"/>
      <c r="R862" s="75"/>
      <c r="S862" s="75"/>
      <c r="T862" s="75"/>
      <c r="U862" s="75"/>
      <c r="V862" s="75"/>
      <c r="W862" s="75">
        <v>12</v>
      </c>
      <c r="X862" s="75">
        <v>12</v>
      </c>
      <c r="Y862" s="75">
        <v>12</v>
      </c>
      <c r="Z862" s="110">
        <v>12</v>
      </c>
      <c r="AA862" s="75"/>
      <c r="AB862" s="75"/>
      <c r="AC862" s="75"/>
      <c r="AD862" s="75"/>
      <c r="AE862" s="170"/>
      <c r="AF862" s="75"/>
      <c r="AG862" s="75"/>
      <c r="AH862" s="75"/>
    </row>
    <row r="863" spans="1:34" ht="14.25" customHeight="1" x14ac:dyDescent="0.25">
      <c r="A863" s="111">
        <v>81756600</v>
      </c>
      <c r="B863" s="75" t="s">
        <v>813</v>
      </c>
      <c r="C863" s="197" t="str">
        <f>VLOOKUP(B863,Satser!$I$133:$J$160,2,FALSE)</f>
        <v>IV</v>
      </c>
      <c r="D863" s="220" t="s">
        <v>1537</v>
      </c>
      <c r="E863" s="440" t="s">
        <v>2180</v>
      </c>
      <c r="F863" s="220" t="s">
        <v>1813</v>
      </c>
      <c r="G863" s="220" t="s">
        <v>527</v>
      </c>
      <c r="H863" s="310">
        <v>2014</v>
      </c>
      <c r="I863" s="75">
        <v>1401</v>
      </c>
      <c r="J863" s="195"/>
      <c r="K863" s="379">
        <f>IF(B863="",0,VLOOKUP(B863,Satser!$D$167:$F$194,2,FALSE)*IF(AA863="",0,VLOOKUP(AA863,Satser!$H$2:$J$14,2,FALSE)))</f>
        <v>0</v>
      </c>
      <c r="L863" s="379">
        <f>IF(B863="",0,VLOOKUP(B863,Satser!$I$167:$L$194,3,FALSE)*IF(AA863="",0,VLOOKUP(AA863,Satser!$H$2:$J$14,3,FALSE)))</f>
        <v>0</v>
      </c>
      <c r="M863" s="380">
        <f t="shared" si="14"/>
        <v>0</v>
      </c>
      <c r="N863" s="302" t="s">
        <v>1536</v>
      </c>
      <c r="O863" s="75"/>
      <c r="P863" s="75"/>
      <c r="Q863" s="75"/>
      <c r="R863" s="75"/>
      <c r="S863" s="75"/>
      <c r="T863" s="75"/>
      <c r="U863" s="75"/>
      <c r="V863" s="75"/>
      <c r="W863" s="75">
        <v>12</v>
      </c>
      <c r="X863" s="75">
        <v>12</v>
      </c>
      <c r="Y863" s="75">
        <v>12</v>
      </c>
      <c r="Z863" s="110">
        <v>12</v>
      </c>
      <c r="AA863" s="75"/>
      <c r="AB863" s="75"/>
      <c r="AC863" s="75"/>
      <c r="AD863" s="75"/>
      <c r="AE863" s="170"/>
      <c r="AF863" s="75"/>
      <c r="AG863" s="75"/>
      <c r="AH863" s="75"/>
    </row>
    <row r="864" spans="1:34" ht="14.25" customHeight="1" x14ac:dyDescent="0.25">
      <c r="A864" s="111">
        <v>81756700</v>
      </c>
      <c r="B864" s="75" t="s">
        <v>813</v>
      </c>
      <c r="C864" s="197" t="str">
        <f>VLOOKUP(B864,Satser!$I$133:$J$160,2,FALSE)</f>
        <v>IV</v>
      </c>
      <c r="D864" s="220" t="s">
        <v>1551</v>
      </c>
      <c r="E864" s="440" t="s">
        <v>2180</v>
      </c>
      <c r="F864" s="220" t="s">
        <v>1813</v>
      </c>
      <c r="G864" s="75"/>
      <c r="H864" s="310">
        <v>2014</v>
      </c>
      <c r="I864" s="75">
        <v>1401</v>
      </c>
      <c r="J864" s="195"/>
      <c r="K864" s="379">
        <f>IF(B864="",0,VLOOKUP(B864,Satser!$D$167:$F$194,2,FALSE)*IF(AA864="",0,VLOOKUP(AA864,Satser!$H$2:$J$14,2,FALSE)))</f>
        <v>0</v>
      </c>
      <c r="L864" s="379">
        <f>IF(B864="",0,VLOOKUP(B864,Satser!$I$167:$L$194,3,FALSE)*IF(AA864="",0,VLOOKUP(AA864,Satser!$H$2:$J$14,3,FALSE)))</f>
        <v>0</v>
      </c>
      <c r="M864" s="380">
        <f t="shared" si="14"/>
        <v>0</v>
      </c>
      <c r="N864" s="302" t="s">
        <v>1550</v>
      </c>
      <c r="O864" s="75"/>
      <c r="P864" s="75"/>
      <c r="Q864" s="75"/>
      <c r="R864" s="75"/>
      <c r="S864" s="75"/>
      <c r="T864" s="75"/>
      <c r="U864" s="75"/>
      <c r="V864" s="75"/>
      <c r="W864" s="75">
        <v>12</v>
      </c>
      <c r="X864" s="75">
        <v>12</v>
      </c>
      <c r="Y864" s="75">
        <v>12</v>
      </c>
      <c r="Z864" s="110">
        <v>12</v>
      </c>
      <c r="AA864" s="75"/>
      <c r="AB864" s="75"/>
      <c r="AC864" s="75"/>
      <c r="AD864" s="75"/>
      <c r="AE864" s="170"/>
      <c r="AF864" s="75"/>
      <c r="AG864" s="75"/>
      <c r="AH864" s="75"/>
    </row>
    <row r="865" spans="1:34" ht="14.25" customHeight="1" x14ac:dyDescent="0.25">
      <c r="A865" s="111">
        <v>81756800</v>
      </c>
      <c r="B865" s="75" t="s">
        <v>813</v>
      </c>
      <c r="C865" s="197" t="str">
        <f>VLOOKUP(B865,Satser!$I$133:$J$160,2,FALSE)</f>
        <v>IV</v>
      </c>
      <c r="D865" s="75" t="s">
        <v>1554</v>
      </c>
      <c r="E865" s="440" t="s">
        <v>2181</v>
      </c>
      <c r="F865" s="220" t="s">
        <v>1813</v>
      </c>
      <c r="G865" s="75"/>
      <c r="H865" s="310">
        <v>2014</v>
      </c>
      <c r="I865" s="75"/>
      <c r="J865" s="195"/>
      <c r="K865" s="379">
        <f>IF(B865="",0,VLOOKUP(B865,Satser!$D$167:$F$194,2,FALSE)*IF(AA865="",0,VLOOKUP(AA865,Satser!$H$2:$J$14,2,FALSE)))</f>
        <v>0</v>
      </c>
      <c r="L865" s="379">
        <f>IF(B865="",0,VLOOKUP(B865,Satser!$I$167:$L$194,3,FALSE)*IF(AA865="",0,VLOOKUP(AA865,Satser!$H$2:$J$14,3,FALSE)))</f>
        <v>0</v>
      </c>
      <c r="M865" s="380">
        <f t="shared" si="14"/>
        <v>0</v>
      </c>
      <c r="N865" s="302" t="s">
        <v>1555</v>
      </c>
      <c r="O865" s="75"/>
      <c r="P865" s="75"/>
      <c r="Q865" s="75"/>
      <c r="R865" s="75"/>
      <c r="S865" s="75"/>
      <c r="T865" s="75"/>
      <c r="U865" s="75"/>
      <c r="V865" s="75"/>
      <c r="W865" s="75">
        <v>12</v>
      </c>
      <c r="X865" s="75">
        <v>12</v>
      </c>
      <c r="Y865" s="75">
        <v>12</v>
      </c>
      <c r="Z865" s="110">
        <v>12</v>
      </c>
      <c r="AA865" s="75"/>
      <c r="AB865" s="75"/>
      <c r="AC865" s="75"/>
      <c r="AD865" s="75"/>
      <c r="AE865" s="170"/>
      <c r="AF865" s="75"/>
      <c r="AG865" s="75"/>
      <c r="AH865" s="75"/>
    </row>
    <row r="866" spans="1:34" ht="14.25" customHeight="1" x14ac:dyDescent="0.25">
      <c r="A866" s="111">
        <v>81756900</v>
      </c>
      <c r="B866" s="75" t="s">
        <v>813</v>
      </c>
      <c r="C866" s="197" t="str">
        <f>VLOOKUP(B866,Satser!$I$133:$J$160,2,FALSE)</f>
        <v>IV</v>
      </c>
      <c r="D866" s="75" t="s">
        <v>1556</v>
      </c>
      <c r="E866" s="440" t="s">
        <v>2181</v>
      </c>
      <c r="F866" s="220" t="s">
        <v>1813</v>
      </c>
      <c r="G866" s="75"/>
      <c r="H866" s="310">
        <v>2014</v>
      </c>
      <c r="I866" s="75"/>
      <c r="J866" s="195"/>
      <c r="K866" s="379">
        <f>IF(B866="",0,VLOOKUP(B866,Satser!$D$167:$F$194,2,FALSE)*IF(AA866="",0,VLOOKUP(AA866,Satser!$H$2:$J$14,2,FALSE)))</f>
        <v>0</v>
      </c>
      <c r="L866" s="379">
        <f>IF(B866="",0,VLOOKUP(B866,Satser!$I$167:$L$194,3,FALSE)*IF(AA866="",0,VLOOKUP(AA866,Satser!$H$2:$J$14,3,FALSE)))</f>
        <v>0</v>
      </c>
      <c r="M866" s="380">
        <f t="shared" si="14"/>
        <v>0</v>
      </c>
      <c r="N866" s="302" t="s">
        <v>1555</v>
      </c>
      <c r="O866" s="75"/>
      <c r="P866" s="75"/>
      <c r="Q866" s="75"/>
      <c r="R866" s="75"/>
      <c r="S866" s="75"/>
      <c r="T866" s="75"/>
      <c r="U866" s="75"/>
      <c r="V866" s="75"/>
      <c r="W866" s="75">
        <v>12</v>
      </c>
      <c r="X866" s="75">
        <v>12</v>
      </c>
      <c r="Y866" s="75">
        <v>12</v>
      </c>
      <c r="Z866" s="110">
        <v>12</v>
      </c>
      <c r="AA866" s="75"/>
      <c r="AB866" s="75"/>
      <c r="AC866" s="75"/>
      <c r="AD866" s="75"/>
      <c r="AE866" s="170"/>
      <c r="AF866" s="75"/>
      <c r="AG866" s="75"/>
      <c r="AH866" s="75"/>
    </row>
    <row r="867" spans="1:34" ht="14.25" customHeight="1" x14ac:dyDescent="0.25">
      <c r="A867" s="111">
        <v>81757000</v>
      </c>
      <c r="B867" s="75" t="s">
        <v>813</v>
      </c>
      <c r="C867" s="197" t="str">
        <f>VLOOKUP(B867,Satser!$I$133:$J$160,2,FALSE)</f>
        <v>IV</v>
      </c>
      <c r="D867" s="75" t="s">
        <v>1586</v>
      </c>
      <c r="E867" s="440" t="s">
        <v>2181</v>
      </c>
      <c r="F867" s="220" t="s">
        <v>1813</v>
      </c>
      <c r="G867" s="75" t="s">
        <v>530</v>
      </c>
      <c r="H867" s="310">
        <v>2014</v>
      </c>
      <c r="I867" s="75">
        <v>1401</v>
      </c>
      <c r="J867" s="195"/>
      <c r="K867" s="379">
        <f>IF(B867="",0,VLOOKUP(B867,Satser!$D$167:$F$194,2,FALSE)*IF(AA867="",0,VLOOKUP(AA867,Satser!$H$2:$J$14,2,FALSE)))</f>
        <v>0</v>
      </c>
      <c r="L867" s="379">
        <f>IF(B867="",0,VLOOKUP(B867,Satser!$I$167:$L$194,3,FALSE)*IF(AA867="",0,VLOOKUP(AA867,Satser!$H$2:$J$14,3,FALSE)))</f>
        <v>0</v>
      </c>
      <c r="M867" s="380">
        <f t="shared" si="14"/>
        <v>0</v>
      </c>
      <c r="N867" s="302" t="s">
        <v>1673</v>
      </c>
      <c r="O867" s="75"/>
      <c r="P867" s="75"/>
      <c r="Q867" s="75"/>
      <c r="R867" s="75"/>
      <c r="S867" s="75"/>
      <c r="T867" s="75"/>
      <c r="U867" s="75"/>
      <c r="V867" s="75"/>
      <c r="W867" s="75">
        <v>12</v>
      </c>
      <c r="X867" s="75">
        <v>12</v>
      </c>
      <c r="Y867" s="75">
        <v>12</v>
      </c>
      <c r="Z867" s="110">
        <v>12</v>
      </c>
      <c r="AA867" s="75"/>
      <c r="AB867" s="75"/>
      <c r="AC867" s="75"/>
      <c r="AD867" s="75"/>
      <c r="AE867" s="170"/>
      <c r="AF867" s="75"/>
      <c r="AG867" s="75"/>
      <c r="AH867" s="75"/>
    </row>
    <row r="868" spans="1:34" ht="14.25" customHeight="1" x14ac:dyDescent="0.25">
      <c r="A868" s="111">
        <v>81757100</v>
      </c>
      <c r="B868" s="75" t="s">
        <v>813</v>
      </c>
      <c r="C868" s="197" t="str">
        <f>VLOOKUP(B868,Satser!$I$133:$J$160,2,FALSE)</f>
        <v>IV</v>
      </c>
      <c r="D868" s="75" t="s">
        <v>1633</v>
      </c>
      <c r="E868" s="440" t="s">
        <v>2180</v>
      </c>
      <c r="F868" s="220" t="s">
        <v>1813</v>
      </c>
      <c r="G868" s="75"/>
      <c r="H868" s="310">
        <v>2014</v>
      </c>
      <c r="I868" s="75">
        <v>1401</v>
      </c>
      <c r="J868" s="195"/>
      <c r="K868" s="379">
        <f>IF(B868="",0,VLOOKUP(B868,Satser!$D$167:$F$194,2,FALSE)*IF(AA868="",0,VLOOKUP(AA868,Satser!$H$2:$J$14,2,FALSE)))</f>
        <v>0</v>
      </c>
      <c r="L868" s="379">
        <f>IF(B868="",0,VLOOKUP(B868,Satser!$I$167:$L$194,3,FALSE)*IF(AA868="",0,VLOOKUP(AA868,Satser!$H$2:$J$14,3,FALSE)))</f>
        <v>0</v>
      </c>
      <c r="M868" s="380">
        <f t="shared" si="14"/>
        <v>0</v>
      </c>
      <c r="N868" s="354" t="s">
        <v>1622</v>
      </c>
      <c r="O868" s="75"/>
      <c r="P868" s="75"/>
      <c r="Q868" s="75"/>
      <c r="R868" s="75"/>
      <c r="S868" s="75"/>
      <c r="T868" s="75"/>
      <c r="U868" s="75"/>
      <c r="V868" s="75"/>
      <c r="W868" s="75">
        <v>12</v>
      </c>
      <c r="X868" s="75">
        <v>12</v>
      </c>
      <c r="Y868" s="75">
        <v>12</v>
      </c>
      <c r="Z868" s="110">
        <v>12</v>
      </c>
      <c r="AA868" s="75"/>
      <c r="AB868" s="75"/>
      <c r="AC868" s="75"/>
      <c r="AD868" s="75"/>
      <c r="AE868" s="170"/>
      <c r="AF868" s="75"/>
      <c r="AG868" s="75"/>
      <c r="AH868" s="75"/>
    </row>
    <row r="869" spans="1:34" ht="14.25" customHeight="1" x14ac:dyDescent="0.25">
      <c r="A869" s="111">
        <v>81757200</v>
      </c>
      <c r="B869" s="75" t="s">
        <v>813</v>
      </c>
      <c r="C869" s="197" t="str">
        <f>VLOOKUP(B869,Satser!$I$133:$J$160,2,FALSE)</f>
        <v>IV</v>
      </c>
      <c r="D869" s="75" t="s">
        <v>1634</v>
      </c>
      <c r="E869" s="440" t="s">
        <v>2180</v>
      </c>
      <c r="F869" s="220" t="s">
        <v>1813</v>
      </c>
      <c r="G869" s="75"/>
      <c r="H869" s="310">
        <v>2014</v>
      </c>
      <c r="I869" s="75">
        <v>1401</v>
      </c>
      <c r="J869" s="195"/>
      <c r="K869" s="379">
        <f>IF(B869="",0,VLOOKUP(B869,Satser!$D$167:$F$194,2,FALSE)*IF(AA869="",0,VLOOKUP(AA869,Satser!$H$2:$J$14,2,FALSE)))</f>
        <v>0</v>
      </c>
      <c r="L869" s="379">
        <f>IF(B869="",0,VLOOKUP(B869,Satser!$I$167:$L$194,3,FALSE)*IF(AA869="",0,VLOOKUP(AA869,Satser!$H$2:$J$14,3,FALSE)))</f>
        <v>0</v>
      </c>
      <c r="M869" s="380">
        <f t="shared" si="14"/>
        <v>0</v>
      </c>
      <c r="N869" s="354" t="s">
        <v>1622</v>
      </c>
      <c r="O869" s="75"/>
      <c r="P869" s="75"/>
      <c r="Q869" s="75"/>
      <c r="R869" s="75"/>
      <c r="S869" s="75"/>
      <c r="T869" s="75"/>
      <c r="U869" s="75"/>
      <c r="V869" s="75"/>
      <c r="W869" s="75">
        <v>12</v>
      </c>
      <c r="X869" s="75">
        <v>12</v>
      </c>
      <c r="Y869" s="75">
        <v>12</v>
      </c>
      <c r="Z869" s="110">
        <v>12</v>
      </c>
      <c r="AA869" s="75"/>
      <c r="AB869" s="75"/>
      <c r="AC869" s="75"/>
      <c r="AD869" s="75"/>
      <c r="AE869" s="170"/>
      <c r="AF869" s="75"/>
      <c r="AG869" s="75"/>
      <c r="AH869" s="75"/>
    </row>
    <row r="870" spans="1:34" ht="14.25" customHeight="1" x14ac:dyDescent="0.25">
      <c r="A870" s="111">
        <v>81757300</v>
      </c>
      <c r="B870" s="75" t="s">
        <v>813</v>
      </c>
      <c r="C870" s="197" t="str">
        <f>VLOOKUP(B870,Satser!$I$133:$J$160,2,FALSE)</f>
        <v>IV</v>
      </c>
      <c r="D870" s="75" t="s">
        <v>1635</v>
      </c>
      <c r="E870" s="440" t="s">
        <v>2180</v>
      </c>
      <c r="F870" s="220" t="s">
        <v>1813</v>
      </c>
      <c r="G870" s="75"/>
      <c r="H870" s="310">
        <v>2014</v>
      </c>
      <c r="I870" s="75">
        <v>1401</v>
      </c>
      <c r="J870" s="195"/>
      <c r="K870" s="379">
        <f>IF(B870="",0,VLOOKUP(B870,Satser!$D$167:$F$194,2,FALSE)*IF(AA870="",0,VLOOKUP(AA870,Satser!$H$2:$J$14,2,FALSE)))</f>
        <v>0</v>
      </c>
      <c r="L870" s="379">
        <f>IF(B870="",0,VLOOKUP(B870,Satser!$I$167:$L$194,3,FALSE)*IF(AA870="",0,VLOOKUP(AA870,Satser!$H$2:$J$14,3,FALSE)))</f>
        <v>0</v>
      </c>
      <c r="M870" s="380">
        <f t="shared" si="14"/>
        <v>0</v>
      </c>
      <c r="N870" s="354" t="s">
        <v>1622</v>
      </c>
      <c r="O870" s="75"/>
      <c r="P870" s="75"/>
      <c r="Q870" s="75"/>
      <c r="R870" s="75"/>
      <c r="S870" s="75"/>
      <c r="T870" s="75"/>
      <c r="U870" s="75"/>
      <c r="V870" s="75"/>
      <c r="W870" s="75">
        <v>12</v>
      </c>
      <c r="X870" s="75">
        <v>12</v>
      </c>
      <c r="Y870" s="75">
        <v>12</v>
      </c>
      <c r="Z870" s="110">
        <v>12</v>
      </c>
      <c r="AA870" s="75"/>
      <c r="AB870" s="75"/>
      <c r="AC870" s="75"/>
      <c r="AD870" s="75"/>
      <c r="AE870" s="170"/>
      <c r="AF870" s="75"/>
      <c r="AG870" s="75"/>
      <c r="AH870" s="75"/>
    </row>
    <row r="871" spans="1:34" ht="14.25" customHeight="1" x14ac:dyDescent="0.25">
      <c r="A871" s="111">
        <v>81757400</v>
      </c>
      <c r="B871" s="75" t="s">
        <v>813</v>
      </c>
      <c r="C871" s="197" t="str">
        <f>VLOOKUP(B871,Satser!$I$133:$J$160,2,FALSE)</f>
        <v>IV</v>
      </c>
      <c r="D871" s="220" t="s">
        <v>1652</v>
      </c>
      <c r="E871" s="440" t="s">
        <v>2205</v>
      </c>
      <c r="F871" s="220" t="s">
        <v>1813</v>
      </c>
      <c r="G871" s="75"/>
      <c r="H871" s="310">
        <v>2014</v>
      </c>
      <c r="I871" s="75">
        <v>1402</v>
      </c>
      <c r="J871" s="195"/>
      <c r="K871" s="379">
        <f>IF(B871="",0,VLOOKUP(B871,Satser!$D$167:$F$194,2,FALSE)*IF(AA871="",0,VLOOKUP(AA871,Satser!$H$2:$J$14,2,FALSE)))</f>
        <v>7436.7006103455033</v>
      </c>
      <c r="L871" s="379">
        <f>IF(B871="",0,VLOOKUP(B871,Satser!$I$167:$L$194,3,FALSE)*IF(AA871="",0,VLOOKUP(AA871,Satser!$H$2:$J$14,3,FALSE)))</f>
        <v>49932.13266946267</v>
      </c>
      <c r="M871" s="380">
        <f t="shared" si="14"/>
        <v>57368.833279808176</v>
      </c>
      <c r="N871" s="354" t="s">
        <v>1664</v>
      </c>
      <c r="O871" s="75"/>
      <c r="P871" s="75"/>
      <c r="Q871" s="75"/>
      <c r="R871" s="75"/>
      <c r="S871" s="75"/>
      <c r="T871" s="75"/>
      <c r="U871" s="75"/>
      <c r="V871" s="75"/>
      <c r="W871" s="75">
        <v>11</v>
      </c>
      <c r="X871" s="75">
        <v>12</v>
      </c>
      <c r="Y871" s="75">
        <v>12</v>
      </c>
      <c r="Z871" s="110">
        <v>12</v>
      </c>
      <c r="AA871" s="75">
        <v>1</v>
      </c>
      <c r="AB871" s="75"/>
      <c r="AC871" s="75"/>
      <c r="AD871" s="75"/>
      <c r="AE871" s="170"/>
      <c r="AF871" s="75"/>
      <c r="AG871" s="75"/>
      <c r="AH871" s="75"/>
    </row>
    <row r="872" spans="1:34" ht="14.25" customHeight="1" x14ac:dyDescent="0.25">
      <c r="A872" s="111">
        <v>81757500</v>
      </c>
      <c r="B872" s="75" t="s">
        <v>817</v>
      </c>
      <c r="C872" s="197" t="str">
        <f>VLOOKUP(B872,Satser!$I$133:$J$160,2,FALSE)</f>
        <v>NV</v>
      </c>
      <c r="D872" s="110" t="s">
        <v>1525</v>
      </c>
      <c r="E872" s="441">
        <v>661505</v>
      </c>
      <c r="F872" s="220" t="s">
        <v>1813</v>
      </c>
      <c r="G872" s="75"/>
      <c r="H872" s="310">
        <v>2014</v>
      </c>
      <c r="I872" s="75"/>
      <c r="J872" s="195"/>
      <c r="K872" s="379">
        <f>IF(B872="",0,VLOOKUP(B872,Satser!$D$167:$F$194,2,FALSE)*IF(AA872="",0,VLOOKUP(AA872,Satser!$H$2:$J$14,2,FALSE)))</f>
        <v>0</v>
      </c>
      <c r="L872" s="379">
        <f>IF(B872="",0,VLOOKUP(B872,Satser!$I$167:$L$194,3,FALSE)*IF(AA872="",0,VLOOKUP(AA872,Satser!$H$2:$J$14,3,FALSE)))</f>
        <v>0</v>
      </c>
      <c r="M872" s="380">
        <f t="shared" si="14"/>
        <v>0</v>
      </c>
      <c r="N872" s="302" t="s">
        <v>1529</v>
      </c>
      <c r="O872" s="75"/>
      <c r="P872" s="75"/>
      <c r="Q872" s="75"/>
      <c r="R872" s="75"/>
      <c r="S872" s="75"/>
      <c r="T872" s="75"/>
      <c r="U872" s="75"/>
      <c r="V872" s="75"/>
      <c r="W872" s="75">
        <v>12</v>
      </c>
      <c r="X872" s="75">
        <v>12</v>
      </c>
      <c r="Y872" s="75">
        <v>12</v>
      </c>
      <c r="Z872" s="110">
        <v>12</v>
      </c>
      <c r="AA872" s="75"/>
      <c r="AB872" s="75"/>
      <c r="AC872" s="75"/>
      <c r="AD872" s="75"/>
      <c r="AE872" s="170"/>
      <c r="AF872" s="75"/>
      <c r="AG872" s="75"/>
      <c r="AH872" s="75"/>
    </row>
    <row r="873" spans="1:34" ht="14.25" customHeight="1" x14ac:dyDescent="0.25">
      <c r="A873" s="111">
        <v>81757600</v>
      </c>
      <c r="B873" s="75" t="s">
        <v>812</v>
      </c>
      <c r="C873" s="197" t="str">
        <f>VLOOKUP(B873,Satser!$I$133:$J$160,2,FALSE)</f>
        <v>IE</v>
      </c>
      <c r="D873" s="75" t="s">
        <v>1641</v>
      </c>
      <c r="E873" s="440" t="s">
        <v>2172</v>
      </c>
      <c r="F873" s="220" t="s">
        <v>1813</v>
      </c>
      <c r="G873" s="75"/>
      <c r="H873" s="310">
        <v>2014</v>
      </c>
      <c r="I873" s="110">
        <v>1401</v>
      </c>
      <c r="J873" s="195"/>
      <c r="K873" s="379">
        <f>IF(B873="",0,VLOOKUP(B873,Satser!$D$167:$F$194,2,FALSE)*IF(AA873="",0,VLOOKUP(AA873,Satser!$H$2:$J$14,2,FALSE)))</f>
        <v>0</v>
      </c>
      <c r="L873" s="379">
        <f>IF(B873="",0,VLOOKUP(B873,Satser!$I$167:$L$194,3,FALSE)*IF(AA873="",0,VLOOKUP(AA873,Satser!$H$2:$J$14,3,FALSE)))</f>
        <v>0</v>
      </c>
      <c r="M873" s="380">
        <f t="shared" si="14"/>
        <v>0</v>
      </c>
      <c r="N873" s="302" t="s">
        <v>1565</v>
      </c>
      <c r="O873" s="75"/>
      <c r="P873" s="75"/>
      <c r="Q873" s="75"/>
      <c r="R873" s="75"/>
      <c r="S873" s="75"/>
      <c r="T873" s="75"/>
      <c r="U873" s="75"/>
      <c r="V873" s="75"/>
      <c r="W873" s="75">
        <v>12</v>
      </c>
      <c r="X873" s="75">
        <v>12</v>
      </c>
      <c r="Y873" s="75">
        <v>12</v>
      </c>
      <c r="Z873" s="110">
        <v>12</v>
      </c>
      <c r="AA873" s="75"/>
      <c r="AB873" s="75"/>
      <c r="AC873" s="75"/>
      <c r="AD873" s="75"/>
      <c r="AE873" s="170"/>
      <c r="AF873" s="75"/>
      <c r="AG873" s="75"/>
      <c r="AH873" s="75"/>
    </row>
    <row r="874" spans="1:34" ht="14.25" customHeight="1" x14ac:dyDescent="0.25">
      <c r="A874" s="111">
        <v>81757700</v>
      </c>
      <c r="B874" s="75" t="s">
        <v>829</v>
      </c>
      <c r="C874" s="197" t="str">
        <f>VLOOKUP(B874,Satser!$I$133:$J$160,2,FALSE)</f>
        <v>VM</v>
      </c>
      <c r="D874" s="220" t="s">
        <v>2039</v>
      </c>
      <c r="E874" s="440" t="s">
        <v>2213</v>
      </c>
      <c r="F874" s="220" t="s">
        <v>1813</v>
      </c>
      <c r="G874" s="75"/>
      <c r="H874" s="310">
        <v>2014</v>
      </c>
      <c r="I874" s="75">
        <v>1401</v>
      </c>
      <c r="J874" s="195"/>
      <c r="K874" s="379">
        <f>IF(B874="",0,VLOOKUP(B874,Satser!$D$167:$F$194,2,FALSE)*IF(AA874="",0,VLOOKUP(AA874,Satser!$H$2:$J$14,2,FALSE)))</f>
        <v>0</v>
      </c>
      <c r="L874" s="379">
        <f>IF(B874="",0,VLOOKUP(B874,Satser!$I$167:$L$194,3,FALSE)*IF(AA874="",0,VLOOKUP(AA874,Satser!$H$2:$J$14,3,FALSE)))</f>
        <v>0</v>
      </c>
      <c r="M874" s="380">
        <f t="shared" si="14"/>
        <v>0</v>
      </c>
      <c r="N874" s="302" t="s">
        <v>2040</v>
      </c>
      <c r="O874" s="75"/>
      <c r="P874" s="75"/>
      <c r="Q874" s="75"/>
      <c r="R874" s="75"/>
      <c r="S874" s="75"/>
      <c r="T874" s="75"/>
      <c r="U874" s="75"/>
      <c r="V874" s="75"/>
      <c r="W874" s="75">
        <v>12</v>
      </c>
      <c r="X874" s="75">
        <v>12</v>
      </c>
      <c r="Y874" s="75">
        <v>12</v>
      </c>
      <c r="Z874" s="110">
        <v>12</v>
      </c>
      <c r="AA874" s="75"/>
      <c r="AB874" s="75"/>
      <c r="AC874" s="75"/>
      <c r="AD874" s="75"/>
      <c r="AE874" s="170"/>
      <c r="AF874" s="75"/>
      <c r="AG874" s="75"/>
      <c r="AH874" s="75"/>
    </row>
    <row r="875" spans="1:34" ht="14.25" customHeight="1" x14ac:dyDescent="0.25">
      <c r="A875" s="111">
        <v>81757800</v>
      </c>
      <c r="B875" s="75" t="s">
        <v>812</v>
      </c>
      <c r="C875" s="197" t="str">
        <f>VLOOKUP(B875,Satser!$I$133:$J$160,2,FALSE)</f>
        <v>IE</v>
      </c>
      <c r="D875" s="75" t="s">
        <v>1642</v>
      </c>
      <c r="E875" s="440" t="s">
        <v>2177</v>
      </c>
      <c r="F875" s="220" t="s">
        <v>1813</v>
      </c>
      <c r="G875" s="75"/>
      <c r="H875" s="310">
        <v>2014</v>
      </c>
      <c r="I875" s="75">
        <v>1401</v>
      </c>
      <c r="J875" s="195"/>
      <c r="K875" s="379">
        <f>IF(B875="",0,VLOOKUP(B875,Satser!$D$167:$F$194,2,FALSE)*IF(AA875="",0,VLOOKUP(AA875,Satser!$H$2:$J$14,2,FALSE)))</f>
        <v>0</v>
      </c>
      <c r="L875" s="379">
        <f>IF(B875="",0,VLOOKUP(B875,Satser!$I$167:$L$194,3,FALSE)*IF(AA875="",0,VLOOKUP(AA875,Satser!$H$2:$J$14,3,FALSE)))</f>
        <v>0</v>
      </c>
      <c r="M875" s="380">
        <f t="shared" si="14"/>
        <v>0</v>
      </c>
      <c r="N875" s="302" t="s">
        <v>1674</v>
      </c>
      <c r="O875" s="75"/>
      <c r="P875" s="75"/>
      <c r="Q875" s="75"/>
      <c r="R875" s="75"/>
      <c r="S875" s="75"/>
      <c r="T875" s="75"/>
      <c r="U875" s="75"/>
      <c r="V875" s="75"/>
      <c r="W875" s="75">
        <v>12</v>
      </c>
      <c r="X875" s="75">
        <v>12</v>
      </c>
      <c r="Y875" s="75">
        <v>12</v>
      </c>
      <c r="Z875" s="110">
        <v>12</v>
      </c>
      <c r="AA875" s="75"/>
      <c r="AB875" s="75"/>
      <c r="AC875" s="75"/>
      <c r="AD875" s="75"/>
      <c r="AE875" s="170"/>
      <c r="AF875" s="75"/>
      <c r="AG875" s="75"/>
      <c r="AH875" s="75"/>
    </row>
    <row r="876" spans="1:34" ht="14.25" customHeight="1" x14ac:dyDescent="0.25">
      <c r="A876" s="111">
        <v>81757900</v>
      </c>
      <c r="B876" s="75" t="s">
        <v>804</v>
      </c>
      <c r="C876" s="197" t="str">
        <f>VLOOKUP(B876,Satser!$I$133:$J$160,2,FALSE)</f>
        <v>AD</v>
      </c>
      <c r="D876" s="75" t="s">
        <v>1792</v>
      </c>
      <c r="E876" s="440" t="s">
        <v>2204</v>
      </c>
      <c r="F876" s="220" t="s">
        <v>1813</v>
      </c>
      <c r="G876" s="75"/>
      <c r="H876" s="310">
        <v>2014</v>
      </c>
      <c r="I876" s="75">
        <v>1409</v>
      </c>
      <c r="J876" s="195"/>
      <c r="K876" s="379">
        <f>IF(B876="",0,VLOOKUP(B876,Satser!$D$167:$F$194,2,FALSE)*IF(AA876="",0,VLOOKUP(AA876,Satser!$H$2:$J$14,2,FALSE)))</f>
        <v>59529.315329872537</v>
      </c>
      <c r="L876" s="379">
        <f>IF(B876="",0,VLOOKUP(B876,Satser!$I$167:$L$194,3,FALSE)*IF(AA876="",0,VLOOKUP(AA876,Satser!$H$2:$J$14,3,FALSE)))</f>
        <v>399696.83150057279</v>
      </c>
      <c r="M876" s="380">
        <f t="shared" si="14"/>
        <v>459226.14683044533</v>
      </c>
      <c r="N876" s="354" t="s">
        <v>1803</v>
      </c>
      <c r="O876" s="75"/>
      <c r="P876" s="75"/>
      <c r="Q876" s="75"/>
      <c r="R876" s="75"/>
      <c r="S876" s="75"/>
      <c r="T876" s="75"/>
      <c r="U876" s="75"/>
      <c r="V876" s="75"/>
      <c r="W876" s="75">
        <v>4</v>
      </c>
      <c r="X876" s="75">
        <v>12</v>
      </c>
      <c r="Y876" s="75">
        <v>12</v>
      </c>
      <c r="Z876" s="110">
        <v>12</v>
      </c>
      <c r="AA876" s="75">
        <v>8</v>
      </c>
      <c r="AB876" s="75"/>
      <c r="AC876" s="75"/>
      <c r="AD876" s="75"/>
      <c r="AE876" s="170"/>
      <c r="AF876" s="75"/>
      <c r="AG876" s="75"/>
      <c r="AH876" s="75"/>
    </row>
    <row r="877" spans="1:34" ht="14.25" customHeight="1" x14ac:dyDescent="0.25">
      <c r="A877" s="111">
        <v>81758000</v>
      </c>
      <c r="B877" s="75" t="s">
        <v>804</v>
      </c>
      <c r="C877" s="197" t="str">
        <f>VLOOKUP(B877,Satser!$I$133:$J$160,2,FALSE)</f>
        <v>AD</v>
      </c>
      <c r="D877" s="75" t="s">
        <v>1793</v>
      </c>
      <c r="E877" s="440" t="s">
        <v>2171</v>
      </c>
      <c r="F877" s="220" t="s">
        <v>1813</v>
      </c>
      <c r="G877" s="75"/>
      <c r="H877" s="310">
        <v>2014</v>
      </c>
      <c r="I877" s="75">
        <v>1410</v>
      </c>
      <c r="J877" s="195"/>
      <c r="K877" s="379">
        <f>IF(B877="",0,VLOOKUP(B877,Satser!$D$167:$F$194,2,FALSE)*IF(AA877="",0,VLOOKUP(AA877,Satser!$H$2:$J$14,2,FALSE)))</f>
        <v>66966.015940218043</v>
      </c>
      <c r="L877" s="379">
        <f>IF(B877="",0,VLOOKUP(B877,Satser!$I$167:$L$194,3,FALSE)*IF(AA877="",0,VLOOKUP(AA877,Satser!$H$2:$J$14,3,FALSE)))</f>
        <v>449628.9641700355</v>
      </c>
      <c r="M877" s="380">
        <f t="shared" si="14"/>
        <v>516594.98011025356</v>
      </c>
      <c r="N877" s="354" t="s">
        <v>1803</v>
      </c>
      <c r="O877" s="75"/>
      <c r="P877" s="75"/>
      <c r="Q877" s="75"/>
      <c r="R877" s="75"/>
      <c r="S877" s="75"/>
      <c r="T877" s="75"/>
      <c r="U877" s="75"/>
      <c r="V877" s="75"/>
      <c r="W877" s="75">
        <v>3</v>
      </c>
      <c r="X877" s="75">
        <v>12</v>
      </c>
      <c r="Y877" s="75">
        <v>12</v>
      </c>
      <c r="Z877" s="110">
        <v>12</v>
      </c>
      <c r="AA877" s="75">
        <v>9</v>
      </c>
      <c r="AB877" s="75"/>
      <c r="AC877" s="75"/>
      <c r="AD877" s="75"/>
      <c r="AE877" s="170"/>
      <c r="AF877" s="75"/>
      <c r="AG877" s="75"/>
      <c r="AH877" s="75"/>
    </row>
    <row r="878" spans="1:34" ht="14.25" customHeight="1" x14ac:dyDescent="0.25">
      <c r="A878" s="111">
        <v>81758100</v>
      </c>
      <c r="B878" s="75" t="s">
        <v>809</v>
      </c>
      <c r="C878" s="197" t="str">
        <f>VLOOKUP(B878,Satser!$I$133:$J$160,2,FALSE)</f>
        <v>MH</v>
      </c>
      <c r="D878" s="75" t="s">
        <v>1527</v>
      </c>
      <c r="E878" s="440"/>
      <c r="F878" s="220" t="s">
        <v>1813</v>
      </c>
      <c r="G878" s="75"/>
      <c r="H878" s="310">
        <v>2014</v>
      </c>
      <c r="I878" s="75"/>
      <c r="J878" s="195"/>
      <c r="K878" s="379">
        <f>IF(B878="",0,VLOOKUP(B878,Satser!$D$167:$F$194,2,FALSE)*IF(AA878="",0,VLOOKUP(AA878,Satser!$H$2:$J$14,2,FALSE)))</f>
        <v>85041.879042675049</v>
      </c>
      <c r="L878" s="379">
        <f>IF(B878="",0,VLOOKUP(B878,Satser!$I$167:$L$194,3,FALSE)*IF(AA878="",0,VLOOKUP(AA878,Satser!$H$2:$J$14,3,FALSE)))</f>
        <v>399696.83150057279</v>
      </c>
      <c r="M878" s="380">
        <f t="shared" si="14"/>
        <v>484738.71054324787</v>
      </c>
      <c r="N878" s="302" t="s">
        <v>1594</v>
      </c>
      <c r="O878" s="75"/>
      <c r="P878" s="75"/>
      <c r="Q878" s="75"/>
      <c r="R878" s="75"/>
      <c r="S878" s="75"/>
      <c r="T878" s="75"/>
      <c r="U878" s="75"/>
      <c r="V878" s="75"/>
      <c r="W878" s="75">
        <v>4</v>
      </c>
      <c r="X878" s="75">
        <v>12</v>
      </c>
      <c r="Y878" s="75">
        <v>12</v>
      </c>
      <c r="Z878" s="110">
        <v>12</v>
      </c>
      <c r="AA878" s="75">
        <v>8</v>
      </c>
      <c r="AB878" s="75"/>
      <c r="AC878" s="75"/>
      <c r="AD878" s="75"/>
      <c r="AE878" s="170"/>
      <c r="AF878" s="75"/>
      <c r="AG878" s="75"/>
      <c r="AH878" s="75"/>
    </row>
    <row r="879" spans="1:34" ht="14.25" customHeight="1" x14ac:dyDescent="0.25">
      <c r="A879" s="111">
        <v>81758200</v>
      </c>
      <c r="B879" s="75" t="s">
        <v>809</v>
      </c>
      <c r="C879" s="197" t="str">
        <f>VLOOKUP(B879,Satser!$I$133:$J$160,2,FALSE)</f>
        <v>MH</v>
      </c>
      <c r="D879" s="75" t="s">
        <v>1527</v>
      </c>
      <c r="E879" s="440"/>
      <c r="F879" s="220" t="s">
        <v>1813</v>
      </c>
      <c r="G879" s="75"/>
      <c r="H879" s="310">
        <v>2014</v>
      </c>
      <c r="I879" s="75"/>
      <c r="J879" s="195"/>
      <c r="K879" s="379">
        <f>IF(B879="",0,VLOOKUP(B879,Satser!$D$167:$F$194,2,FALSE)*IF(AA879="",0,VLOOKUP(AA879,Satser!$H$2:$J$14,2,FALSE)))</f>
        <v>85041.879042675049</v>
      </c>
      <c r="L879" s="379">
        <f>IF(B879="",0,VLOOKUP(B879,Satser!$I$167:$L$194,3,FALSE)*IF(AA879="",0,VLOOKUP(AA879,Satser!$H$2:$J$14,3,FALSE)))</f>
        <v>399696.83150057279</v>
      </c>
      <c r="M879" s="380">
        <f t="shared" si="14"/>
        <v>484738.71054324787</v>
      </c>
      <c r="N879" s="302" t="s">
        <v>1594</v>
      </c>
      <c r="O879" s="75"/>
      <c r="P879" s="75"/>
      <c r="Q879" s="75"/>
      <c r="R879" s="75"/>
      <c r="S879" s="75"/>
      <c r="T879" s="75"/>
      <c r="U879" s="75"/>
      <c r="V879" s="75"/>
      <c r="W879" s="75">
        <v>4</v>
      </c>
      <c r="X879" s="75">
        <v>12</v>
      </c>
      <c r="Y879" s="75">
        <v>12</v>
      </c>
      <c r="Z879" s="110">
        <v>12</v>
      </c>
      <c r="AA879" s="75">
        <v>8</v>
      </c>
      <c r="AB879" s="75"/>
      <c r="AC879" s="75"/>
      <c r="AD879" s="75"/>
      <c r="AE879" s="170"/>
      <c r="AF879" s="75"/>
      <c r="AG879" s="75"/>
      <c r="AH879" s="75"/>
    </row>
    <row r="880" spans="1:34" ht="14.25" customHeight="1" x14ac:dyDescent="0.25">
      <c r="A880" s="111">
        <v>81758300</v>
      </c>
      <c r="B880" s="75" t="s">
        <v>809</v>
      </c>
      <c r="C880" s="197" t="str">
        <f>VLOOKUP(B880,Satser!$I$133:$J$160,2,FALSE)</f>
        <v>MH</v>
      </c>
      <c r="D880" s="75" t="s">
        <v>1527</v>
      </c>
      <c r="E880" s="440"/>
      <c r="F880" s="220" t="s">
        <v>1813</v>
      </c>
      <c r="G880" s="75"/>
      <c r="H880" s="310">
        <v>2014</v>
      </c>
      <c r="I880" s="75"/>
      <c r="J880" s="195"/>
      <c r="K880" s="379">
        <f>IF(B880="",0,VLOOKUP(B880,Satser!$D$167:$F$194,2,FALSE)*IF(AA880="",0,VLOOKUP(AA880,Satser!$H$2:$J$14,2,FALSE)))</f>
        <v>85041.879042675049</v>
      </c>
      <c r="L880" s="379">
        <f>IF(B880="",0,VLOOKUP(B880,Satser!$I$167:$L$194,3,FALSE)*IF(AA880="",0,VLOOKUP(AA880,Satser!$H$2:$J$14,3,FALSE)))</f>
        <v>399696.83150057279</v>
      </c>
      <c r="M880" s="380">
        <f t="shared" si="14"/>
        <v>484738.71054324787</v>
      </c>
      <c r="N880" s="302" t="s">
        <v>1594</v>
      </c>
      <c r="O880" s="75"/>
      <c r="P880" s="75"/>
      <c r="Q880" s="75"/>
      <c r="R880" s="75"/>
      <c r="S880" s="75"/>
      <c r="T880" s="75"/>
      <c r="U880" s="75"/>
      <c r="V880" s="75"/>
      <c r="W880" s="75">
        <v>4</v>
      </c>
      <c r="X880" s="75">
        <v>12</v>
      </c>
      <c r="Y880" s="75">
        <v>12</v>
      </c>
      <c r="Z880" s="110">
        <v>12</v>
      </c>
      <c r="AA880" s="75">
        <v>8</v>
      </c>
      <c r="AB880" s="75"/>
      <c r="AC880" s="75"/>
      <c r="AD880" s="75"/>
      <c r="AE880" s="170"/>
      <c r="AF880" s="75"/>
      <c r="AG880" s="75"/>
      <c r="AH880" s="75"/>
    </row>
    <row r="881" spans="1:34" ht="14.25" customHeight="1" x14ac:dyDescent="0.25">
      <c r="A881" s="111">
        <v>81758400</v>
      </c>
      <c r="B881" s="75" t="s">
        <v>809</v>
      </c>
      <c r="C881" s="197" t="str">
        <f>VLOOKUP(B881,Satser!$I$133:$J$160,2,FALSE)</f>
        <v>MH</v>
      </c>
      <c r="D881" s="75" t="s">
        <v>1527</v>
      </c>
      <c r="E881" s="440"/>
      <c r="F881" s="220" t="s">
        <v>1813</v>
      </c>
      <c r="G881" s="75"/>
      <c r="H881" s="310">
        <v>2014</v>
      </c>
      <c r="I881" s="75"/>
      <c r="J881" s="195"/>
      <c r="K881" s="379">
        <f>IF(B881="",0,VLOOKUP(B881,Satser!$D$167:$F$194,2,FALSE)*IF(AA881="",0,VLOOKUP(AA881,Satser!$H$2:$J$14,2,FALSE)))</f>
        <v>85041.879042675049</v>
      </c>
      <c r="L881" s="379">
        <f>IF(B881="",0,VLOOKUP(B881,Satser!$I$167:$L$194,3,FALSE)*IF(AA881="",0,VLOOKUP(AA881,Satser!$H$2:$J$14,3,FALSE)))</f>
        <v>399696.83150057279</v>
      </c>
      <c r="M881" s="380">
        <f t="shared" si="14"/>
        <v>484738.71054324787</v>
      </c>
      <c r="N881" s="302" t="s">
        <v>1594</v>
      </c>
      <c r="O881" s="75"/>
      <c r="P881" s="75"/>
      <c r="Q881" s="75"/>
      <c r="R881" s="75"/>
      <c r="S881" s="75"/>
      <c r="T881" s="75"/>
      <c r="U881" s="75"/>
      <c r="V881" s="75"/>
      <c r="W881" s="75">
        <v>4</v>
      </c>
      <c r="X881" s="75">
        <v>12</v>
      </c>
      <c r="Y881" s="75">
        <v>12</v>
      </c>
      <c r="Z881" s="110">
        <v>12</v>
      </c>
      <c r="AA881" s="75">
        <v>8</v>
      </c>
      <c r="AB881" s="75"/>
      <c r="AC881" s="75"/>
      <c r="AD881" s="75"/>
      <c r="AE881" s="170"/>
      <c r="AF881" s="75"/>
      <c r="AG881" s="75"/>
      <c r="AH881" s="75"/>
    </row>
    <row r="882" spans="1:34" ht="14.25" customHeight="1" x14ac:dyDescent="0.25">
      <c r="A882" s="111">
        <v>81758500</v>
      </c>
      <c r="B882" s="75" t="s">
        <v>809</v>
      </c>
      <c r="C882" s="197" t="str">
        <f>VLOOKUP(B882,Satser!$I$133:$J$160,2,FALSE)</f>
        <v>MH</v>
      </c>
      <c r="D882" s="75" t="s">
        <v>1527</v>
      </c>
      <c r="E882" s="440"/>
      <c r="F882" s="220" t="s">
        <v>1813</v>
      </c>
      <c r="G882" s="75"/>
      <c r="H882" s="310">
        <v>2014</v>
      </c>
      <c r="I882" s="75"/>
      <c r="J882" s="195"/>
      <c r="K882" s="379">
        <f>IF(B882="",0,VLOOKUP(B882,Satser!$D$167:$F$194,2,FALSE)*IF(AA882="",0,VLOOKUP(AA882,Satser!$H$2:$J$14,2,FALSE)))</f>
        <v>85041.879042675049</v>
      </c>
      <c r="L882" s="379">
        <f>IF(B882="",0,VLOOKUP(B882,Satser!$I$167:$L$194,3,FALSE)*IF(AA882="",0,VLOOKUP(AA882,Satser!$H$2:$J$14,3,FALSE)))</f>
        <v>399696.83150057279</v>
      </c>
      <c r="M882" s="380">
        <f t="shared" si="14"/>
        <v>484738.71054324787</v>
      </c>
      <c r="N882" s="302" t="s">
        <v>1594</v>
      </c>
      <c r="O882" s="75"/>
      <c r="P882" s="75"/>
      <c r="Q882" s="75"/>
      <c r="R882" s="75"/>
      <c r="S882" s="75"/>
      <c r="T882" s="75"/>
      <c r="U882" s="75"/>
      <c r="V882" s="75"/>
      <c r="W882" s="75">
        <v>4</v>
      </c>
      <c r="X882" s="75">
        <v>12</v>
      </c>
      <c r="Y882" s="75">
        <v>12</v>
      </c>
      <c r="Z882" s="110">
        <v>12</v>
      </c>
      <c r="AA882" s="75">
        <v>8</v>
      </c>
      <c r="AB882" s="75"/>
      <c r="AC882" s="75"/>
      <c r="AD882" s="75"/>
      <c r="AE882" s="170"/>
      <c r="AF882" s="75"/>
      <c r="AG882" s="75"/>
      <c r="AH882" s="75"/>
    </row>
    <row r="883" spans="1:34" ht="14.25" customHeight="1" x14ac:dyDescent="0.25">
      <c r="A883" s="111">
        <v>81758600</v>
      </c>
      <c r="B883" s="75" t="s">
        <v>809</v>
      </c>
      <c r="C883" s="197" t="str">
        <f>VLOOKUP(B883,Satser!$I$133:$J$160,2,FALSE)</f>
        <v>MH</v>
      </c>
      <c r="D883" s="75" t="s">
        <v>1527</v>
      </c>
      <c r="E883" s="440"/>
      <c r="F883" s="220" t="s">
        <v>1813</v>
      </c>
      <c r="G883" s="75"/>
      <c r="H883" s="310">
        <v>2014</v>
      </c>
      <c r="I883" s="75"/>
      <c r="J883" s="195"/>
      <c r="K883" s="379">
        <f>IF(B883="",0,VLOOKUP(B883,Satser!$D$167:$F$194,2,FALSE)*IF(AA883="",0,VLOOKUP(AA883,Satser!$H$2:$J$14,2,FALSE)))</f>
        <v>85041.879042675049</v>
      </c>
      <c r="L883" s="379">
        <f>IF(B883="",0,VLOOKUP(B883,Satser!$I$167:$L$194,3,FALSE)*IF(AA883="",0,VLOOKUP(AA883,Satser!$H$2:$J$14,3,FALSE)))</f>
        <v>399696.83150057279</v>
      </c>
      <c r="M883" s="380">
        <f t="shared" si="14"/>
        <v>484738.71054324787</v>
      </c>
      <c r="N883" s="302" t="s">
        <v>1594</v>
      </c>
      <c r="O883" s="75"/>
      <c r="P883" s="75"/>
      <c r="Q883" s="75"/>
      <c r="R883" s="75"/>
      <c r="S883" s="75"/>
      <c r="T883" s="75"/>
      <c r="U883" s="75"/>
      <c r="V883" s="75"/>
      <c r="W883" s="75">
        <v>4</v>
      </c>
      <c r="X883" s="75">
        <v>12</v>
      </c>
      <c r="Y883" s="75">
        <v>12</v>
      </c>
      <c r="Z883" s="110">
        <v>12</v>
      </c>
      <c r="AA883" s="75">
        <v>8</v>
      </c>
      <c r="AB883" s="75"/>
      <c r="AC883" s="75"/>
      <c r="AD883" s="75"/>
      <c r="AE883" s="170"/>
      <c r="AF883" s="75"/>
      <c r="AG883" s="75"/>
      <c r="AH883" s="75"/>
    </row>
    <row r="884" spans="1:34" ht="14.25" customHeight="1" x14ac:dyDescent="0.25">
      <c r="A884" s="111">
        <v>81758700</v>
      </c>
      <c r="B884" s="75" t="s">
        <v>809</v>
      </c>
      <c r="C884" s="197" t="str">
        <f>VLOOKUP(B884,Satser!$I$133:$J$160,2,FALSE)</f>
        <v>MH</v>
      </c>
      <c r="D884" s="75" t="s">
        <v>1527</v>
      </c>
      <c r="E884" s="440"/>
      <c r="F884" s="220" t="s">
        <v>1813</v>
      </c>
      <c r="G884" s="75"/>
      <c r="H884" s="310">
        <v>2014</v>
      </c>
      <c r="I884" s="75"/>
      <c r="J884" s="195"/>
      <c r="K884" s="379">
        <f>IF(B884="",0,VLOOKUP(B884,Satser!$D$167:$F$194,2,FALSE)*IF(AA884="",0,VLOOKUP(AA884,Satser!$H$2:$J$14,2,FALSE)))</f>
        <v>85041.879042675049</v>
      </c>
      <c r="L884" s="379">
        <f>IF(B884="",0,VLOOKUP(B884,Satser!$I$167:$L$194,3,FALSE)*IF(AA884="",0,VLOOKUP(AA884,Satser!$H$2:$J$14,3,FALSE)))</f>
        <v>399696.83150057279</v>
      </c>
      <c r="M884" s="380">
        <f t="shared" si="14"/>
        <v>484738.71054324787</v>
      </c>
      <c r="N884" s="302" t="s">
        <v>1594</v>
      </c>
      <c r="O884" s="75"/>
      <c r="P884" s="75"/>
      <c r="Q884" s="75"/>
      <c r="R884" s="75"/>
      <c r="S884" s="75"/>
      <c r="T884" s="75"/>
      <c r="U884" s="75"/>
      <c r="V884" s="75"/>
      <c r="W884" s="75">
        <v>4</v>
      </c>
      <c r="X884" s="75">
        <v>12</v>
      </c>
      <c r="Y884" s="75">
        <v>12</v>
      </c>
      <c r="Z884" s="110">
        <v>12</v>
      </c>
      <c r="AA884" s="75">
        <v>8</v>
      </c>
      <c r="AB884" s="75"/>
      <c r="AC884" s="75"/>
      <c r="AD884" s="75"/>
      <c r="AE884" s="170"/>
      <c r="AF884" s="75"/>
      <c r="AG884" s="75"/>
      <c r="AH884" s="75"/>
    </row>
    <row r="885" spans="1:34" ht="14.25" customHeight="1" x14ac:dyDescent="0.25">
      <c r="A885" s="111">
        <v>81758800</v>
      </c>
      <c r="B885" s="75" t="s">
        <v>809</v>
      </c>
      <c r="C885" s="197" t="str">
        <f>VLOOKUP(B885,Satser!$I$133:$J$160,2,FALSE)</f>
        <v>MH</v>
      </c>
      <c r="D885" s="75" t="s">
        <v>1527</v>
      </c>
      <c r="E885" s="440"/>
      <c r="F885" s="220" t="s">
        <v>1813</v>
      </c>
      <c r="G885" s="75"/>
      <c r="H885" s="310">
        <v>2014</v>
      </c>
      <c r="I885" s="75"/>
      <c r="J885" s="195"/>
      <c r="K885" s="379">
        <f>IF(B885="",0,VLOOKUP(B885,Satser!$D$167:$F$194,2,FALSE)*IF(AA885="",0,VLOOKUP(AA885,Satser!$H$2:$J$14,2,FALSE)))</f>
        <v>85041.879042675049</v>
      </c>
      <c r="L885" s="379">
        <f>IF(B885="",0,VLOOKUP(B885,Satser!$I$167:$L$194,3,FALSE)*IF(AA885="",0,VLOOKUP(AA885,Satser!$H$2:$J$14,3,FALSE)))</f>
        <v>399696.83150057279</v>
      </c>
      <c r="M885" s="380">
        <f t="shared" si="14"/>
        <v>484738.71054324787</v>
      </c>
      <c r="N885" s="302" t="s">
        <v>1594</v>
      </c>
      <c r="O885" s="75"/>
      <c r="P885" s="75"/>
      <c r="Q885" s="75"/>
      <c r="R885" s="75"/>
      <c r="S885" s="75"/>
      <c r="T885" s="75"/>
      <c r="U885" s="75"/>
      <c r="V885" s="75"/>
      <c r="W885" s="75">
        <v>4</v>
      </c>
      <c r="X885" s="75">
        <v>12</v>
      </c>
      <c r="Y885" s="75">
        <v>12</v>
      </c>
      <c r="Z885" s="110">
        <v>12</v>
      </c>
      <c r="AA885" s="75">
        <v>8</v>
      </c>
      <c r="AB885" s="75"/>
      <c r="AC885" s="75"/>
      <c r="AD885" s="75"/>
      <c r="AE885" s="170"/>
      <c r="AF885" s="75"/>
      <c r="AG885" s="75"/>
      <c r="AH885" s="75"/>
    </row>
    <row r="886" spans="1:34" ht="14.25" customHeight="1" x14ac:dyDescent="0.25">
      <c r="A886" s="111">
        <v>81758900</v>
      </c>
      <c r="B886" s="75" t="s">
        <v>809</v>
      </c>
      <c r="C886" s="197" t="str">
        <f>VLOOKUP(B886,Satser!$I$133:$J$160,2,FALSE)</f>
        <v>MH</v>
      </c>
      <c r="D886" s="75" t="s">
        <v>1527</v>
      </c>
      <c r="E886" s="440"/>
      <c r="F886" s="220" t="s">
        <v>1813</v>
      </c>
      <c r="G886" s="75"/>
      <c r="H886" s="310">
        <v>2014</v>
      </c>
      <c r="I886" s="75"/>
      <c r="J886" s="195"/>
      <c r="K886" s="379">
        <f>IF(B886="",0,VLOOKUP(B886,Satser!$D$167:$F$194,2,FALSE)*IF(AA886="",0,VLOOKUP(AA886,Satser!$H$2:$J$14,2,FALSE)))</f>
        <v>85041.879042675049</v>
      </c>
      <c r="L886" s="379">
        <f>IF(B886="",0,VLOOKUP(B886,Satser!$I$167:$L$194,3,FALSE)*IF(AA886="",0,VLOOKUP(AA886,Satser!$H$2:$J$14,3,FALSE)))</f>
        <v>399696.83150057279</v>
      </c>
      <c r="M886" s="380">
        <f t="shared" si="14"/>
        <v>484738.71054324787</v>
      </c>
      <c r="N886" s="302" t="s">
        <v>1594</v>
      </c>
      <c r="O886" s="75"/>
      <c r="P886" s="75"/>
      <c r="Q886" s="75"/>
      <c r="R886" s="75"/>
      <c r="S886" s="75"/>
      <c r="T886" s="75"/>
      <c r="U886" s="75"/>
      <c r="V886" s="75"/>
      <c r="W886" s="75">
        <v>4</v>
      </c>
      <c r="X886" s="75">
        <v>12</v>
      </c>
      <c r="Y886" s="75">
        <v>12</v>
      </c>
      <c r="Z886" s="110">
        <v>12</v>
      </c>
      <c r="AA886" s="75">
        <v>8</v>
      </c>
      <c r="AB886" s="75"/>
      <c r="AC886" s="75"/>
      <c r="AD886" s="75"/>
      <c r="AE886" s="170"/>
      <c r="AF886" s="75"/>
      <c r="AG886" s="75"/>
      <c r="AH886" s="75"/>
    </row>
    <row r="887" spans="1:34" ht="14.25" customHeight="1" x14ac:dyDescent="0.25">
      <c r="A887" s="111">
        <v>81759000</v>
      </c>
      <c r="B887" s="75" t="s">
        <v>809</v>
      </c>
      <c r="C887" s="197" t="str">
        <f>VLOOKUP(B887,Satser!$I$133:$J$160,2,FALSE)</f>
        <v>MH</v>
      </c>
      <c r="D887" s="75" t="s">
        <v>1527</v>
      </c>
      <c r="E887" s="440"/>
      <c r="F887" s="220" t="s">
        <v>1813</v>
      </c>
      <c r="G887" s="75"/>
      <c r="H887" s="310">
        <v>2014</v>
      </c>
      <c r="I887" s="75"/>
      <c r="J887" s="195"/>
      <c r="K887" s="379">
        <f>IF(B887="",0,VLOOKUP(B887,Satser!$D$167:$F$194,2,FALSE)*IF(AA887="",0,VLOOKUP(AA887,Satser!$H$2:$J$14,2,FALSE)))</f>
        <v>85041.879042675049</v>
      </c>
      <c r="L887" s="379">
        <f>IF(B887="",0,VLOOKUP(B887,Satser!$I$167:$L$194,3,FALSE)*IF(AA887="",0,VLOOKUP(AA887,Satser!$H$2:$J$14,3,FALSE)))</f>
        <v>399696.83150057279</v>
      </c>
      <c r="M887" s="380">
        <f t="shared" si="14"/>
        <v>484738.71054324787</v>
      </c>
      <c r="N887" s="302" t="s">
        <v>1594</v>
      </c>
      <c r="O887" s="75"/>
      <c r="P887" s="75"/>
      <c r="Q887" s="75"/>
      <c r="R887" s="75"/>
      <c r="S887" s="75"/>
      <c r="T887" s="75"/>
      <c r="U887" s="75"/>
      <c r="V887" s="75"/>
      <c r="W887" s="75">
        <v>4</v>
      </c>
      <c r="X887" s="75">
        <v>12</v>
      </c>
      <c r="Y887" s="75">
        <v>12</v>
      </c>
      <c r="Z887" s="110">
        <v>12</v>
      </c>
      <c r="AA887" s="75">
        <v>8</v>
      </c>
      <c r="AB887" s="75"/>
      <c r="AC887" s="75"/>
      <c r="AD887" s="75"/>
      <c r="AE887" s="170"/>
      <c r="AF887" s="75"/>
      <c r="AG887" s="75"/>
      <c r="AH887" s="75"/>
    </row>
    <row r="888" spans="1:34" ht="14.25" customHeight="1" x14ac:dyDescent="0.25">
      <c r="A888" s="111">
        <v>81759100</v>
      </c>
      <c r="B888" s="75" t="s">
        <v>809</v>
      </c>
      <c r="C888" s="197" t="str">
        <f>VLOOKUP(B888,Satser!$I$133:$J$160,2,FALSE)</f>
        <v>MH</v>
      </c>
      <c r="D888" s="75" t="s">
        <v>1527</v>
      </c>
      <c r="E888" s="440"/>
      <c r="F888" s="220" t="s">
        <v>1813</v>
      </c>
      <c r="G888" s="75"/>
      <c r="H888" s="310">
        <v>2014</v>
      </c>
      <c r="I888" s="75"/>
      <c r="J888" s="195"/>
      <c r="K888" s="379">
        <f>IF(B888="",0,VLOOKUP(B888,Satser!$D$167:$F$194,2,FALSE)*IF(AA888="",0,VLOOKUP(AA888,Satser!$H$2:$J$14,2,FALSE)))</f>
        <v>85041.879042675049</v>
      </c>
      <c r="L888" s="379">
        <f>IF(B888="",0,VLOOKUP(B888,Satser!$I$167:$L$194,3,FALSE)*IF(AA888="",0,VLOOKUP(AA888,Satser!$H$2:$J$14,3,FALSE)))</f>
        <v>399696.83150057279</v>
      </c>
      <c r="M888" s="380">
        <f t="shared" si="14"/>
        <v>484738.71054324787</v>
      </c>
      <c r="N888" s="302" t="s">
        <v>1594</v>
      </c>
      <c r="O888" s="75"/>
      <c r="P888" s="75"/>
      <c r="Q888" s="75"/>
      <c r="R888" s="75"/>
      <c r="S888" s="75"/>
      <c r="T888" s="75"/>
      <c r="U888" s="75"/>
      <c r="V888" s="75"/>
      <c r="W888" s="75">
        <v>4</v>
      </c>
      <c r="X888" s="75">
        <v>12</v>
      </c>
      <c r="Y888" s="75">
        <v>12</v>
      </c>
      <c r="Z888" s="110">
        <v>12</v>
      </c>
      <c r="AA888" s="75">
        <v>8</v>
      </c>
      <c r="AB888" s="75"/>
      <c r="AC888" s="75"/>
      <c r="AD888" s="75"/>
      <c r="AE888" s="170"/>
      <c r="AF888" s="75"/>
      <c r="AG888" s="75"/>
      <c r="AH888" s="75"/>
    </row>
    <row r="889" spans="1:34" ht="14.25" customHeight="1" x14ac:dyDescent="0.25">
      <c r="A889" s="111">
        <v>81759200</v>
      </c>
      <c r="B889" s="75" t="s">
        <v>810</v>
      </c>
      <c r="C889" s="197" t="str">
        <f>VLOOKUP(B889,Satser!$I$133:$J$160,2,FALSE)</f>
        <v>HF</v>
      </c>
      <c r="D889" s="75" t="s">
        <v>1797</v>
      </c>
      <c r="E889" s="440" t="s">
        <v>2163</v>
      </c>
      <c r="F889" s="220" t="s">
        <v>1813</v>
      </c>
      <c r="G889" s="75"/>
      <c r="H889" s="310">
        <v>2014</v>
      </c>
      <c r="I889" s="75">
        <v>1401</v>
      </c>
      <c r="J889" s="195"/>
      <c r="K889" s="379">
        <f>IF(B889="",0,VLOOKUP(B889,Satser!$D$167:$F$194,2,FALSE)*IF(AA889="",0,VLOOKUP(AA889,Satser!$H$2:$J$14,2,FALSE)))</f>
        <v>0</v>
      </c>
      <c r="L889" s="379">
        <f>IF(B889="",0,VLOOKUP(B889,Satser!$I$167:$L$194,3,FALSE)*IF(AA889="",0,VLOOKUP(AA889,Satser!$H$2:$J$14,3,FALSE)))</f>
        <v>0</v>
      </c>
      <c r="M889" s="380">
        <f t="shared" si="14"/>
        <v>0</v>
      </c>
      <c r="N889" s="354" t="s">
        <v>1803</v>
      </c>
      <c r="O889" s="75"/>
      <c r="P889" s="75"/>
      <c r="Q889" s="75"/>
      <c r="R889" s="75"/>
      <c r="S889" s="75"/>
      <c r="T889" s="75"/>
      <c r="U889" s="75"/>
      <c r="V889" s="75"/>
      <c r="W889" s="75">
        <v>12</v>
      </c>
      <c r="X889" s="75">
        <v>12</v>
      </c>
      <c r="Y889" s="75">
        <v>12</v>
      </c>
      <c r="Z889" s="110">
        <v>12</v>
      </c>
      <c r="AA889" s="75"/>
      <c r="AB889" s="75"/>
      <c r="AC889" s="75"/>
      <c r="AD889" s="75"/>
      <c r="AE889" s="170"/>
      <c r="AF889" s="75"/>
      <c r="AG889" s="75"/>
      <c r="AH889" s="75"/>
    </row>
    <row r="890" spans="1:34" ht="14.25" customHeight="1" x14ac:dyDescent="0.25">
      <c r="A890" s="111">
        <v>81759300</v>
      </c>
      <c r="B890" s="75" t="s">
        <v>810</v>
      </c>
      <c r="C890" s="197" t="str">
        <f>VLOOKUP(B890,Satser!$I$133:$J$160,2,FALSE)</f>
        <v>HF</v>
      </c>
      <c r="D890" s="75" t="s">
        <v>1872</v>
      </c>
      <c r="E890" s="440" t="s">
        <v>2163</v>
      </c>
      <c r="F890" s="220" t="s">
        <v>1813</v>
      </c>
      <c r="G890" s="75"/>
      <c r="H890" s="310">
        <v>2014</v>
      </c>
      <c r="I890" s="75">
        <v>1410</v>
      </c>
      <c r="J890" s="195"/>
      <c r="K890" s="379">
        <f>IF(B890="",0,VLOOKUP(B890,Satser!$D$167:$F$194,2,FALSE)*IF(AA890="",0,VLOOKUP(AA890,Satser!$H$2:$J$14,2,FALSE)))</f>
        <v>47832.868528727173</v>
      </c>
      <c r="L890" s="379">
        <f>IF(B890="",0,VLOOKUP(B890,Satser!$I$167:$L$194,3,FALSE)*IF(AA890="",0,VLOOKUP(AA890,Satser!$H$2:$J$14,3,FALSE)))</f>
        <v>449628.9641700355</v>
      </c>
      <c r="M890" s="380">
        <f t="shared" si="14"/>
        <v>497461.83269876265</v>
      </c>
      <c r="N890" s="354" t="s">
        <v>1778</v>
      </c>
      <c r="O890" s="75"/>
      <c r="P890" s="75"/>
      <c r="Q890" s="75"/>
      <c r="R890" s="75"/>
      <c r="S890" s="75"/>
      <c r="T890" s="75"/>
      <c r="U890" s="75"/>
      <c r="V890" s="75"/>
      <c r="W890" s="75">
        <v>3</v>
      </c>
      <c r="X890" s="75">
        <v>12</v>
      </c>
      <c r="Y890" s="75">
        <v>12</v>
      </c>
      <c r="Z890" s="110">
        <v>12</v>
      </c>
      <c r="AA890" s="75">
        <v>9</v>
      </c>
      <c r="AB890" s="75"/>
      <c r="AC890" s="75"/>
      <c r="AD890" s="75"/>
      <c r="AE890" s="170"/>
      <c r="AF890" s="75"/>
      <c r="AG890" s="75"/>
      <c r="AH890" s="75"/>
    </row>
    <row r="891" spans="1:34" ht="14.25" customHeight="1" x14ac:dyDescent="0.25">
      <c r="A891" s="111">
        <v>81759400</v>
      </c>
      <c r="B891" s="75" t="s">
        <v>810</v>
      </c>
      <c r="C891" s="197" t="str">
        <f>VLOOKUP(B891,Satser!$I$133:$J$160,2,FALSE)</f>
        <v>HF</v>
      </c>
      <c r="D891" s="75" t="s">
        <v>1798</v>
      </c>
      <c r="E891" s="440" t="s">
        <v>2163</v>
      </c>
      <c r="F891" s="220" t="s">
        <v>1813</v>
      </c>
      <c r="G891" s="75"/>
      <c r="H891" s="310">
        <v>2014</v>
      </c>
      <c r="I891" s="75">
        <v>1408</v>
      </c>
      <c r="J891" s="195"/>
      <c r="K891" s="379">
        <f>IF(B891="",0,VLOOKUP(B891,Satser!$D$167:$F$194,2,FALSE)*IF(AA891="",0,VLOOKUP(AA891,Satser!$H$2:$J$14,2,FALSE)))</f>
        <v>37202.633648392788</v>
      </c>
      <c r="L891" s="379">
        <f>IF(B891="",0,VLOOKUP(B891,Satser!$I$167:$L$194,3,FALSE)*IF(AA891="",0,VLOOKUP(AA891,Satser!$H$2:$J$14,3,FALSE)))</f>
        <v>349704.75629489223</v>
      </c>
      <c r="M891" s="380">
        <f t="shared" si="14"/>
        <v>386907.38994328503</v>
      </c>
      <c r="N891" s="354" t="s">
        <v>1803</v>
      </c>
      <c r="O891" s="75"/>
      <c r="P891" s="75"/>
      <c r="Q891" s="75"/>
      <c r="R891" s="75"/>
      <c r="S891" s="75"/>
      <c r="T891" s="75"/>
      <c r="U891" s="75"/>
      <c r="V891" s="75"/>
      <c r="W891" s="75">
        <v>5</v>
      </c>
      <c r="X891" s="75">
        <v>12</v>
      </c>
      <c r="Y891" s="75">
        <v>12</v>
      </c>
      <c r="Z891" s="110">
        <v>12</v>
      </c>
      <c r="AA891" s="75">
        <v>7</v>
      </c>
      <c r="AB891" s="75"/>
      <c r="AC891" s="75"/>
      <c r="AD891" s="75"/>
      <c r="AE891" s="170"/>
      <c r="AF891" s="75"/>
      <c r="AG891" s="75"/>
      <c r="AH891" s="75"/>
    </row>
    <row r="892" spans="1:34" ht="14.25" customHeight="1" x14ac:dyDescent="0.25">
      <c r="A892" s="111">
        <v>81759500</v>
      </c>
      <c r="B892" s="75" t="s">
        <v>810</v>
      </c>
      <c r="C892" s="197" t="str">
        <f>VLOOKUP(B892,Satser!$I$133:$J$160,2,FALSE)</f>
        <v>HF</v>
      </c>
      <c r="D892" s="75" t="s">
        <v>1527</v>
      </c>
      <c r="E892" s="440"/>
      <c r="F892" s="220" t="s">
        <v>1813</v>
      </c>
      <c r="G892" s="75"/>
      <c r="H892" s="310">
        <v>2014</v>
      </c>
      <c r="I892" s="75"/>
      <c r="J892" s="195"/>
      <c r="K892" s="379">
        <f>IF(B892="",0,VLOOKUP(B892,Satser!$D$167:$F$194,2,FALSE)*IF(AA892="",0,VLOOKUP(AA892,Satser!$H$2:$J$14,2,FALSE)))</f>
        <v>63768.655550896117</v>
      </c>
      <c r="L892" s="379">
        <f>IF(B892="",0,VLOOKUP(B892,Satser!$I$167:$L$194,3,FALSE)*IF(AA892="",0,VLOOKUP(AA892,Satser!$H$2:$J$14,3,FALSE)))</f>
        <v>599425.36217842356</v>
      </c>
      <c r="M892" s="380">
        <f t="shared" si="14"/>
        <v>663194.01772931963</v>
      </c>
      <c r="N892" s="141" t="s">
        <v>1594</v>
      </c>
      <c r="O892" s="75"/>
      <c r="P892" s="75"/>
      <c r="Q892" s="75"/>
      <c r="R892" s="75"/>
      <c r="S892" s="75"/>
      <c r="T892" s="75"/>
      <c r="U892" s="75"/>
      <c r="V892" s="75"/>
      <c r="W892" s="75"/>
      <c r="X892" s="75">
        <v>10</v>
      </c>
      <c r="Y892" s="75">
        <v>12</v>
      </c>
      <c r="Z892" s="110">
        <v>12</v>
      </c>
      <c r="AA892" s="75">
        <v>12</v>
      </c>
      <c r="AB892" s="76">
        <v>2</v>
      </c>
      <c r="AC892" s="76"/>
      <c r="AD892" s="76"/>
      <c r="AE892" s="169"/>
      <c r="AF892" s="75"/>
      <c r="AG892" s="75"/>
      <c r="AH892" s="75"/>
    </row>
    <row r="893" spans="1:34" ht="14.25" customHeight="1" x14ac:dyDescent="0.25">
      <c r="A893" s="111">
        <v>81759600</v>
      </c>
      <c r="B893" s="75" t="s">
        <v>810</v>
      </c>
      <c r="C893" s="197" t="str">
        <f>VLOOKUP(B893,Satser!$I$133:$J$160,2,FALSE)</f>
        <v>HF</v>
      </c>
      <c r="D893" s="75" t="s">
        <v>1527</v>
      </c>
      <c r="E893" s="440"/>
      <c r="F893" s="220" t="s">
        <v>1813</v>
      </c>
      <c r="G893" s="75"/>
      <c r="H893" s="310">
        <v>2014</v>
      </c>
      <c r="I893" s="75"/>
      <c r="J893" s="195"/>
      <c r="K893" s="379">
        <f>IF(B893="",0,VLOOKUP(B893,Satser!$D$167:$F$194,2,FALSE)*IF(AA893="",0,VLOOKUP(AA893,Satser!$H$2:$J$14,2,FALSE)))</f>
        <v>63768.655550896117</v>
      </c>
      <c r="L893" s="379">
        <f>IF(B893="",0,VLOOKUP(B893,Satser!$I$167:$L$194,3,FALSE)*IF(AA893="",0,VLOOKUP(AA893,Satser!$H$2:$J$14,3,FALSE)))</f>
        <v>599425.36217842356</v>
      </c>
      <c r="M893" s="380">
        <f t="shared" si="14"/>
        <v>663194.01772931963</v>
      </c>
      <c r="N893" s="141" t="s">
        <v>1594</v>
      </c>
      <c r="O893" s="75"/>
      <c r="P893" s="75"/>
      <c r="Q893" s="75"/>
      <c r="R893" s="75"/>
      <c r="S893" s="75"/>
      <c r="T893" s="75"/>
      <c r="U893" s="75"/>
      <c r="V893" s="75"/>
      <c r="W893" s="75"/>
      <c r="X893" s="75">
        <v>10</v>
      </c>
      <c r="Y893" s="75">
        <v>12</v>
      </c>
      <c r="Z893" s="110">
        <v>12</v>
      </c>
      <c r="AA893" s="75">
        <v>12</v>
      </c>
      <c r="AB893" s="76">
        <v>2</v>
      </c>
      <c r="AC893" s="76"/>
      <c r="AD893" s="76"/>
      <c r="AE893" s="169"/>
      <c r="AF893" s="75"/>
      <c r="AG893" s="75"/>
      <c r="AH893" s="75"/>
    </row>
    <row r="894" spans="1:34" ht="14.25" customHeight="1" x14ac:dyDescent="0.25">
      <c r="A894" s="111">
        <v>81759700</v>
      </c>
      <c r="B894" s="75" t="s">
        <v>810</v>
      </c>
      <c r="C894" s="197" t="str">
        <f>VLOOKUP(B894,Satser!$I$133:$J$160,2,FALSE)</f>
        <v>HF</v>
      </c>
      <c r="D894" s="75" t="s">
        <v>1527</v>
      </c>
      <c r="E894" s="440"/>
      <c r="F894" s="220" t="s">
        <v>1813</v>
      </c>
      <c r="G894" s="75"/>
      <c r="H894" s="310">
        <v>2014</v>
      </c>
      <c r="I894" s="75"/>
      <c r="J894" s="195"/>
      <c r="K894" s="379">
        <f>IF(B894="",0,VLOOKUP(B894,Satser!$D$167:$F$194,2,FALSE)*IF(AA894="",0,VLOOKUP(AA894,Satser!$H$2:$J$14,2,FALSE)))</f>
        <v>63768.655550896117</v>
      </c>
      <c r="L894" s="379">
        <f>IF(B894="",0,VLOOKUP(B894,Satser!$I$167:$L$194,3,FALSE)*IF(AA894="",0,VLOOKUP(AA894,Satser!$H$2:$J$14,3,FALSE)))</f>
        <v>599425.36217842356</v>
      </c>
      <c r="M894" s="380">
        <f t="shared" si="14"/>
        <v>663194.01772931963</v>
      </c>
      <c r="N894" s="141" t="s">
        <v>1594</v>
      </c>
      <c r="O894" s="75"/>
      <c r="P894" s="75"/>
      <c r="Q894" s="75"/>
      <c r="R894" s="75"/>
      <c r="S894" s="75"/>
      <c r="T894" s="75"/>
      <c r="U894" s="75"/>
      <c r="V894" s="75"/>
      <c r="W894" s="75"/>
      <c r="X894" s="75">
        <v>10</v>
      </c>
      <c r="Y894" s="75">
        <v>12</v>
      </c>
      <c r="Z894" s="110">
        <v>12</v>
      </c>
      <c r="AA894" s="75">
        <v>12</v>
      </c>
      <c r="AB894" s="76">
        <v>2</v>
      </c>
      <c r="AC894" s="76"/>
      <c r="AD894" s="76"/>
      <c r="AE894" s="169"/>
      <c r="AF894" s="75"/>
      <c r="AG894" s="75"/>
      <c r="AH894" s="75"/>
    </row>
    <row r="895" spans="1:34" ht="14.25" customHeight="1" x14ac:dyDescent="0.25">
      <c r="A895" s="111">
        <v>81759800</v>
      </c>
      <c r="B895" s="75" t="s">
        <v>810</v>
      </c>
      <c r="C895" s="197" t="str">
        <f>VLOOKUP(B895,Satser!$I$133:$J$160,2,FALSE)</f>
        <v>HF</v>
      </c>
      <c r="D895" s="75" t="s">
        <v>1799</v>
      </c>
      <c r="E895" s="440" t="s">
        <v>2163</v>
      </c>
      <c r="F895" s="220" t="s">
        <v>1813</v>
      </c>
      <c r="G895" s="75"/>
      <c r="H895" s="310">
        <v>2014</v>
      </c>
      <c r="I895" s="75">
        <v>1408</v>
      </c>
      <c r="J895" s="195"/>
      <c r="K895" s="379">
        <f>IF(B895="",0,VLOOKUP(B895,Satser!$D$167:$F$194,2,FALSE)*IF(AA895="",0,VLOOKUP(AA895,Satser!$H$2:$J$14,2,FALSE)))</f>
        <v>37202.633648392788</v>
      </c>
      <c r="L895" s="379">
        <f>IF(B895="",0,VLOOKUP(B895,Satser!$I$167:$L$194,3,FALSE)*IF(AA895="",0,VLOOKUP(AA895,Satser!$H$2:$J$14,3,FALSE)))</f>
        <v>349704.75629489223</v>
      </c>
      <c r="M895" s="380">
        <f t="shared" si="14"/>
        <v>386907.38994328503</v>
      </c>
      <c r="N895" s="141" t="s">
        <v>1803</v>
      </c>
      <c r="O895" s="75"/>
      <c r="P895" s="75"/>
      <c r="Q895" s="75"/>
      <c r="R895" s="75"/>
      <c r="S895" s="75"/>
      <c r="T895" s="75"/>
      <c r="U895" s="75"/>
      <c r="V895" s="75"/>
      <c r="W895" s="75">
        <v>5</v>
      </c>
      <c r="X895" s="75">
        <v>12</v>
      </c>
      <c r="Y895" s="75">
        <v>12</v>
      </c>
      <c r="Z895" s="110">
        <v>12</v>
      </c>
      <c r="AA895" s="75">
        <v>7</v>
      </c>
      <c r="AB895" s="75"/>
      <c r="AC895" s="75"/>
      <c r="AD895" s="75"/>
      <c r="AE895" s="170"/>
      <c r="AF895" s="75"/>
      <c r="AG895" s="75"/>
      <c r="AH895" s="75"/>
    </row>
    <row r="896" spans="1:34" ht="14.25" customHeight="1" x14ac:dyDescent="0.25">
      <c r="A896" s="111">
        <v>81759900</v>
      </c>
      <c r="B896" s="75" t="s">
        <v>813</v>
      </c>
      <c r="C896" s="197" t="str">
        <f>VLOOKUP(B896,Satser!$I$133:$J$160,2,FALSE)</f>
        <v>IV</v>
      </c>
      <c r="D896" s="75" t="s">
        <v>1659</v>
      </c>
      <c r="E896" s="440" t="s">
        <v>2182</v>
      </c>
      <c r="F896" s="220" t="s">
        <v>1813</v>
      </c>
      <c r="G896" s="75" t="s">
        <v>527</v>
      </c>
      <c r="H896" s="310">
        <v>2014</v>
      </c>
      <c r="I896" s="75">
        <v>1403</v>
      </c>
      <c r="J896" s="195"/>
      <c r="K896" s="379">
        <f>IF(B896="",0,VLOOKUP(B896,Satser!$D$167:$F$194,2,FALSE)*IF(AA896="",0,VLOOKUP(AA896,Satser!$H$2:$J$14,2,FALSE)))</f>
        <v>14873.401220691007</v>
      </c>
      <c r="L896" s="379">
        <f>IF(B896="",0,VLOOKUP(B896,Satser!$I$167:$L$194,3,FALSE)*IF(AA896="",0,VLOOKUP(AA896,Satser!$H$2:$J$14,3,FALSE)))</f>
        <v>99864.265338925339</v>
      </c>
      <c r="M896" s="380">
        <f t="shared" si="14"/>
        <v>114737.66655961635</v>
      </c>
      <c r="N896" s="141" t="s">
        <v>1675</v>
      </c>
      <c r="O896" s="75"/>
      <c r="P896" s="75"/>
      <c r="Q896" s="75"/>
      <c r="R896" s="75"/>
      <c r="S896" s="75"/>
      <c r="T896" s="75"/>
      <c r="U896" s="75"/>
      <c r="V896" s="75"/>
      <c r="W896" s="75">
        <v>10</v>
      </c>
      <c r="X896" s="75">
        <v>12</v>
      </c>
      <c r="Y896" s="75">
        <v>12</v>
      </c>
      <c r="Z896" s="110">
        <v>12</v>
      </c>
      <c r="AA896" s="75">
        <v>2</v>
      </c>
      <c r="AB896" s="75"/>
      <c r="AC896" s="75"/>
      <c r="AD896" s="75"/>
      <c r="AE896" s="170"/>
      <c r="AF896" s="75"/>
      <c r="AG896" s="75"/>
      <c r="AH896" s="75"/>
    </row>
    <row r="897" spans="1:34" ht="14.25" customHeight="1" x14ac:dyDescent="0.25">
      <c r="A897" s="111">
        <v>81760000</v>
      </c>
      <c r="B897" s="75" t="s">
        <v>813</v>
      </c>
      <c r="C897" s="197" t="str">
        <f>VLOOKUP(B897,Satser!$I$133:$J$160,2,FALSE)</f>
        <v>IV</v>
      </c>
      <c r="D897" s="75" t="s">
        <v>1681</v>
      </c>
      <c r="E897" s="440" t="s">
        <v>2187</v>
      </c>
      <c r="F897" s="220" t="s">
        <v>1813</v>
      </c>
      <c r="G897" s="75" t="s">
        <v>527</v>
      </c>
      <c r="H897" s="310">
        <v>2014</v>
      </c>
      <c r="I897" s="75">
        <v>1407</v>
      </c>
      <c r="J897" s="195"/>
      <c r="K897" s="379">
        <f>IF(B897="",0,VLOOKUP(B897,Satser!$D$167:$F$194,2,FALSE)*IF(AA897="",0,VLOOKUP(AA897,Satser!$H$2:$J$14,2,FALSE)))</f>
        <v>44638.058885627273</v>
      </c>
      <c r="L897" s="379">
        <f>IF(B897="",0,VLOOKUP(B897,Satser!$I$167:$L$194,3,FALSE)*IF(AA897="",0,VLOOKUP(AA897,Satser!$H$2:$J$14,3,FALSE)))</f>
        <v>299712.68108921172</v>
      </c>
      <c r="M897" s="380">
        <f t="shared" si="14"/>
        <v>344350.73997483897</v>
      </c>
      <c r="N897" s="141" t="s">
        <v>1720</v>
      </c>
      <c r="O897" s="75"/>
      <c r="P897" s="75"/>
      <c r="Q897" s="75"/>
      <c r="R897" s="75"/>
      <c r="S897" s="75"/>
      <c r="T897" s="75"/>
      <c r="U897" s="75"/>
      <c r="V897" s="75"/>
      <c r="W897" s="75">
        <v>6</v>
      </c>
      <c r="X897" s="75">
        <v>12</v>
      </c>
      <c r="Y897" s="75">
        <v>12</v>
      </c>
      <c r="Z897" s="110">
        <v>12</v>
      </c>
      <c r="AA897" s="75">
        <v>6</v>
      </c>
      <c r="AB897" s="75"/>
      <c r="AC897" s="75"/>
      <c r="AD897" s="75"/>
      <c r="AE897" s="170"/>
      <c r="AF897" s="75"/>
      <c r="AG897" s="75"/>
      <c r="AH897" s="75"/>
    </row>
    <row r="898" spans="1:34" ht="14.25" customHeight="1" x14ac:dyDescent="0.25">
      <c r="A898" s="111">
        <v>81760100</v>
      </c>
      <c r="B898" s="75" t="s">
        <v>813</v>
      </c>
      <c r="C898" s="197" t="str">
        <f>VLOOKUP(B898,Satser!$I$133:$J$160,2,FALSE)</f>
        <v>IV</v>
      </c>
      <c r="D898" s="75" t="s">
        <v>1683</v>
      </c>
      <c r="E898" s="440" t="s">
        <v>2187</v>
      </c>
      <c r="F898" s="220" t="s">
        <v>1813</v>
      </c>
      <c r="G898" s="75" t="s">
        <v>527</v>
      </c>
      <c r="H898" s="310">
        <v>2014</v>
      </c>
      <c r="I898" s="75">
        <v>1408</v>
      </c>
      <c r="J898" s="195"/>
      <c r="K898" s="379">
        <f>IF(B898="",0,VLOOKUP(B898,Satser!$D$167:$F$194,2,FALSE)*IF(AA898="",0,VLOOKUP(AA898,Satser!$H$2:$J$14,2,FALSE)))</f>
        <v>52083.687107749902</v>
      </c>
      <c r="L898" s="379">
        <f>IF(B898="",0,VLOOKUP(B898,Satser!$I$167:$L$194,3,FALSE)*IF(AA898="",0,VLOOKUP(AA898,Satser!$H$2:$J$14,3,FALSE)))</f>
        <v>349704.75629489223</v>
      </c>
      <c r="M898" s="380">
        <f t="shared" si="14"/>
        <v>401788.44340264215</v>
      </c>
      <c r="N898" s="141" t="s">
        <v>1733</v>
      </c>
      <c r="O898" s="75"/>
      <c r="P898" s="75"/>
      <c r="Q898" s="75"/>
      <c r="R898" s="75"/>
      <c r="S898" s="75"/>
      <c r="T898" s="75"/>
      <c r="U898" s="75"/>
      <c r="V898" s="75"/>
      <c r="W898" s="75">
        <v>5</v>
      </c>
      <c r="X898" s="75">
        <v>12</v>
      </c>
      <c r="Y898" s="75">
        <v>12</v>
      </c>
      <c r="Z898" s="110">
        <v>12</v>
      </c>
      <c r="AA898" s="75">
        <v>7</v>
      </c>
      <c r="AB898" s="75"/>
      <c r="AC898" s="75"/>
      <c r="AD898" s="75"/>
      <c r="AE898" s="170"/>
      <c r="AF898" s="75"/>
      <c r="AG898" s="75"/>
      <c r="AH898" s="75"/>
    </row>
    <row r="899" spans="1:34" ht="14.25" customHeight="1" x14ac:dyDescent="0.25">
      <c r="A899" s="111">
        <v>81760200</v>
      </c>
      <c r="B899" s="75" t="s">
        <v>813</v>
      </c>
      <c r="C899" s="197" t="str">
        <f>VLOOKUP(B899,Satser!$I$133:$J$160,2,FALSE)</f>
        <v>IV</v>
      </c>
      <c r="D899" s="75" t="s">
        <v>1684</v>
      </c>
      <c r="E899" s="440" t="s">
        <v>2187</v>
      </c>
      <c r="F899" s="220" t="s">
        <v>1813</v>
      </c>
      <c r="G899" s="75" t="s">
        <v>527</v>
      </c>
      <c r="H899" s="310">
        <v>2014</v>
      </c>
      <c r="I899" s="75">
        <v>1408</v>
      </c>
      <c r="J899" s="195"/>
      <c r="K899" s="379">
        <f>IF(B899="",0,VLOOKUP(B899,Satser!$D$167:$F$194,2,FALSE)*IF(AA899="",0,VLOOKUP(AA899,Satser!$H$2:$J$14,2,FALSE)))</f>
        <v>52083.687107749902</v>
      </c>
      <c r="L899" s="379">
        <f>IF(B899="",0,VLOOKUP(B899,Satser!$I$167:$L$194,3,FALSE)*IF(AA899="",0,VLOOKUP(AA899,Satser!$H$2:$J$14,3,FALSE)))</f>
        <v>349704.75629489223</v>
      </c>
      <c r="M899" s="380">
        <f t="shared" si="14"/>
        <v>401788.44340264215</v>
      </c>
      <c r="N899" s="141" t="s">
        <v>1733</v>
      </c>
      <c r="O899" s="75"/>
      <c r="P899" s="75"/>
      <c r="Q899" s="75"/>
      <c r="R899" s="75"/>
      <c r="S899" s="75"/>
      <c r="T899" s="75"/>
      <c r="U899" s="75"/>
      <c r="V899" s="75"/>
      <c r="W899" s="75">
        <v>5</v>
      </c>
      <c r="X899" s="75">
        <v>12</v>
      </c>
      <c r="Y899" s="75">
        <v>12</v>
      </c>
      <c r="Z899" s="110">
        <v>12</v>
      </c>
      <c r="AA899" s="75">
        <v>7</v>
      </c>
      <c r="AB899" s="75"/>
      <c r="AC899" s="75"/>
      <c r="AD899" s="75"/>
      <c r="AE899" s="170"/>
      <c r="AF899" s="75"/>
      <c r="AG899" s="75"/>
      <c r="AH899" s="75"/>
    </row>
    <row r="900" spans="1:34" ht="14.25" customHeight="1" x14ac:dyDescent="0.25">
      <c r="A900" s="111">
        <v>81760300</v>
      </c>
      <c r="B900" s="75" t="s">
        <v>813</v>
      </c>
      <c r="C900" s="197" t="str">
        <f>VLOOKUP(B900,Satser!$I$133:$J$160,2,FALSE)</f>
        <v>IV</v>
      </c>
      <c r="D900" s="75" t="s">
        <v>1685</v>
      </c>
      <c r="E900" s="440" t="s">
        <v>2178</v>
      </c>
      <c r="F900" s="220" t="s">
        <v>1813</v>
      </c>
      <c r="G900" s="75" t="s">
        <v>530</v>
      </c>
      <c r="H900" s="310">
        <v>2014</v>
      </c>
      <c r="I900" s="75">
        <v>1404</v>
      </c>
      <c r="J900" s="195"/>
      <c r="K900" s="379">
        <f>IF(B900="",0,VLOOKUP(B900,Satser!$D$167:$F$194,2,FALSE)*IF(AA900="",0,VLOOKUP(AA900,Satser!$H$2:$J$14,2,FALSE)))</f>
        <v>22310.101831036511</v>
      </c>
      <c r="L900" s="379">
        <f>IF(B900="",0,VLOOKUP(B900,Satser!$I$167:$L$194,3,FALSE)*IF(AA900="",0,VLOOKUP(AA900,Satser!$H$2:$J$14,3,FALSE)))</f>
        <v>149796.39800838803</v>
      </c>
      <c r="M900" s="380">
        <f t="shared" si="14"/>
        <v>172106.49983942453</v>
      </c>
      <c r="N900" s="141" t="s">
        <v>1689</v>
      </c>
      <c r="O900" s="75"/>
      <c r="P900" s="75"/>
      <c r="Q900" s="75"/>
      <c r="R900" s="75"/>
      <c r="S900" s="75"/>
      <c r="T900" s="75"/>
      <c r="U900" s="75"/>
      <c r="V900" s="75"/>
      <c r="W900" s="75">
        <v>9</v>
      </c>
      <c r="X900" s="75">
        <v>12</v>
      </c>
      <c r="Y900" s="75">
        <v>12</v>
      </c>
      <c r="Z900" s="110">
        <v>12</v>
      </c>
      <c r="AA900" s="75">
        <v>3</v>
      </c>
      <c r="AB900" s="75"/>
      <c r="AC900" s="75"/>
      <c r="AD900" s="75"/>
      <c r="AE900" s="170"/>
      <c r="AF900" s="75"/>
      <c r="AG900" s="75"/>
      <c r="AH900" s="75"/>
    </row>
    <row r="901" spans="1:34" ht="14.25" customHeight="1" x14ac:dyDescent="0.25">
      <c r="A901" s="111">
        <v>81760400</v>
      </c>
      <c r="B901" s="75" t="s">
        <v>813</v>
      </c>
      <c r="C901" s="197" t="str">
        <f>VLOOKUP(B901,Satser!$I$133:$J$160,2,FALSE)</f>
        <v>IV</v>
      </c>
      <c r="D901" s="75" t="s">
        <v>1686</v>
      </c>
      <c r="E901" s="440" t="s">
        <v>2187</v>
      </c>
      <c r="F901" s="220" t="s">
        <v>1813</v>
      </c>
      <c r="G901" s="75" t="s">
        <v>527</v>
      </c>
      <c r="H901" s="310">
        <v>2014</v>
      </c>
      <c r="I901" s="75">
        <v>1408</v>
      </c>
      <c r="J901" s="195"/>
      <c r="K901" s="379">
        <f>IF(B901="",0,VLOOKUP(B901,Satser!$D$167:$F$194,2,FALSE)*IF(AA901="",0,VLOOKUP(AA901,Satser!$H$2:$J$14,2,FALSE)))</f>
        <v>52083.687107749902</v>
      </c>
      <c r="L901" s="379">
        <f>IF(B901="",0,VLOOKUP(B901,Satser!$I$167:$L$194,3,FALSE)*IF(AA901="",0,VLOOKUP(AA901,Satser!$H$2:$J$14,3,FALSE)))</f>
        <v>349704.75629489223</v>
      </c>
      <c r="M901" s="380">
        <f t="shared" si="14"/>
        <v>401788.44340264215</v>
      </c>
      <c r="N901" s="141" t="s">
        <v>1734</v>
      </c>
      <c r="O901" s="75"/>
      <c r="P901" s="75"/>
      <c r="Q901" s="75"/>
      <c r="R901" s="75"/>
      <c r="S901" s="75"/>
      <c r="T901" s="75"/>
      <c r="U901" s="75"/>
      <c r="V901" s="75"/>
      <c r="W901" s="75">
        <v>5</v>
      </c>
      <c r="X901" s="75">
        <v>12</v>
      </c>
      <c r="Y901" s="75">
        <v>12</v>
      </c>
      <c r="Z901" s="110">
        <v>12</v>
      </c>
      <c r="AA901" s="75">
        <v>7</v>
      </c>
      <c r="AB901" s="75"/>
      <c r="AC901" s="75"/>
      <c r="AD901" s="75"/>
      <c r="AE901" s="170"/>
      <c r="AF901" s="75"/>
      <c r="AG901" s="75"/>
      <c r="AH901" s="75"/>
    </row>
    <row r="902" spans="1:34" ht="14.25" customHeight="1" x14ac:dyDescent="0.25">
      <c r="A902" s="111">
        <v>81760500</v>
      </c>
      <c r="B902" s="75" t="s">
        <v>813</v>
      </c>
      <c r="C902" s="197" t="str">
        <f>VLOOKUP(B902,Satser!$I$133:$J$160,2,FALSE)</f>
        <v>IV</v>
      </c>
      <c r="D902" s="220" t="s">
        <v>1696</v>
      </c>
      <c r="E902" s="440" t="s">
        <v>2187</v>
      </c>
      <c r="F902" s="220" t="s">
        <v>1813</v>
      </c>
      <c r="G902" s="220" t="s">
        <v>530</v>
      </c>
      <c r="H902" s="310">
        <v>2014</v>
      </c>
      <c r="I902" s="75">
        <v>1408</v>
      </c>
      <c r="J902" s="195"/>
      <c r="K902" s="379">
        <f>IF(B902="",0,VLOOKUP(B902,Satser!$D$167:$F$194,2,FALSE)*IF(AA902="",0,VLOOKUP(AA902,Satser!$H$2:$J$14,2,FALSE)))</f>
        <v>52083.687107749902</v>
      </c>
      <c r="L902" s="379">
        <f>IF(B902="",0,VLOOKUP(B902,Satser!$I$167:$L$194,3,FALSE)*IF(AA902="",0,VLOOKUP(AA902,Satser!$H$2:$J$14,3,FALSE)))</f>
        <v>349704.75629489223</v>
      </c>
      <c r="M902" s="380">
        <f t="shared" si="14"/>
        <v>401788.44340264215</v>
      </c>
      <c r="N902" s="141" t="s">
        <v>1735</v>
      </c>
      <c r="O902" s="75"/>
      <c r="P902" s="75"/>
      <c r="Q902" s="75"/>
      <c r="R902" s="75"/>
      <c r="S902" s="75"/>
      <c r="T902" s="75"/>
      <c r="U902" s="75"/>
      <c r="V902" s="75"/>
      <c r="W902" s="75">
        <v>5</v>
      </c>
      <c r="X902" s="75">
        <v>12</v>
      </c>
      <c r="Y902" s="75">
        <v>12</v>
      </c>
      <c r="Z902" s="110">
        <v>12</v>
      </c>
      <c r="AA902" s="75">
        <v>7</v>
      </c>
      <c r="AB902" s="75"/>
      <c r="AC902" s="75"/>
      <c r="AD902" s="75"/>
      <c r="AE902" s="170"/>
      <c r="AF902" s="75"/>
      <c r="AG902" s="75"/>
      <c r="AH902" s="75"/>
    </row>
    <row r="903" spans="1:34" ht="14.25" customHeight="1" x14ac:dyDescent="0.25">
      <c r="A903" s="111">
        <v>81760600</v>
      </c>
      <c r="B903" s="75" t="s">
        <v>813</v>
      </c>
      <c r="C903" s="197" t="str">
        <f>VLOOKUP(B903,Satser!$I$133:$J$160,2,FALSE)</f>
        <v>IV</v>
      </c>
      <c r="D903" s="220" t="s">
        <v>1698</v>
      </c>
      <c r="E903" s="440" t="s">
        <v>2182</v>
      </c>
      <c r="F903" s="220" t="s">
        <v>1813</v>
      </c>
      <c r="G903" s="220" t="s">
        <v>527</v>
      </c>
      <c r="H903" s="310">
        <v>2014</v>
      </c>
      <c r="I903" s="75">
        <v>1408</v>
      </c>
      <c r="J903" s="195"/>
      <c r="K903" s="379">
        <f>IF(B903="",0,VLOOKUP(B903,Satser!$D$167:$F$194,2,FALSE)*IF(AA903="",0,VLOOKUP(AA903,Satser!$H$2:$J$14,2,FALSE)))</f>
        <v>52083.687107749902</v>
      </c>
      <c r="L903" s="379">
        <f>IF(B903="",0,VLOOKUP(B903,Satser!$I$167:$L$194,3,FALSE)*IF(AA903="",0,VLOOKUP(AA903,Satser!$H$2:$J$14,3,FALSE)))</f>
        <v>349704.75629489223</v>
      </c>
      <c r="M903" s="380">
        <f t="shared" si="14"/>
        <v>401788.44340264215</v>
      </c>
      <c r="N903" s="141" t="s">
        <v>1736</v>
      </c>
      <c r="O903" s="75"/>
      <c r="P903" s="75"/>
      <c r="Q903" s="75"/>
      <c r="R903" s="75"/>
      <c r="S903" s="75"/>
      <c r="T903" s="75"/>
      <c r="U903" s="75"/>
      <c r="V903" s="75"/>
      <c r="W903" s="75">
        <v>5</v>
      </c>
      <c r="X903" s="75">
        <v>12</v>
      </c>
      <c r="Y903" s="75">
        <v>12</v>
      </c>
      <c r="Z903" s="110">
        <v>12</v>
      </c>
      <c r="AA903" s="75">
        <v>7</v>
      </c>
      <c r="AB903" s="75"/>
      <c r="AC903" s="75"/>
      <c r="AD903" s="75"/>
      <c r="AE903" s="170"/>
      <c r="AF903" s="75"/>
      <c r="AG903" s="75"/>
      <c r="AH903" s="75"/>
    </row>
    <row r="904" spans="1:34" ht="14.25" customHeight="1" x14ac:dyDescent="0.25">
      <c r="A904" s="111">
        <v>81760700</v>
      </c>
      <c r="B904" s="75" t="s">
        <v>813</v>
      </c>
      <c r="C904" s="197" t="str">
        <f>VLOOKUP(B904,Satser!$I$133:$J$160,2,FALSE)</f>
        <v>IV</v>
      </c>
      <c r="D904" s="220" t="s">
        <v>1699</v>
      </c>
      <c r="E904" s="440" t="s">
        <v>2178</v>
      </c>
      <c r="F904" s="220" t="s">
        <v>1813</v>
      </c>
      <c r="G904" s="220" t="s">
        <v>527</v>
      </c>
      <c r="H904" s="310">
        <v>2014</v>
      </c>
      <c r="I904" s="75">
        <v>1406</v>
      </c>
      <c r="J904" s="195"/>
      <c r="K904" s="379">
        <f>IF(B904="",0,VLOOKUP(B904,Satser!$D$167:$F$194,2,FALSE)*IF(AA904="",0,VLOOKUP(AA904,Satser!$H$2:$J$14,2,FALSE)))</f>
        <v>37192.430663504645</v>
      </c>
      <c r="L904" s="379">
        <f>IF(B904="",0,VLOOKUP(B904,Satser!$I$167:$L$194,3,FALSE)*IF(AA904="",0,VLOOKUP(AA904,Satser!$H$2:$J$14,3,FALSE)))</f>
        <v>249720.60588353119</v>
      </c>
      <c r="M904" s="380">
        <f t="shared" si="14"/>
        <v>286913.03654703585</v>
      </c>
      <c r="N904" s="141" t="s">
        <v>1713</v>
      </c>
      <c r="O904" s="75"/>
      <c r="P904" s="75"/>
      <c r="Q904" s="75"/>
      <c r="R904" s="75"/>
      <c r="S904" s="75"/>
      <c r="T904" s="75"/>
      <c r="U904" s="75"/>
      <c r="V904" s="75"/>
      <c r="W904" s="75">
        <v>7</v>
      </c>
      <c r="X904" s="75">
        <v>12</v>
      </c>
      <c r="Y904" s="75">
        <v>12</v>
      </c>
      <c r="Z904" s="110">
        <v>12</v>
      </c>
      <c r="AA904" s="75">
        <v>5</v>
      </c>
      <c r="AB904" s="75"/>
      <c r="AC904" s="75"/>
      <c r="AD904" s="75"/>
      <c r="AE904" s="170"/>
      <c r="AF904" s="75"/>
      <c r="AG904" s="75"/>
      <c r="AH904" s="75"/>
    </row>
    <row r="905" spans="1:34" ht="14.25" customHeight="1" x14ac:dyDescent="0.25">
      <c r="A905" s="111">
        <v>81760800</v>
      </c>
      <c r="B905" s="75" t="s">
        <v>813</v>
      </c>
      <c r="C905" s="197" t="str">
        <f>VLOOKUP(B905,Satser!$I$133:$J$160,2,FALSE)</f>
        <v>IV</v>
      </c>
      <c r="D905" s="75" t="s">
        <v>1700</v>
      </c>
      <c r="E905" s="440" t="s">
        <v>2178</v>
      </c>
      <c r="F905" s="220" t="s">
        <v>1813</v>
      </c>
      <c r="G905" s="75" t="s">
        <v>527</v>
      </c>
      <c r="H905" s="310">
        <v>2014</v>
      </c>
      <c r="I905" s="75">
        <v>1406</v>
      </c>
      <c r="J905" s="195"/>
      <c r="K905" s="379">
        <f>IF(B905="",0,VLOOKUP(B905,Satser!$D$167:$F$194,2,FALSE)*IF(AA905="",0,VLOOKUP(AA905,Satser!$H$2:$J$14,2,FALSE)))</f>
        <v>37192.430663504645</v>
      </c>
      <c r="L905" s="379">
        <f>IF(B905="",0,VLOOKUP(B905,Satser!$I$167:$L$194,3,FALSE)*IF(AA905="",0,VLOOKUP(AA905,Satser!$H$2:$J$14,3,FALSE)))</f>
        <v>249720.60588353119</v>
      </c>
      <c r="M905" s="380">
        <f t="shared" ref="M905:M968" si="15">SUM(K905+L905)</f>
        <v>286913.03654703585</v>
      </c>
      <c r="N905" s="141" t="s">
        <v>1721</v>
      </c>
      <c r="O905" s="75"/>
      <c r="P905" s="75"/>
      <c r="Q905" s="75"/>
      <c r="R905" s="75"/>
      <c r="S905" s="75"/>
      <c r="T905" s="75"/>
      <c r="U905" s="75"/>
      <c r="V905" s="75"/>
      <c r="W905" s="75">
        <v>7</v>
      </c>
      <c r="X905" s="75">
        <v>12</v>
      </c>
      <c r="Y905" s="75">
        <v>12</v>
      </c>
      <c r="Z905" s="110">
        <v>12</v>
      </c>
      <c r="AA905" s="75">
        <v>5</v>
      </c>
      <c r="AB905" s="75"/>
      <c r="AC905" s="75"/>
      <c r="AD905" s="75"/>
      <c r="AE905" s="170"/>
      <c r="AF905" s="75"/>
      <c r="AG905" s="75"/>
      <c r="AH905" s="75"/>
    </row>
    <row r="906" spans="1:34" ht="14.25" customHeight="1" x14ac:dyDescent="0.25">
      <c r="A906" s="111">
        <v>81760900</v>
      </c>
      <c r="B906" s="75" t="s">
        <v>817</v>
      </c>
      <c r="C906" s="197" t="str">
        <f>VLOOKUP(B906,Satser!$I$133:$J$160,2,FALSE)</f>
        <v>NV</v>
      </c>
      <c r="D906" s="220" t="s">
        <v>1753</v>
      </c>
      <c r="E906" s="440" t="s">
        <v>2164</v>
      </c>
      <c r="F906" s="220" t="s">
        <v>1813</v>
      </c>
      <c r="G906" s="75"/>
      <c r="H906" s="310">
        <v>2014</v>
      </c>
      <c r="I906" s="75">
        <v>1406</v>
      </c>
      <c r="J906" s="195"/>
      <c r="K906" s="379">
        <f>IF(B906="",0,VLOOKUP(B906,Satser!$D$167:$F$194,2,FALSE)*IF(AA906="",0,VLOOKUP(AA906,Satser!$H$2:$J$14,2,FALSE)))</f>
        <v>37192.430663504645</v>
      </c>
      <c r="L906" s="379">
        <f>IF(B906="",0,VLOOKUP(B906,Satser!$I$167:$L$194,3,FALSE)*IF(AA906="",0,VLOOKUP(AA906,Satser!$H$2:$J$14,3,FALSE)))</f>
        <v>249720.60588353119</v>
      </c>
      <c r="M906" s="380">
        <f t="shared" si="15"/>
        <v>286913.03654703585</v>
      </c>
      <c r="N906" s="141" t="s">
        <v>1764</v>
      </c>
      <c r="O906" s="75"/>
      <c r="P906" s="75"/>
      <c r="Q906" s="75"/>
      <c r="R906" s="75"/>
      <c r="S906" s="75"/>
      <c r="T906" s="75"/>
      <c r="U906" s="75"/>
      <c r="V906" s="75"/>
      <c r="W906" s="75">
        <v>7</v>
      </c>
      <c r="X906" s="75">
        <v>12</v>
      </c>
      <c r="Y906" s="75">
        <v>12</v>
      </c>
      <c r="Z906" s="110">
        <v>12</v>
      </c>
      <c r="AA906" s="75">
        <v>5</v>
      </c>
      <c r="AB906" s="75"/>
      <c r="AC906" s="75"/>
      <c r="AD906" s="75"/>
      <c r="AE906" s="170"/>
      <c r="AF906" s="75"/>
      <c r="AG906" s="75"/>
      <c r="AH906" s="75"/>
    </row>
    <row r="907" spans="1:34" ht="14.25" customHeight="1" x14ac:dyDescent="0.25">
      <c r="A907" s="111">
        <v>81761000</v>
      </c>
      <c r="B907" s="75" t="s">
        <v>817</v>
      </c>
      <c r="C907" s="197" t="str">
        <f>VLOOKUP(B907,Satser!$I$133:$J$160,2,FALSE)</f>
        <v>NV</v>
      </c>
      <c r="D907" s="75" t="s">
        <v>1918</v>
      </c>
      <c r="E907" s="440" t="s">
        <v>2190</v>
      </c>
      <c r="F907" s="220" t="s">
        <v>1813</v>
      </c>
      <c r="G907" s="75"/>
      <c r="H907" s="310">
        <v>2014</v>
      </c>
      <c r="I907" s="75">
        <v>1503</v>
      </c>
      <c r="J907" s="195"/>
      <c r="K907" s="379">
        <f>IF(B907="",0,VLOOKUP(B907,Satser!$D$167:$F$194,2,FALSE)*IF(AA907="",0,VLOOKUP(AA907,Satser!$H$2:$J$14,2,FALSE)))</f>
        <v>89276.117771254561</v>
      </c>
      <c r="L907" s="379">
        <f>IF(B907="",0,VLOOKUP(B907,Satser!$I$167:$L$194,3,FALSE)*IF(AA907="",0,VLOOKUP(AA907,Satser!$H$2:$J$14,3,FALSE)))</f>
        <v>599425.36217842356</v>
      </c>
      <c r="M907" s="380">
        <f t="shared" si="15"/>
        <v>688701.47994967806</v>
      </c>
      <c r="N907" s="141" t="s">
        <v>1932</v>
      </c>
      <c r="O907" s="75"/>
      <c r="P907" s="75"/>
      <c r="Q907" s="75"/>
      <c r="R907" s="75"/>
      <c r="S907" s="75"/>
      <c r="T907" s="75"/>
      <c r="U907" s="75"/>
      <c r="V907" s="75"/>
      <c r="W907" s="75"/>
      <c r="X907" s="75">
        <v>10</v>
      </c>
      <c r="Y907" s="75">
        <v>12</v>
      </c>
      <c r="Z907" s="110">
        <v>12</v>
      </c>
      <c r="AA907" s="75">
        <v>12</v>
      </c>
      <c r="AB907" s="76">
        <v>2</v>
      </c>
      <c r="AC907" s="76"/>
      <c r="AD907" s="76"/>
      <c r="AE907" s="169"/>
      <c r="AF907" s="75"/>
      <c r="AG907" s="75"/>
      <c r="AH907" s="75"/>
    </row>
    <row r="908" spans="1:34" ht="14.25" customHeight="1" x14ac:dyDescent="0.25">
      <c r="A908" s="111">
        <v>81761100</v>
      </c>
      <c r="B908" s="75" t="s">
        <v>817</v>
      </c>
      <c r="C908" s="197" t="str">
        <f>VLOOKUP(B908,Satser!$I$133:$J$160,2,FALSE)</f>
        <v>NV</v>
      </c>
      <c r="D908" s="220" t="s">
        <v>1754</v>
      </c>
      <c r="E908" s="440" t="s">
        <v>2190</v>
      </c>
      <c r="F908" s="220" t="s">
        <v>1813</v>
      </c>
      <c r="G908" s="75"/>
      <c r="H908" s="310">
        <v>2014</v>
      </c>
      <c r="I908" s="75">
        <v>1408</v>
      </c>
      <c r="J908" s="195"/>
      <c r="K908" s="379">
        <f>IF(B908="",0,VLOOKUP(B908,Satser!$D$167:$F$194,2,FALSE)*IF(AA908="",0,VLOOKUP(AA908,Satser!$H$2:$J$14,2,FALSE)))</f>
        <v>52083.687107749902</v>
      </c>
      <c r="L908" s="379">
        <f>IF(B908="",0,VLOOKUP(B908,Satser!$I$167:$L$194,3,FALSE)*IF(AA908="",0,VLOOKUP(AA908,Satser!$H$2:$J$14,3,FALSE)))</f>
        <v>349704.75629489223</v>
      </c>
      <c r="M908" s="380">
        <f t="shared" si="15"/>
        <v>401788.44340264215</v>
      </c>
      <c r="N908" s="141" t="s">
        <v>1764</v>
      </c>
      <c r="O908" s="75"/>
      <c r="P908" s="75"/>
      <c r="Q908" s="75"/>
      <c r="R908" s="75"/>
      <c r="S908" s="75"/>
      <c r="T908" s="75"/>
      <c r="U908" s="75"/>
      <c r="V908" s="75"/>
      <c r="W908" s="75">
        <v>5</v>
      </c>
      <c r="X908" s="75">
        <v>12</v>
      </c>
      <c r="Y908" s="75">
        <v>12</v>
      </c>
      <c r="Z908" s="110">
        <v>12</v>
      </c>
      <c r="AA908" s="75">
        <v>7</v>
      </c>
      <c r="AB908" s="75"/>
      <c r="AC908" s="75"/>
      <c r="AD908" s="75"/>
      <c r="AE908" s="170"/>
      <c r="AF908" s="75"/>
      <c r="AG908" s="75"/>
      <c r="AH908" s="75"/>
    </row>
    <row r="909" spans="1:34" ht="14.25" customHeight="1" x14ac:dyDescent="0.25">
      <c r="A909" s="111">
        <v>81761200</v>
      </c>
      <c r="B909" s="75" t="s">
        <v>817</v>
      </c>
      <c r="C909" s="197" t="str">
        <f>VLOOKUP(B909,Satser!$I$133:$J$160,2,FALSE)</f>
        <v>NV</v>
      </c>
      <c r="D909" s="75" t="s">
        <v>1744</v>
      </c>
      <c r="E909" s="440" t="s">
        <v>2192</v>
      </c>
      <c r="F909" s="220" t="s">
        <v>1813</v>
      </c>
      <c r="G909" s="75"/>
      <c r="H909" s="310">
        <v>2014</v>
      </c>
      <c r="I909" s="75">
        <v>1408</v>
      </c>
      <c r="J909" s="195"/>
      <c r="K909" s="379">
        <f>IF(B909="",0,VLOOKUP(B909,Satser!$D$167:$F$194,2,FALSE)*IF(AA909="",0,VLOOKUP(AA909,Satser!$H$2:$J$14,2,FALSE)))</f>
        <v>52083.687107749902</v>
      </c>
      <c r="L909" s="379">
        <f>IF(B909="",0,VLOOKUP(B909,Satser!$I$167:$L$194,3,FALSE)*IF(AA909="",0,VLOOKUP(AA909,Satser!$H$2:$J$14,3,FALSE)))</f>
        <v>349704.75629489223</v>
      </c>
      <c r="M909" s="380">
        <f t="shared" si="15"/>
        <v>401788.44340264215</v>
      </c>
      <c r="N909" s="141" t="s">
        <v>1765</v>
      </c>
      <c r="O909" s="75"/>
      <c r="P909" s="75"/>
      <c r="Q909" s="75"/>
      <c r="R909" s="75"/>
      <c r="S909" s="75"/>
      <c r="T909" s="75"/>
      <c r="U909" s="75"/>
      <c r="V909" s="75"/>
      <c r="W909" s="75">
        <v>5</v>
      </c>
      <c r="X909" s="75">
        <v>12</v>
      </c>
      <c r="Y909" s="75">
        <v>12</v>
      </c>
      <c r="Z909" s="110">
        <v>12</v>
      </c>
      <c r="AA909" s="75">
        <v>7</v>
      </c>
      <c r="AB909" s="75"/>
      <c r="AC909" s="75"/>
      <c r="AD909" s="75"/>
      <c r="AE909" s="170"/>
      <c r="AF909" s="75"/>
      <c r="AG909" s="75"/>
      <c r="AH909" s="75"/>
    </row>
    <row r="910" spans="1:34" ht="14.25" customHeight="1" x14ac:dyDescent="0.25">
      <c r="A910" s="111">
        <v>81761300</v>
      </c>
      <c r="B910" s="75" t="s">
        <v>818</v>
      </c>
      <c r="C910" s="197" t="str">
        <f>VLOOKUP(B910,Satser!$I$133:$J$160,2,FALSE)</f>
        <v>SU</v>
      </c>
      <c r="D910" s="75" t="s">
        <v>1527</v>
      </c>
      <c r="E910" s="440"/>
      <c r="F910" s="220" t="s">
        <v>1813</v>
      </c>
      <c r="G910" s="75"/>
      <c r="H910" s="310">
        <v>2014</v>
      </c>
      <c r="I910" s="75"/>
      <c r="J910" s="195"/>
      <c r="K910" s="379">
        <f>IF(B910="",0,VLOOKUP(B910,Satser!$D$167:$F$194,2,FALSE)*IF(AA910="",0,VLOOKUP(AA910,Satser!$H$2:$J$14,2,FALSE)))</f>
        <v>42520.939521337525</v>
      </c>
      <c r="L910" s="379">
        <f>IF(B910="",0,VLOOKUP(B910,Satser!$I$167:$L$194,3,FALSE)*IF(AA910="",0,VLOOKUP(AA910,Satser!$H$2:$J$14,3,FALSE)))</f>
        <v>399696.83150057279</v>
      </c>
      <c r="M910" s="380">
        <f t="shared" si="15"/>
        <v>442217.7710219103</v>
      </c>
      <c r="N910" s="141" t="s">
        <v>1594</v>
      </c>
      <c r="O910" s="75"/>
      <c r="P910" s="75"/>
      <c r="Q910" s="75"/>
      <c r="R910" s="75"/>
      <c r="S910" s="75"/>
      <c r="T910" s="75"/>
      <c r="U910" s="75"/>
      <c r="V910" s="75"/>
      <c r="W910" s="75">
        <v>4</v>
      </c>
      <c r="X910" s="75">
        <v>12</v>
      </c>
      <c r="Y910" s="75">
        <v>12</v>
      </c>
      <c r="Z910" s="110">
        <v>12</v>
      </c>
      <c r="AA910" s="75">
        <v>8</v>
      </c>
      <c r="AB910" s="75"/>
      <c r="AC910" s="75"/>
      <c r="AD910" s="75"/>
      <c r="AE910" s="170"/>
      <c r="AF910" s="75"/>
      <c r="AG910" s="75"/>
      <c r="AH910" s="75"/>
    </row>
    <row r="911" spans="1:34" ht="14.25" customHeight="1" x14ac:dyDescent="0.25">
      <c r="A911" s="111">
        <v>81761400</v>
      </c>
      <c r="B911" s="75" t="s">
        <v>818</v>
      </c>
      <c r="C911" s="197" t="str">
        <f>VLOOKUP(B911,Satser!$I$133:$J$160,2,FALSE)</f>
        <v>SU</v>
      </c>
      <c r="D911" s="75" t="s">
        <v>1527</v>
      </c>
      <c r="E911" s="440"/>
      <c r="F911" s="220" t="s">
        <v>1813</v>
      </c>
      <c r="G911" s="75"/>
      <c r="H911" s="310">
        <v>2014</v>
      </c>
      <c r="I911" s="75"/>
      <c r="J911" s="195"/>
      <c r="K911" s="379">
        <f>IF(B911="",0,VLOOKUP(B911,Satser!$D$167:$F$194,2,FALSE)*IF(AA911="",0,VLOOKUP(AA911,Satser!$H$2:$J$14,2,FALSE)))</f>
        <v>42520.939521337525</v>
      </c>
      <c r="L911" s="379">
        <f>IF(B911="",0,VLOOKUP(B911,Satser!$I$167:$L$194,3,FALSE)*IF(AA911="",0,VLOOKUP(AA911,Satser!$H$2:$J$14,3,FALSE)))</f>
        <v>399696.83150057279</v>
      </c>
      <c r="M911" s="380">
        <f t="shared" si="15"/>
        <v>442217.7710219103</v>
      </c>
      <c r="N911" s="141" t="s">
        <v>1594</v>
      </c>
      <c r="O911" s="75"/>
      <c r="P911" s="75"/>
      <c r="Q911" s="75"/>
      <c r="R911" s="75"/>
      <c r="S911" s="75"/>
      <c r="T911" s="75"/>
      <c r="U911" s="75"/>
      <c r="V911" s="75"/>
      <c r="W911" s="75">
        <v>4</v>
      </c>
      <c r="X911" s="75">
        <v>12</v>
      </c>
      <c r="Y911" s="75">
        <v>12</v>
      </c>
      <c r="Z911" s="110">
        <v>12</v>
      </c>
      <c r="AA911" s="75">
        <v>8</v>
      </c>
      <c r="AB911" s="75"/>
      <c r="AC911" s="75"/>
      <c r="AD911" s="75"/>
      <c r="AE911" s="170"/>
      <c r="AF911" s="75"/>
      <c r="AG911" s="75"/>
      <c r="AH911" s="75"/>
    </row>
    <row r="912" spans="1:34" ht="14.25" customHeight="1" x14ac:dyDescent="0.25">
      <c r="A912" s="111">
        <v>81761500</v>
      </c>
      <c r="B912" s="75" t="s">
        <v>818</v>
      </c>
      <c r="C912" s="197" t="str">
        <f>VLOOKUP(B912,Satser!$I$133:$J$160,2,FALSE)</f>
        <v>SU</v>
      </c>
      <c r="D912" s="75" t="s">
        <v>1527</v>
      </c>
      <c r="E912" s="440"/>
      <c r="F912" s="220" t="s">
        <v>1813</v>
      </c>
      <c r="G912" s="75"/>
      <c r="H912" s="310">
        <v>2014</v>
      </c>
      <c r="I912" s="75"/>
      <c r="J912" s="195"/>
      <c r="K912" s="379">
        <f>IF(B912="",0,VLOOKUP(B912,Satser!$D$167:$F$194,2,FALSE)*IF(AA912="",0,VLOOKUP(AA912,Satser!$H$2:$J$14,2,FALSE)))</f>
        <v>42520.939521337525</v>
      </c>
      <c r="L912" s="379">
        <f>IF(B912="",0,VLOOKUP(B912,Satser!$I$167:$L$194,3,FALSE)*IF(AA912="",0,VLOOKUP(AA912,Satser!$H$2:$J$14,3,FALSE)))</f>
        <v>399696.83150057279</v>
      </c>
      <c r="M912" s="380">
        <f t="shared" si="15"/>
        <v>442217.7710219103</v>
      </c>
      <c r="N912" s="141" t="s">
        <v>1594</v>
      </c>
      <c r="O912" s="75"/>
      <c r="P912" s="75"/>
      <c r="Q912" s="75"/>
      <c r="R912" s="75"/>
      <c r="S912" s="75"/>
      <c r="T912" s="75"/>
      <c r="U912" s="75"/>
      <c r="V912" s="75"/>
      <c r="W912" s="75">
        <v>4</v>
      </c>
      <c r="X912" s="75">
        <v>12</v>
      </c>
      <c r="Y912" s="75">
        <v>12</v>
      </c>
      <c r="Z912" s="110">
        <v>12</v>
      </c>
      <c r="AA912" s="75">
        <v>8</v>
      </c>
      <c r="AB912" s="75"/>
      <c r="AC912" s="75"/>
      <c r="AD912" s="75"/>
      <c r="AE912" s="170"/>
      <c r="AF912" s="75"/>
      <c r="AG912" s="75"/>
      <c r="AH912" s="75"/>
    </row>
    <row r="913" spans="1:34" ht="14.25" customHeight="1" x14ac:dyDescent="0.25">
      <c r="A913" s="111">
        <v>81761600</v>
      </c>
      <c r="B913" s="75" t="s">
        <v>818</v>
      </c>
      <c r="C913" s="197" t="str">
        <f>VLOOKUP(B913,Satser!$I$133:$J$160,2,FALSE)</f>
        <v>SU</v>
      </c>
      <c r="D913" s="75" t="s">
        <v>1527</v>
      </c>
      <c r="E913" s="440"/>
      <c r="F913" s="220" t="s">
        <v>1813</v>
      </c>
      <c r="G913" s="75"/>
      <c r="H913" s="310">
        <v>2014</v>
      </c>
      <c r="I913" s="75"/>
      <c r="J913" s="195"/>
      <c r="K913" s="379">
        <f>IF(B913="",0,VLOOKUP(B913,Satser!$D$167:$F$194,2,FALSE)*IF(AA913="",0,VLOOKUP(AA913,Satser!$H$2:$J$14,2,FALSE)))</f>
        <v>42520.939521337525</v>
      </c>
      <c r="L913" s="379">
        <f>IF(B913="",0,VLOOKUP(B913,Satser!$I$167:$L$194,3,FALSE)*IF(AA913="",0,VLOOKUP(AA913,Satser!$H$2:$J$14,3,FALSE)))</f>
        <v>399696.83150057279</v>
      </c>
      <c r="M913" s="380">
        <f t="shared" si="15"/>
        <v>442217.7710219103</v>
      </c>
      <c r="N913" s="141" t="s">
        <v>1594</v>
      </c>
      <c r="O913" s="75"/>
      <c r="P913" s="75"/>
      <c r="Q913" s="75"/>
      <c r="R913" s="75"/>
      <c r="S913" s="75"/>
      <c r="T913" s="75"/>
      <c r="U913" s="75"/>
      <c r="V913" s="75"/>
      <c r="W913" s="75">
        <v>4</v>
      </c>
      <c r="X913" s="75">
        <v>12</v>
      </c>
      <c r="Y913" s="75">
        <v>12</v>
      </c>
      <c r="Z913" s="110">
        <v>12</v>
      </c>
      <c r="AA913" s="75">
        <v>8</v>
      </c>
      <c r="AB913" s="75"/>
      <c r="AC913" s="75"/>
      <c r="AD913" s="75"/>
      <c r="AE913" s="170"/>
      <c r="AF913" s="75"/>
      <c r="AG913" s="75"/>
      <c r="AH913" s="75"/>
    </row>
    <row r="914" spans="1:34" ht="14.25" customHeight="1" x14ac:dyDescent="0.25">
      <c r="A914" s="111">
        <v>81761700</v>
      </c>
      <c r="B914" s="75" t="s">
        <v>818</v>
      </c>
      <c r="C914" s="197" t="str">
        <f>VLOOKUP(B914,Satser!$I$133:$J$160,2,FALSE)</f>
        <v>SU</v>
      </c>
      <c r="D914" s="75" t="s">
        <v>1527</v>
      </c>
      <c r="E914" s="440"/>
      <c r="F914" s="220" t="s">
        <v>1813</v>
      </c>
      <c r="G914" s="75"/>
      <c r="H914" s="310">
        <v>2014</v>
      </c>
      <c r="I914" s="75"/>
      <c r="J914" s="195"/>
      <c r="K914" s="379">
        <f>IF(B914="",0,VLOOKUP(B914,Satser!$D$167:$F$194,2,FALSE)*IF(AA914="",0,VLOOKUP(AA914,Satser!$H$2:$J$14,2,FALSE)))</f>
        <v>42520.939521337525</v>
      </c>
      <c r="L914" s="379">
        <f>IF(B914="",0,VLOOKUP(B914,Satser!$I$167:$L$194,3,FALSE)*IF(AA914="",0,VLOOKUP(AA914,Satser!$H$2:$J$14,3,FALSE)))</f>
        <v>399696.83150057279</v>
      </c>
      <c r="M914" s="380">
        <f t="shared" si="15"/>
        <v>442217.7710219103</v>
      </c>
      <c r="N914" s="141" t="s">
        <v>1594</v>
      </c>
      <c r="O914" s="75"/>
      <c r="P914" s="75"/>
      <c r="Q914" s="75"/>
      <c r="R914" s="75"/>
      <c r="S914" s="75"/>
      <c r="T914" s="75"/>
      <c r="U914" s="75"/>
      <c r="V914" s="75"/>
      <c r="W914" s="75">
        <v>4</v>
      </c>
      <c r="X914" s="75">
        <v>12</v>
      </c>
      <c r="Y914" s="75">
        <v>12</v>
      </c>
      <c r="Z914" s="110">
        <v>12</v>
      </c>
      <c r="AA914" s="75">
        <v>8</v>
      </c>
      <c r="AB914" s="75"/>
      <c r="AC914" s="75"/>
      <c r="AD914" s="75"/>
      <c r="AE914" s="170"/>
      <c r="AF914" s="75"/>
      <c r="AG914" s="75"/>
      <c r="AH914" s="75"/>
    </row>
    <row r="915" spans="1:34" ht="14.25" customHeight="1" x14ac:dyDescent="0.25">
      <c r="A915" s="111">
        <v>81761800</v>
      </c>
      <c r="B915" s="75" t="s">
        <v>818</v>
      </c>
      <c r="C915" s="197" t="str">
        <f>VLOOKUP(B915,Satser!$I$133:$J$160,2,FALSE)</f>
        <v>SU</v>
      </c>
      <c r="D915" s="75" t="s">
        <v>1527</v>
      </c>
      <c r="E915" s="440"/>
      <c r="F915" s="220" t="s">
        <v>1813</v>
      </c>
      <c r="G915" s="75"/>
      <c r="H915" s="310">
        <v>2014</v>
      </c>
      <c r="I915" s="75"/>
      <c r="J915" s="195"/>
      <c r="K915" s="379">
        <f>IF(B915="",0,VLOOKUP(B915,Satser!$D$167:$F$194,2,FALSE)*IF(AA915="",0,VLOOKUP(AA915,Satser!$H$2:$J$14,2,FALSE)))</f>
        <v>42520.939521337525</v>
      </c>
      <c r="L915" s="379">
        <f>IF(B915="",0,VLOOKUP(B915,Satser!$I$167:$L$194,3,FALSE)*IF(AA915="",0,VLOOKUP(AA915,Satser!$H$2:$J$14,3,FALSE)))</f>
        <v>399696.83150057279</v>
      </c>
      <c r="M915" s="380">
        <f t="shared" si="15"/>
        <v>442217.7710219103</v>
      </c>
      <c r="N915" s="141" t="s">
        <v>1594</v>
      </c>
      <c r="O915" s="75"/>
      <c r="P915" s="75"/>
      <c r="Q915" s="75"/>
      <c r="R915" s="75"/>
      <c r="S915" s="75"/>
      <c r="T915" s="75"/>
      <c r="U915" s="75"/>
      <c r="V915" s="75"/>
      <c r="W915" s="75">
        <v>4</v>
      </c>
      <c r="X915" s="75">
        <v>12</v>
      </c>
      <c r="Y915" s="75">
        <v>12</v>
      </c>
      <c r="Z915" s="110">
        <v>12</v>
      </c>
      <c r="AA915" s="75">
        <v>8</v>
      </c>
      <c r="AB915" s="75"/>
      <c r="AC915" s="75"/>
      <c r="AD915" s="75"/>
      <c r="AE915" s="170"/>
      <c r="AF915" s="75"/>
      <c r="AG915" s="75"/>
      <c r="AH915" s="75"/>
    </row>
    <row r="916" spans="1:34" ht="14.25" customHeight="1" x14ac:dyDescent="0.25">
      <c r="A916" s="111">
        <v>81761900</v>
      </c>
      <c r="B916" s="75" t="s">
        <v>818</v>
      </c>
      <c r="C916" s="197" t="str">
        <f>VLOOKUP(B916,Satser!$I$133:$J$160,2,FALSE)</f>
        <v>SU</v>
      </c>
      <c r="D916" s="75" t="s">
        <v>1527</v>
      </c>
      <c r="E916" s="440"/>
      <c r="F916" s="220" t="s">
        <v>1813</v>
      </c>
      <c r="G916" s="75"/>
      <c r="H916" s="310">
        <v>2014</v>
      </c>
      <c r="I916" s="75"/>
      <c r="J916" s="195"/>
      <c r="K916" s="379">
        <f>IF(B916="",0,VLOOKUP(B916,Satser!$D$167:$F$194,2,FALSE)*IF(AA916="",0,VLOOKUP(AA916,Satser!$H$2:$J$14,2,FALSE)))</f>
        <v>42520.939521337525</v>
      </c>
      <c r="L916" s="379">
        <f>IF(B916="",0,VLOOKUP(B916,Satser!$I$167:$L$194,3,FALSE)*IF(AA916="",0,VLOOKUP(AA916,Satser!$H$2:$J$14,3,FALSE)))</f>
        <v>399696.83150057279</v>
      </c>
      <c r="M916" s="380">
        <f t="shared" si="15"/>
        <v>442217.7710219103</v>
      </c>
      <c r="N916" s="141" t="s">
        <v>1594</v>
      </c>
      <c r="O916" s="75"/>
      <c r="P916" s="75"/>
      <c r="Q916" s="75"/>
      <c r="R916" s="75"/>
      <c r="S916" s="75"/>
      <c r="T916" s="75"/>
      <c r="U916" s="75"/>
      <c r="V916" s="75"/>
      <c r="W916" s="75">
        <v>4</v>
      </c>
      <c r="X916" s="75">
        <v>12</v>
      </c>
      <c r="Y916" s="75">
        <v>12</v>
      </c>
      <c r="Z916" s="110">
        <v>12</v>
      </c>
      <c r="AA916" s="75">
        <v>8</v>
      </c>
      <c r="AB916" s="75"/>
      <c r="AC916" s="75"/>
      <c r="AD916" s="75"/>
      <c r="AE916" s="170"/>
      <c r="AF916" s="75"/>
      <c r="AG916" s="75"/>
      <c r="AH916" s="75"/>
    </row>
    <row r="917" spans="1:34" ht="14.25" customHeight="1" x14ac:dyDescent="0.25">
      <c r="A917" s="111">
        <v>81762000</v>
      </c>
      <c r="B917" s="75" t="s">
        <v>818</v>
      </c>
      <c r="C917" s="197" t="str">
        <f>VLOOKUP(B917,Satser!$I$133:$J$160,2,FALSE)</f>
        <v>SU</v>
      </c>
      <c r="D917" s="75" t="s">
        <v>1527</v>
      </c>
      <c r="E917" s="440"/>
      <c r="F917" s="220" t="s">
        <v>1813</v>
      </c>
      <c r="G917" s="75"/>
      <c r="H917" s="310">
        <v>2014</v>
      </c>
      <c r="I917" s="75"/>
      <c r="J917" s="195"/>
      <c r="K917" s="379">
        <f>IF(B917="",0,VLOOKUP(B917,Satser!$D$167:$F$194,2,FALSE)*IF(AA917="",0,VLOOKUP(AA917,Satser!$H$2:$J$14,2,FALSE)))</f>
        <v>42520.939521337525</v>
      </c>
      <c r="L917" s="379">
        <f>IF(B917="",0,VLOOKUP(B917,Satser!$I$167:$L$194,3,FALSE)*IF(AA917="",0,VLOOKUP(AA917,Satser!$H$2:$J$14,3,FALSE)))</f>
        <v>399696.83150057279</v>
      </c>
      <c r="M917" s="380">
        <f t="shared" si="15"/>
        <v>442217.7710219103</v>
      </c>
      <c r="N917" s="141" t="s">
        <v>1594</v>
      </c>
      <c r="O917" s="75"/>
      <c r="P917" s="75"/>
      <c r="Q917" s="75"/>
      <c r="R917" s="75"/>
      <c r="S917" s="75"/>
      <c r="T917" s="75"/>
      <c r="U917" s="75"/>
      <c r="V917" s="75"/>
      <c r="W917" s="75">
        <v>4</v>
      </c>
      <c r="X917" s="75">
        <v>12</v>
      </c>
      <c r="Y917" s="75">
        <v>12</v>
      </c>
      <c r="Z917" s="110">
        <v>12</v>
      </c>
      <c r="AA917" s="75">
        <v>8</v>
      </c>
      <c r="AB917" s="75"/>
      <c r="AC917" s="75"/>
      <c r="AD917" s="75"/>
      <c r="AE917" s="170"/>
      <c r="AF917" s="75"/>
      <c r="AG917" s="75"/>
      <c r="AH917" s="75"/>
    </row>
    <row r="918" spans="1:34" ht="14.25" customHeight="1" x14ac:dyDescent="0.25">
      <c r="A918" s="111">
        <v>81762100</v>
      </c>
      <c r="B918" s="75" t="s">
        <v>818</v>
      </c>
      <c r="C918" s="197" t="str">
        <f>VLOOKUP(B918,Satser!$I$133:$J$160,2,FALSE)</f>
        <v>SU</v>
      </c>
      <c r="D918" s="75" t="s">
        <v>1527</v>
      </c>
      <c r="E918" s="440"/>
      <c r="F918" s="220" t="s">
        <v>1813</v>
      </c>
      <c r="G918" s="75"/>
      <c r="H918" s="310">
        <v>2014</v>
      </c>
      <c r="I918" s="75"/>
      <c r="J918" s="195"/>
      <c r="K918" s="379">
        <f>IF(B918="",0,VLOOKUP(B918,Satser!$D$167:$F$194,2,FALSE)*IF(AA918="",0,VLOOKUP(AA918,Satser!$H$2:$J$14,2,FALSE)))</f>
        <v>42520.939521337525</v>
      </c>
      <c r="L918" s="379">
        <f>IF(B918="",0,VLOOKUP(B918,Satser!$I$167:$L$194,3,FALSE)*IF(AA918="",0,VLOOKUP(AA918,Satser!$H$2:$J$14,3,FALSE)))</f>
        <v>399696.83150057279</v>
      </c>
      <c r="M918" s="380">
        <f t="shared" si="15"/>
        <v>442217.7710219103</v>
      </c>
      <c r="N918" s="141" t="s">
        <v>1594</v>
      </c>
      <c r="O918" s="75"/>
      <c r="P918" s="75"/>
      <c r="Q918" s="75"/>
      <c r="R918" s="75"/>
      <c r="S918" s="75"/>
      <c r="T918" s="75"/>
      <c r="U918" s="75"/>
      <c r="V918" s="75"/>
      <c r="W918" s="75">
        <v>4</v>
      </c>
      <c r="X918" s="75">
        <v>12</v>
      </c>
      <c r="Y918" s="75">
        <v>12</v>
      </c>
      <c r="Z918" s="110">
        <v>12</v>
      </c>
      <c r="AA918" s="75">
        <v>8</v>
      </c>
      <c r="AB918" s="75"/>
      <c r="AC918" s="75"/>
      <c r="AD918" s="75"/>
      <c r="AE918" s="170"/>
      <c r="AF918" s="75"/>
      <c r="AG918" s="75"/>
      <c r="AH918" s="75"/>
    </row>
    <row r="919" spans="1:34" ht="14.25" customHeight="1" x14ac:dyDescent="0.25">
      <c r="A919" s="111">
        <v>81762200</v>
      </c>
      <c r="B919" s="75" t="s">
        <v>818</v>
      </c>
      <c r="C919" s="197" t="str">
        <f>VLOOKUP(B919,Satser!$I$133:$J$160,2,FALSE)</f>
        <v>SU</v>
      </c>
      <c r="D919" s="75" t="s">
        <v>1527</v>
      </c>
      <c r="E919" s="440"/>
      <c r="F919" s="220" t="s">
        <v>1813</v>
      </c>
      <c r="G919" s="75"/>
      <c r="H919" s="310">
        <v>2014</v>
      </c>
      <c r="I919" s="75"/>
      <c r="J919" s="195"/>
      <c r="K919" s="379">
        <f>IF(B919="",0,VLOOKUP(B919,Satser!$D$167:$F$194,2,FALSE)*IF(AA919="",0,VLOOKUP(AA919,Satser!$H$2:$J$14,2,FALSE)))</f>
        <v>42520.939521337525</v>
      </c>
      <c r="L919" s="379">
        <f>IF(B919="",0,VLOOKUP(B919,Satser!$I$167:$L$194,3,FALSE)*IF(AA919="",0,VLOOKUP(AA919,Satser!$H$2:$J$14,3,FALSE)))</f>
        <v>399696.83150057279</v>
      </c>
      <c r="M919" s="380">
        <f t="shared" si="15"/>
        <v>442217.7710219103</v>
      </c>
      <c r="N919" s="141" t="s">
        <v>1594</v>
      </c>
      <c r="O919" s="75"/>
      <c r="P919" s="75"/>
      <c r="Q919" s="75"/>
      <c r="R919" s="75"/>
      <c r="S919" s="75"/>
      <c r="T919" s="75"/>
      <c r="U919" s="75"/>
      <c r="V919" s="75"/>
      <c r="W919" s="75">
        <v>4</v>
      </c>
      <c r="X919" s="75">
        <v>12</v>
      </c>
      <c r="Y919" s="75">
        <v>12</v>
      </c>
      <c r="Z919" s="110">
        <v>12</v>
      </c>
      <c r="AA919" s="75">
        <v>8</v>
      </c>
      <c r="AB919" s="75"/>
      <c r="AC919" s="75"/>
      <c r="AD919" s="75"/>
      <c r="AE919" s="170"/>
      <c r="AF919" s="75"/>
      <c r="AG919" s="75"/>
      <c r="AH919" s="75"/>
    </row>
    <row r="920" spans="1:34" ht="14.25" customHeight="1" x14ac:dyDescent="0.25">
      <c r="A920" s="111">
        <v>81762300</v>
      </c>
      <c r="B920" s="75" t="s">
        <v>818</v>
      </c>
      <c r="C920" s="197" t="str">
        <f>VLOOKUP(B920,Satser!$I$133:$J$160,2,FALSE)</f>
        <v>SU</v>
      </c>
      <c r="D920" s="75" t="s">
        <v>1527</v>
      </c>
      <c r="E920" s="440"/>
      <c r="F920" s="220" t="s">
        <v>1813</v>
      </c>
      <c r="G920" s="75"/>
      <c r="H920" s="310">
        <v>2014</v>
      </c>
      <c r="I920" s="75"/>
      <c r="J920" s="195"/>
      <c r="K920" s="379">
        <f>IF(B920="",0,VLOOKUP(B920,Satser!$D$167:$F$194,2,FALSE)*IF(AA920="",0,VLOOKUP(AA920,Satser!$H$2:$J$14,2,FALSE)))</f>
        <v>42520.939521337525</v>
      </c>
      <c r="L920" s="379">
        <f>IF(B920="",0,VLOOKUP(B920,Satser!$I$167:$L$194,3,FALSE)*IF(AA920="",0,VLOOKUP(AA920,Satser!$H$2:$J$14,3,FALSE)))</f>
        <v>399696.83150057279</v>
      </c>
      <c r="M920" s="380">
        <f t="shared" si="15"/>
        <v>442217.7710219103</v>
      </c>
      <c r="N920" s="141" t="s">
        <v>1594</v>
      </c>
      <c r="O920" s="75"/>
      <c r="P920" s="75"/>
      <c r="Q920" s="75"/>
      <c r="R920" s="75"/>
      <c r="S920" s="75"/>
      <c r="T920" s="75"/>
      <c r="U920" s="75"/>
      <c r="V920" s="75"/>
      <c r="W920" s="75">
        <v>4</v>
      </c>
      <c r="X920" s="75">
        <v>12</v>
      </c>
      <c r="Y920" s="75">
        <v>12</v>
      </c>
      <c r="Z920" s="110">
        <v>12</v>
      </c>
      <c r="AA920" s="75">
        <v>8</v>
      </c>
      <c r="AB920" s="75"/>
      <c r="AC920" s="75"/>
      <c r="AD920" s="75"/>
      <c r="AE920" s="170"/>
      <c r="AF920" s="75"/>
      <c r="AG920" s="75"/>
      <c r="AH920" s="75"/>
    </row>
    <row r="921" spans="1:34" ht="14.25" customHeight="1" x14ac:dyDescent="0.25">
      <c r="A921" s="111">
        <v>81762400</v>
      </c>
      <c r="B921" s="75" t="s">
        <v>818</v>
      </c>
      <c r="C921" s="197" t="str">
        <f>VLOOKUP(B921,Satser!$I$133:$J$160,2,FALSE)</f>
        <v>SU</v>
      </c>
      <c r="D921" s="75" t="s">
        <v>1527</v>
      </c>
      <c r="E921" s="440"/>
      <c r="F921" s="220" t="s">
        <v>1813</v>
      </c>
      <c r="G921" s="75"/>
      <c r="H921" s="310">
        <v>2014</v>
      </c>
      <c r="I921" s="75"/>
      <c r="J921" s="195"/>
      <c r="K921" s="379">
        <f>IF(B921="",0,VLOOKUP(B921,Satser!$D$167:$F$194,2,FALSE)*IF(AA921="",0,VLOOKUP(AA921,Satser!$H$2:$J$14,2,FALSE)))</f>
        <v>42520.939521337525</v>
      </c>
      <c r="L921" s="379">
        <f>IF(B921="",0,VLOOKUP(B921,Satser!$I$167:$L$194,3,FALSE)*IF(AA921="",0,VLOOKUP(AA921,Satser!$H$2:$J$14,3,FALSE)))</f>
        <v>399696.83150057279</v>
      </c>
      <c r="M921" s="380">
        <f t="shared" si="15"/>
        <v>442217.7710219103</v>
      </c>
      <c r="N921" s="141" t="s">
        <v>1594</v>
      </c>
      <c r="O921" s="75"/>
      <c r="P921" s="75"/>
      <c r="Q921" s="75"/>
      <c r="R921" s="75"/>
      <c r="S921" s="75"/>
      <c r="T921" s="75"/>
      <c r="U921" s="75"/>
      <c r="V921" s="75"/>
      <c r="W921" s="75">
        <v>4</v>
      </c>
      <c r="X921" s="75">
        <v>12</v>
      </c>
      <c r="Y921" s="75">
        <v>12</v>
      </c>
      <c r="Z921" s="110">
        <v>12</v>
      </c>
      <c r="AA921" s="75">
        <v>8</v>
      </c>
      <c r="AB921" s="75"/>
      <c r="AC921" s="75"/>
      <c r="AD921" s="75"/>
      <c r="AE921" s="170"/>
      <c r="AF921" s="75"/>
      <c r="AG921" s="75"/>
      <c r="AH921" s="75"/>
    </row>
    <row r="922" spans="1:34" ht="14.25" customHeight="1" x14ac:dyDescent="0.25">
      <c r="A922" s="111">
        <v>81762500</v>
      </c>
      <c r="B922" s="75" t="s">
        <v>818</v>
      </c>
      <c r="C922" s="197" t="str">
        <f>VLOOKUP(B922,Satser!$I$133:$J$160,2,FALSE)</f>
        <v>SU</v>
      </c>
      <c r="D922" s="75" t="s">
        <v>1527</v>
      </c>
      <c r="E922" s="440"/>
      <c r="F922" s="220" t="s">
        <v>1813</v>
      </c>
      <c r="G922" s="75"/>
      <c r="H922" s="310">
        <v>2014</v>
      </c>
      <c r="I922" s="75"/>
      <c r="J922" s="195"/>
      <c r="K922" s="379">
        <f>IF(B922="",0,VLOOKUP(B922,Satser!$D$167:$F$194,2,FALSE)*IF(AA922="",0,VLOOKUP(AA922,Satser!$H$2:$J$14,2,FALSE)))</f>
        <v>42520.939521337525</v>
      </c>
      <c r="L922" s="379">
        <f>IF(B922="",0,VLOOKUP(B922,Satser!$I$167:$L$194,3,FALSE)*IF(AA922="",0,VLOOKUP(AA922,Satser!$H$2:$J$14,3,FALSE)))</f>
        <v>399696.83150057279</v>
      </c>
      <c r="M922" s="380">
        <f t="shared" si="15"/>
        <v>442217.7710219103</v>
      </c>
      <c r="N922" s="141" t="s">
        <v>1594</v>
      </c>
      <c r="O922" s="75"/>
      <c r="P922" s="75"/>
      <c r="Q922" s="75"/>
      <c r="R922" s="75"/>
      <c r="S922" s="75"/>
      <c r="T922" s="75"/>
      <c r="U922" s="75"/>
      <c r="V922" s="75"/>
      <c r="W922" s="75">
        <v>4</v>
      </c>
      <c r="X922" s="75">
        <v>12</v>
      </c>
      <c r="Y922" s="75">
        <v>12</v>
      </c>
      <c r="Z922" s="110">
        <v>12</v>
      </c>
      <c r="AA922" s="75">
        <v>8</v>
      </c>
      <c r="AB922" s="75"/>
      <c r="AC922" s="75"/>
      <c r="AD922" s="75"/>
      <c r="AE922" s="170"/>
      <c r="AF922" s="75"/>
      <c r="AG922" s="75"/>
      <c r="AH922" s="75"/>
    </row>
    <row r="923" spans="1:34" ht="14.25" customHeight="1" x14ac:dyDescent="0.25">
      <c r="A923" s="111">
        <v>81762600</v>
      </c>
      <c r="B923" s="220" t="s">
        <v>810</v>
      </c>
      <c r="C923" s="197" t="str">
        <f>VLOOKUP(B923,Satser!$I$133:$J$160,2,FALSE)</f>
        <v>HF</v>
      </c>
      <c r="D923" s="110" t="s">
        <v>1589</v>
      </c>
      <c r="E923" s="441">
        <v>620105</v>
      </c>
      <c r="F923" s="220" t="s">
        <v>1812</v>
      </c>
      <c r="G923" s="75"/>
      <c r="H923" s="310">
        <v>2014</v>
      </c>
      <c r="I923" s="75"/>
      <c r="J923" s="195"/>
      <c r="K923" s="379">
        <f>IF(B923="",0,VLOOKUP(B923,Satser!$D$167:$F$194,2,FALSE)*IF(AA923="",0,VLOOKUP(AA923,Satser!$H$2:$J$14,2,FALSE)))</f>
        <v>10623.858014779291</v>
      </c>
      <c r="L923" s="379">
        <f>IF(B923="",0,VLOOKUP(B923,Satser!$I$167:$L$194,3,FALSE)*IF(AA923="",0,VLOOKUP(AA923,Satser!$H$2:$J$14,3,FALSE)))</f>
        <v>99864.265338925339</v>
      </c>
      <c r="M923" s="380">
        <f t="shared" si="15"/>
        <v>110488.12335370464</v>
      </c>
      <c r="N923" s="141" t="s">
        <v>1933</v>
      </c>
      <c r="O923" s="75"/>
      <c r="P923" s="75"/>
      <c r="Q923" s="75"/>
      <c r="R923" s="75"/>
      <c r="S923" s="75"/>
      <c r="T923" s="75"/>
      <c r="U923" s="75"/>
      <c r="V923" s="75"/>
      <c r="W923" s="75"/>
      <c r="X923" s="75">
        <v>10</v>
      </c>
      <c r="Y923" s="75">
        <v>12</v>
      </c>
      <c r="Z923" s="110">
        <v>12</v>
      </c>
      <c r="AA923" s="75">
        <v>2</v>
      </c>
      <c r="AB923" s="76"/>
      <c r="AC923" s="76"/>
      <c r="AD923" s="76"/>
      <c r="AE923" s="169"/>
      <c r="AF923" s="75"/>
      <c r="AG923" s="75"/>
      <c r="AH923" s="75"/>
    </row>
    <row r="924" spans="1:34" ht="14.25" customHeight="1" x14ac:dyDescent="0.25">
      <c r="A924" s="111">
        <v>81762700</v>
      </c>
      <c r="B924" s="75" t="s">
        <v>813</v>
      </c>
      <c r="C924" s="197" t="str">
        <f>VLOOKUP(B924,Satser!$I$133:$J$160,2,FALSE)</f>
        <v>IV</v>
      </c>
      <c r="D924" s="75" t="s">
        <v>1993</v>
      </c>
      <c r="E924" s="440" t="s">
        <v>2186</v>
      </c>
      <c r="F924" s="220" t="s">
        <v>1812</v>
      </c>
      <c r="G924" s="75" t="s">
        <v>530</v>
      </c>
      <c r="H924" s="310">
        <v>2014</v>
      </c>
      <c r="I924" s="75">
        <v>1511</v>
      </c>
      <c r="J924" s="195"/>
      <c r="K924" s="379">
        <f>IF(B924="",0,VLOOKUP(B924,Satser!$D$167:$F$194,2,FALSE)*IF(AA924="",0,VLOOKUP(AA924,Satser!$H$2:$J$14,2,FALSE)))</f>
        <v>74402.716550563549</v>
      </c>
      <c r="L924" s="379">
        <f>IF(B924="",0,VLOOKUP(B924,Satser!$I$167:$L$194,3,FALSE)*IF(AA924="",0,VLOOKUP(AA924,Satser!$H$2:$J$14,3,FALSE)))</f>
        <v>499561.0968394982</v>
      </c>
      <c r="M924" s="380">
        <f t="shared" si="15"/>
        <v>573963.81339006172</v>
      </c>
      <c r="N924" s="141" t="s">
        <v>1997</v>
      </c>
      <c r="O924" s="75"/>
      <c r="P924" s="75"/>
      <c r="Q924" s="75"/>
      <c r="R924" s="75"/>
      <c r="S924" s="75"/>
      <c r="T924" s="75"/>
      <c r="U924" s="75"/>
      <c r="V924" s="75"/>
      <c r="W924" s="75"/>
      <c r="X924" s="75">
        <v>2</v>
      </c>
      <c r="Y924" s="75">
        <v>12</v>
      </c>
      <c r="Z924" s="110">
        <v>12</v>
      </c>
      <c r="AA924" s="75">
        <v>10</v>
      </c>
      <c r="AB924" s="76"/>
      <c r="AC924" s="76"/>
      <c r="AD924" s="76"/>
      <c r="AE924" s="169"/>
      <c r="AF924" s="75"/>
      <c r="AG924" s="75"/>
      <c r="AH924" s="75"/>
    </row>
    <row r="925" spans="1:34" ht="14.25" customHeight="1" x14ac:dyDescent="0.25">
      <c r="A925" s="111">
        <v>81762800</v>
      </c>
      <c r="B925" s="75" t="s">
        <v>809</v>
      </c>
      <c r="C925" s="197" t="str">
        <f>VLOOKUP(B925,Satser!$I$133:$J$160,2,FALSE)</f>
        <v>MH</v>
      </c>
      <c r="D925" s="75" t="s">
        <v>2045</v>
      </c>
      <c r="E925" s="440"/>
      <c r="F925" s="220" t="s">
        <v>1812</v>
      </c>
      <c r="G925" s="75"/>
      <c r="H925" s="310">
        <v>2014</v>
      </c>
      <c r="I925" s="75">
        <v>1603</v>
      </c>
      <c r="J925" s="195"/>
      <c r="K925" s="379">
        <f>IF(B925="",0,VLOOKUP(B925,Satser!$D$167:$F$194,2,FALSE)*IF(AA925="",0,VLOOKUP(AA925,Satser!$H$2:$J$14,2,FALSE)))</f>
        <v>127537.31110179223</v>
      </c>
      <c r="L925" s="379">
        <f>IF(B925="",0,VLOOKUP(B925,Satser!$I$167:$L$194,3,FALSE)*IF(AA925="",0,VLOOKUP(AA925,Satser!$H$2:$J$14,3,FALSE)))</f>
        <v>599425.36217842356</v>
      </c>
      <c r="M925" s="380">
        <f t="shared" si="15"/>
        <v>726962.67328021582</v>
      </c>
      <c r="N925" s="141" t="s">
        <v>1594</v>
      </c>
      <c r="O925" s="75"/>
      <c r="P925" s="75"/>
      <c r="Q925" s="75"/>
      <c r="R925" s="75"/>
      <c r="S925" s="75"/>
      <c r="T925" s="75"/>
      <c r="U925" s="75"/>
      <c r="V925" s="75"/>
      <c r="W925" s="75"/>
      <c r="X925" s="75"/>
      <c r="Y925" s="75">
        <v>10</v>
      </c>
      <c r="Z925" s="110">
        <v>12</v>
      </c>
      <c r="AA925" s="75">
        <v>12</v>
      </c>
      <c r="AB925" s="76">
        <v>12</v>
      </c>
      <c r="AC925" s="76">
        <v>2</v>
      </c>
      <c r="AD925" s="76"/>
      <c r="AE925" s="169"/>
      <c r="AF925" s="75"/>
      <c r="AG925" s="75"/>
      <c r="AH925" s="75"/>
    </row>
    <row r="926" spans="1:34" ht="14.25" customHeight="1" x14ac:dyDescent="0.25">
      <c r="A926" s="111">
        <v>81762900</v>
      </c>
      <c r="B926" s="75" t="s">
        <v>818</v>
      </c>
      <c r="C926" s="197" t="str">
        <f>VLOOKUP(B926,Satser!$I$133:$J$160,2,FALSE)</f>
        <v>SU</v>
      </c>
      <c r="D926" s="75" t="s">
        <v>2046</v>
      </c>
      <c r="E926" s="440"/>
      <c r="F926" s="220" t="s">
        <v>1812</v>
      </c>
      <c r="G926" s="75"/>
      <c r="H926" s="310">
        <v>2014</v>
      </c>
      <c r="I926" s="75"/>
      <c r="J926" s="195"/>
      <c r="K926" s="379">
        <f>IF(B926="",0,VLOOKUP(B926,Satser!$D$167:$F$194,2,FALSE)*IF(AA926="",0,VLOOKUP(AA926,Satser!$H$2:$J$14,2,FALSE)))</f>
        <v>63768.655550896117</v>
      </c>
      <c r="L926" s="379">
        <f>IF(B926="",0,VLOOKUP(B926,Satser!$I$167:$L$194,3,FALSE)*IF(AA926="",0,VLOOKUP(AA926,Satser!$H$2:$J$14,3,FALSE)))</f>
        <v>599425.36217842356</v>
      </c>
      <c r="M926" s="380">
        <f t="shared" si="15"/>
        <v>663194.01772931963</v>
      </c>
      <c r="N926" s="141" t="s">
        <v>1594</v>
      </c>
      <c r="O926" s="75"/>
      <c r="P926" s="75"/>
      <c r="Q926" s="75"/>
      <c r="R926" s="75"/>
      <c r="S926" s="75"/>
      <c r="T926" s="75"/>
      <c r="U926" s="75"/>
      <c r="V926" s="75"/>
      <c r="W926" s="75"/>
      <c r="X926" s="75"/>
      <c r="Y926" s="75">
        <v>10</v>
      </c>
      <c r="Z926" s="110">
        <v>12</v>
      </c>
      <c r="AA926" s="75">
        <v>12</v>
      </c>
      <c r="AB926" s="76">
        <v>12</v>
      </c>
      <c r="AC926" s="76">
        <v>2</v>
      </c>
      <c r="AD926" s="76"/>
      <c r="AE926" s="169"/>
      <c r="AF926" s="75"/>
      <c r="AG926" s="75"/>
      <c r="AH926" s="75"/>
    </row>
    <row r="927" spans="1:34" ht="14.25" customHeight="1" x14ac:dyDescent="0.25">
      <c r="A927" s="111">
        <v>81763000</v>
      </c>
      <c r="B927" s="75" t="s">
        <v>817</v>
      </c>
      <c r="C927" s="197" t="str">
        <f>VLOOKUP(B927,Satser!$I$133:$J$160,2,FALSE)</f>
        <v>NV</v>
      </c>
      <c r="D927" s="220" t="s">
        <v>2080</v>
      </c>
      <c r="E927" s="440" t="s">
        <v>2190</v>
      </c>
      <c r="F927" s="220"/>
      <c r="G927" s="75"/>
      <c r="H927" s="413">
        <v>2015</v>
      </c>
      <c r="I927" s="75">
        <v>1503</v>
      </c>
      <c r="J927" s="195"/>
      <c r="K927" s="379">
        <f>IF(B927="",0,VLOOKUP(B927,Satser!$D$167:$F$194,2,FALSE)*IF(AA927="",0,VLOOKUP(AA927,Satser!$H$2:$J$14,2,FALSE)))</f>
        <v>89276.117771254561</v>
      </c>
      <c r="L927" s="379">
        <f>IF(B927="",0,VLOOKUP(B927,Satser!$I$167:$L$194,3,FALSE)*IF(AA927="",0,VLOOKUP(AA927,Satser!$H$2:$J$14,3,FALSE)))</f>
        <v>599425.36217842356</v>
      </c>
      <c r="M927" s="380">
        <f t="shared" si="15"/>
        <v>688701.47994967806</v>
      </c>
      <c r="N927" s="345" t="s">
        <v>2088</v>
      </c>
      <c r="O927" s="75"/>
      <c r="P927" s="75"/>
      <c r="Q927" s="75"/>
      <c r="R927" s="75"/>
      <c r="S927" s="75"/>
      <c r="T927" s="75"/>
      <c r="U927" s="75"/>
      <c r="V927" s="75"/>
      <c r="W927" s="75"/>
      <c r="X927" s="75"/>
      <c r="Y927" s="75">
        <v>11</v>
      </c>
      <c r="Z927" s="110">
        <v>12</v>
      </c>
      <c r="AA927" s="75">
        <v>12</v>
      </c>
      <c r="AB927" s="76">
        <v>12</v>
      </c>
      <c r="AC927" s="76">
        <v>1</v>
      </c>
      <c r="AD927" s="76"/>
      <c r="AE927" s="169"/>
      <c r="AF927" s="75"/>
      <c r="AG927" s="75"/>
      <c r="AH927" s="75"/>
    </row>
    <row r="928" spans="1:34" ht="14.25" customHeight="1" x14ac:dyDescent="0.25">
      <c r="A928" s="111">
        <v>81763100</v>
      </c>
      <c r="B928" s="220" t="s">
        <v>812</v>
      </c>
      <c r="C928" s="197" t="str">
        <f>VLOOKUP(B928,Satser!$I$133:$J$160,2,FALSE)</f>
        <v>IE</v>
      </c>
      <c r="D928" s="220" t="s">
        <v>2011</v>
      </c>
      <c r="E928" s="440" t="s">
        <v>2177</v>
      </c>
      <c r="F928" s="220" t="s">
        <v>1812</v>
      </c>
      <c r="G928" s="220" t="s">
        <v>527</v>
      </c>
      <c r="H928" s="310">
        <v>2014</v>
      </c>
      <c r="I928" s="75">
        <v>1511</v>
      </c>
      <c r="J928" s="195"/>
      <c r="K928" s="379">
        <f>IF(B928="",0,VLOOKUP(B928,Satser!$D$167:$F$194,2,FALSE)*IF(AA928="",0,VLOOKUP(AA928,Satser!$H$2:$J$14,2,FALSE)))</f>
        <v>74402.716550563549</v>
      </c>
      <c r="L928" s="379">
        <f>IF(B928="",0,VLOOKUP(B928,Satser!$I$167:$L$194,3,FALSE)*IF(AA928="",0,VLOOKUP(AA928,Satser!$H$2:$J$14,3,FALSE)))</f>
        <v>499561.0968394982</v>
      </c>
      <c r="M928" s="380">
        <f t="shared" si="15"/>
        <v>573963.81339006172</v>
      </c>
      <c r="N928" s="141" t="s">
        <v>2012</v>
      </c>
      <c r="O928" s="75"/>
      <c r="P928" s="75"/>
      <c r="Q928" s="75"/>
      <c r="R928" s="75"/>
      <c r="S928" s="75"/>
      <c r="T928" s="75"/>
      <c r="U928" s="75"/>
      <c r="V928" s="75"/>
      <c r="W928" s="75"/>
      <c r="X928" s="75">
        <v>2</v>
      </c>
      <c r="Y928" s="75">
        <v>12</v>
      </c>
      <c r="Z928" s="110">
        <v>12</v>
      </c>
      <c r="AA928" s="75">
        <v>10</v>
      </c>
      <c r="AB928" s="76"/>
      <c r="AC928" s="76"/>
      <c r="AD928" s="76"/>
      <c r="AE928" s="169"/>
      <c r="AF928" s="75"/>
      <c r="AG928" s="75"/>
      <c r="AH928" s="75"/>
    </row>
    <row r="929" spans="1:34" ht="14.25" customHeight="1" x14ac:dyDescent="0.25">
      <c r="A929" s="111">
        <v>81763200</v>
      </c>
      <c r="B929" s="75" t="s">
        <v>817</v>
      </c>
      <c r="C929" s="197" t="str">
        <f>VLOOKUP(B929,Satser!$I$133:$J$160,2,FALSE)</f>
        <v>NV</v>
      </c>
      <c r="D929" s="75" t="s">
        <v>1919</v>
      </c>
      <c r="E929" s="440" t="s">
        <v>2190</v>
      </c>
      <c r="F929" s="220" t="s">
        <v>1812</v>
      </c>
      <c r="G929" s="75"/>
      <c r="H929" s="310">
        <v>2014</v>
      </c>
      <c r="I929" s="75">
        <v>1504</v>
      </c>
      <c r="J929" s="195"/>
      <c r="K929" s="379">
        <f>IF(B929="",0,VLOOKUP(B929,Satser!$D$167:$F$194,2,FALSE)*IF(AA929="",0,VLOOKUP(AA929,Satser!$H$2:$J$14,2,FALSE)))</f>
        <v>89276.117771254561</v>
      </c>
      <c r="L929" s="379">
        <f>IF(B929="",0,VLOOKUP(B929,Satser!$I$167:$L$194,3,FALSE)*IF(AA929="",0,VLOOKUP(AA929,Satser!$H$2:$J$14,3,FALSE)))</f>
        <v>599425.36217842356</v>
      </c>
      <c r="M929" s="380">
        <f t="shared" si="15"/>
        <v>688701.47994967806</v>
      </c>
      <c r="N929" s="141" t="s">
        <v>1932</v>
      </c>
      <c r="O929" s="75"/>
      <c r="P929" s="75"/>
      <c r="Q929" s="75"/>
      <c r="R929" s="75"/>
      <c r="S929" s="75"/>
      <c r="T929" s="75"/>
      <c r="U929" s="75"/>
      <c r="V929" s="75"/>
      <c r="W929" s="75"/>
      <c r="X929" s="75">
        <v>9</v>
      </c>
      <c r="Y929" s="75">
        <v>12</v>
      </c>
      <c r="Z929" s="110">
        <v>12</v>
      </c>
      <c r="AA929" s="75">
        <v>12</v>
      </c>
      <c r="AB929" s="76">
        <v>3</v>
      </c>
      <c r="AC929" s="76"/>
      <c r="AD929" s="76"/>
      <c r="AE929" s="169"/>
      <c r="AF929" s="75"/>
      <c r="AG929" s="75"/>
      <c r="AH929" s="75"/>
    </row>
    <row r="930" spans="1:34" ht="14.25" customHeight="1" x14ac:dyDescent="0.25">
      <c r="A930" s="111">
        <v>81763300</v>
      </c>
      <c r="B930" s="75" t="s">
        <v>812</v>
      </c>
      <c r="C930" s="197" t="str">
        <f>VLOOKUP(B930,Satser!$I$133:$J$160,2,FALSE)</f>
        <v>IE</v>
      </c>
      <c r="D930" s="75" t="s">
        <v>2158</v>
      </c>
      <c r="E930" s="440" t="s">
        <v>2172</v>
      </c>
      <c r="F930" s="220" t="s">
        <v>1812</v>
      </c>
      <c r="G930" s="75"/>
      <c r="H930" s="310">
        <v>2014</v>
      </c>
      <c r="I930" s="75">
        <v>1501</v>
      </c>
      <c r="J930" s="195"/>
      <c r="K930" s="379">
        <f>IF(B930="",0,VLOOKUP(B930,Satser!$D$167:$F$194,2,FALSE)*IF(AA930="",0,VLOOKUP(AA930,Satser!$H$2:$J$14,2,FALSE)))</f>
        <v>89276.117771254561</v>
      </c>
      <c r="L930" s="379">
        <f>IF(B930="",0,VLOOKUP(B930,Satser!$I$167:$L$194,3,FALSE)*IF(AA930="",0,VLOOKUP(AA930,Satser!$H$2:$J$14,3,FALSE)))</f>
        <v>599425.36217842356</v>
      </c>
      <c r="M930" s="380">
        <f t="shared" si="15"/>
        <v>688701.47994967806</v>
      </c>
      <c r="N930" s="141" t="s">
        <v>1959</v>
      </c>
      <c r="O930" s="75"/>
      <c r="P930" s="75"/>
      <c r="Q930" s="75"/>
      <c r="R930" s="75"/>
      <c r="S930" s="75"/>
      <c r="T930" s="75"/>
      <c r="U930" s="75"/>
      <c r="V930" s="75"/>
      <c r="W930" s="75"/>
      <c r="X930" s="75">
        <v>12</v>
      </c>
      <c r="Y930" s="75">
        <v>12</v>
      </c>
      <c r="Z930" s="110">
        <v>12</v>
      </c>
      <c r="AA930" s="75">
        <v>12</v>
      </c>
      <c r="AB930" s="76"/>
      <c r="AC930" s="76"/>
      <c r="AD930" s="76"/>
      <c r="AE930" s="169"/>
      <c r="AF930" s="75"/>
      <c r="AG930" s="75"/>
      <c r="AH930" s="75"/>
    </row>
    <row r="931" spans="1:34" ht="14.25" customHeight="1" x14ac:dyDescent="0.25">
      <c r="A931" s="111">
        <v>81763400</v>
      </c>
      <c r="B931" s="75" t="s">
        <v>809</v>
      </c>
      <c r="C931" s="197" t="str">
        <f>VLOOKUP(B931,Satser!$I$133:$J$160,2,FALSE)</f>
        <v>MH</v>
      </c>
      <c r="D931" s="75" t="s">
        <v>1787</v>
      </c>
      <c r="E931" s="440"/>
      <c r="F931" s="220" t="s">
        <v>1812</v>
      </c>
      <c r="G931" s="75"/>
      <c r="H931" s="310">
        <v>2014</v>
      </c>
      <c r="I931" s="75"/>
      <c r="J931" s="195"/>
      <c r="K931" s="379">
        <f>IF(B931="",0,VLOOKUP(B931,Satser!$D$167:$F$194,2,FALSE)*IF(AA931="",0,VLOOKUP(AA931,Satser!$H$2:$J$14,2,FALSE)))</f>
        <v>127537.31110179223</v>
      </c>
      <c r="L931" s="379">
        <f>IF(B931="",0,VLOOKUP(B931,Satser!$I$167:$L$194,3,FALSE)*IF(AA931="",0,VLOOKUP(AA931,Satser!$H$2:$J$14,3,FALSE)))</f>
        <v>599425.36217842356</v>
      </c>
      <c r="M931" s="380">
        <f t="shared" si="15"/>
        <v>726962.67328021582</v>
      </c>
      <c r="N931" s="141" t="s">
        <v>1594</v>
      </c>
      <c r="O931" s="75"/>
      <c r="P931" s="75"/>
      <c r="Q931" s="75"/>
      <c r="R931" s="75"/>
      <c r="S931" s="75"/>
      <c r="T931" s="75"/>
      <c r="U931" s="75"/>
      <c r="V931" s="75"/>
      <c r="W931" s="75"/>
      <c r="X931" s="75">
        <v>10</v>
      </c>
      <c r="Y931" s="75">
        <v>12</v>
      </c>
      <c r="Z931" s="110">
        <v>12</v>
      </c>
      <c r="AA931" s="75">
        <v>12</v>
      </c>
      <c r="AB931" s="75">
        <v>2</v>
      </c>
      <c r="AC931" s="75"/>
      <c r="AD931" s="75"/>
      <c r="AE931" s="170"/>
      <c r="AF931" s="75"/>
      <c r="AG931" s="75"/>
      <c r="AH931" s="75"/>
    </row>
    <row r="932" spans="1:34" ht="14.25" customHeight="1" x14ac:dyDescent="0.25">
      <c r="A932" s="111">
        <v>81763500</v>
      </c>
      <c r="B932" s="75" t="s">
        <v>812</v>
      </c>
      <c r="C932" s="197" t="str">
        <f>VLOOKUP(B932,Satser!$I$133:$J$160,2,FALSE)</f>
        <v>IE</v>
      </c>
      <c r="D932" s="75" t="s">
        <v>1739</v>
      </c>
      <c r="E932" s="440" t="s">
        <v>2172</v>
      </c>
      <c r="F932" s="220" t="s">
        <v>1812</v>
      </c>
      <c r="G932" s="75" t="s">
        <v>527</v>
      </c>
      <c r="H932" s="310">
        <v>2014</v>
      </c>
      <c r="I932" s="75">
        <v>1408</v>
      </c>
      <c r="J932" s="195"/>
      <c r="K932" s="379">
        <f>IF(B932="",0,VLOOKUP(B932,Satser!$D$167:$F$194,2,FALSE)*IF(AA932="",0,VLOOKUP(AA932,Satser!$H$2:$J$14,2,FALSE)))</f>
        <v>52083.687107749902</v>
      </c>
      <c r="L932" s="379">
        <f>IF(B932="",0,VLOOKUP(B932,Satser!$I$167:$L$194,3,FALSE)*IF(AA932="",0,VLOOKUP(AA932,Satser!$H$2:$J$14,3,FALSE)))</f>
        <v>349704.75629489223</v>
      </c>
      <c r="M932" s="380">
        <f t="shared" si="15"/>
        <v>401788.44340264215</v>
      </c>
      <c r="N932" s="141" t="s">
        <v>1766</v>
      </c>
      <c r="O932" s="75"/>
      <c r="P932" s="75"/>
      <c r="Q932" s="75"/>
      <c r="R932" s="75"/>
      <c r="S932" s="75"/>
      <c r="T932" s="75"/>
      <c r="U932" s="75"/>
      <c r="V932" s="75"/>
      <c r="W932" s="75">
        <v>5</v>
      </c>
      <c r="X932" s="75">
        <v>12</v>
      </c>
      <c r="Y932" s="75">
        <v>12</v>
      </c>
      <c r="Z932" s="110">
        <v>12</v>
      </c>
      <c r="AA932" s="75">
        <v>7</v>
      </c>
      <c r="AB932" s="75"/>
      <c r="AC932" s="75"/>
      <c r="AD932" s="75"/>
      <c r="AE932" s="170"/>
      <c r="AF932" s="75"/>
      <c r="AG932" s="75"/>
      <c r="AH932" s="75"/>
    </row>
    <row r="933" spans="1:34" ht="14.25" customHeight="1" x14ac:dyDescent="0.25">
      <c r="A933" s="111">
        <v>81763600</v>
      </c>
      <c r="B933" s="75" t="s">
        <v>812</v>
      </c>
      <c r="C933" s="197" t="str">
        <f>VLOOKUP(B933,Satser!$I$133:$J$160,2,FALSE)</f>
        <v>IE</v>
      </c>
      <c r="D933" s="75" t="s">
        <v>2056</v>
      </c>
      <c r="E933" s="440" t="s">
        <v>2176</v>
      </c>
      <c r="F933" s="220"/>
      <c r="G933" s="75" t="s">
        <v>527</v>
      </c>
      <c r="H933" s="310">
        <v>2014</v>
      </c>
      <c r="I933" s="75">
        <v>1603</v>
      </c>
      <c r="J933" s="195"/>
      <c r="K933" s="379">
        <f>IF(B933="",0,VLOOKUP(B933,Satser!$D$167:$F$194,2,FALSE)*IF(AA933="",0,VLOOKUP(AA933,Satser!$H$2:$J$14,2,FALSE)))</f>
        <v>89276.117771254561</v>
      </c>
      <c r="L933" s="379">
        <f>IF(B933="",0,VLOOKUP(B933,Satser!$I$167:$L$194,3,FALSE)*IF(AA933="",0,VLOOKUP(AA933,Satser!$H$2:$J$14,3,FALSE)))</f>
        <v>599425.36217842356</v>
      </c>
      <c r="M933" s="380">
        <f t="shared" si="15"/>
        <v>688701.47994967806</v>
      </c>
      <c r="N933" s="141" t="s">
        <v>2059</v>
      </c>
      <c r="O933" s="75"/>
      <c r="P933" s="75"/>
      <c r="Q933" s="75"/>
      <c r="R933" s="75"/>
      <c r="S933" s="75"/>
      <c r="T933" s="75"/>
      <c r="U933" s="75"/>
      <c r="V933" s="75"/>
      <c r="W933" s="75"/>
      <c r="X933" s="75"/>
      <c r="Y933" s="75">
        <v>10</v>
      </c>
      <c r="Z933" s="110">
        <v>12</v>
      </c>
      <c r="AA933" s="75">
        <v>12</v>
      </c>
      <c r="AB933" s="76">
        <v>12</v>
      </c>
      <c r="AC933" s="76">
        <v>2</v>
      </c>
      <c r="AD933" s="76"/>
      <c r="AE933" s="169"/>
      <c r="AF933" s="75"/>
      <c r="AG933" s="75"/>
      <c r="AH933" s="75"/>
    </row>
    <row r="934" spans="1:34" ht="14.25" customHeight="1" x14ac:dyDescent="0.25">
      <c r="A934" s="111">
        <v>81763700</v>
      </c>
      <c r="B934" s="75" t="s">
        <v>812</v>
      </c>
      <c r="C934" s="197" t="str">
        <f>VLOOKUP(B934,Satser!$I$133:$J$160,2,FALSE)</f>
        <v>IE</v>
      </c>
      <c r="D934" s="75" t="s">
        <v>1762</v>
      </c>
      <c r="E934" s="440" t="s">
        <v>2172</v>
      </c>
      <c r="F934" s="220" t="s">
        <v>1812</v>
      </c>
      <c r="G934" s="75" t="s">
        <v>530</v>
      </c>
      <c r="H934" s="310">
        <v>2014</v>
      </c>
      <c r="I934" s="75">
        <v>1409</v>
      </c>
      <c r="J934" s="195"/>
      <c r="K934" s="379">
        <f>IF(B934="",0,VLOOKUP(B934,Satser!$D$167:$F$194,2,FALSE)*IF(AA934="",0,VLOOKUP(AA934,Satser!$H$2:$J$14,2,FALSE)))</f>
        <v>59529.315329872537</v>
      </c>
      <c r="L934" s="379">
        <f>IF(B934="",0,VLOOKUP(B934,Satser!$I$167:$L$194,3,FALSE)*IF(AA934="",0,VLOOKUP(AA934,Satser!$H$2:$J$14,3,FALSE)))</f>
        <v>399696.83150057279</v>
      </c>
      <c r="M934" s="380">
        <f t="shared" si="15"/>
        <v>459226.14683044533</v>
      </c>
      <c r="N934" s="141" t="s">
        <v>1779</v>
      </c>
      <c r="O934" s="75"/>
      <c r="P934" s="75"/>
      <c r="Q934" s="75"/>
      <c r="R934" s="75"/>
      <c r="S934" s="75"/>
      <c r="T934" s="75"/>
      <c r="U934" s="75"/>
      <c r="V934" s="75"/>
      <c r="W934" s="75">
        <v>4</v>
      </c>
      <c r="X934" s="75">
        <v>12</v>
      </c>
      <c r="Y934" s="75">
        <v>12</v>
      </c>
      <c r="Z934" s="110">
        <v>12</v>
      </c>
      <c r="AA934" s="75">
        <v>8</v>
      </c>
      <c r="AB934" s="75"/>
      <c r="AC934" s="75"/>
      <c r="AD934" s="75"/>
      <c r="AE934" s="170"/>
      <c r="AF934" s="75"/>
      <c r="AG934" s="75"/>
      <c r="AH934" s="75"/>
    </row>
    <row r="935" spans="1:34" ht="14.25" customHeight="1" x14ac:dyDescent="0.25">
      <c r="A935" s="111">
        <v>81763800</v>
      </c>
      <c r="B935" s="75" t="s">
        <v>817</v>
      </c>
      <c r="C935" s="197" t="str">
        <f>VLOOKUP(B935,Satser!$I$133:$J$160,2,FALSE)</f>
        <v>NV</v>
      </c>
      <c r="D935" s="75" t="s">
        <v>2131</v>
      </c>
      <c r="E935" s="440" t="s">
        <v>2165</v>
      </c>
      <c r="F935" s="220" t="s">
        <v>1812</v>
      </c>
      <c r="G935" s="75"/>
      <c r="H935" s="310">
        <v>2014</v>
      </c>
      <c r="I935" s="75">
        <v>1603</v>
      </c>
      <c r="J935" s="195"/>
      <c r="K935" s="379">
        <f>IF(B935="",0,VLOOKUP(B935,Satser!$D$167:$F$194,2,FALSE)*IF(AA935="",0,VLOOKUP(AA935,Satser!$H$2:$J$14,2,FALSE)))</f>
        <v>89276.117771254561</v>
      </c>
      <c r="L935" s="379">
        <f>IF(B935="",0,VLOOKUP(B935,Satser!$I$167:$L$194,3,FALSE)*IF(AA935="",0,VLOOKUP(AA935,Satser!$H$2:$J$14,3,FALSE)))</f>
        <v>599425.36217842356</v>
      </c>
      <c r="M935" s="380">
        <f t="shared" si="15"/>
        <v>688701.47994967806</v>
      </c>
      <c r="N935" s="141" t="s">
        <v>2138</v>
      </c>
      <c r="O935" s="75"/>
      <c r="P935" s="75"/>
      <c r="Q935" s="75"/>
      <c r="R935" s="75"/>
      <c r="S935" s="75"/>
      <c r="T935" s="75"/>
      <c r="U935" s="75"/>
      <c r="V935" s="75"/>
      <c r="W935" s="75"/>
      <c r="X935" s="75"/>
      <c r="Y935" s="75">
        <v>10</v>
      </c>
      <c r="Z935" s="110">
        <v>12</v>
      </c>
      <c r="AA935" s="75">
        <v>12</v>
      </c>
      <c r="AB935" s="76">
        <v>12</v>
      </c>
      <c r="AC935" s="76">
        <v>2</v>
      </c>
      <c r="AD935" s="76"/>
      <c r="AE935" s="169"/>
      <c r="AF935" s="75"/>
      <c r="AG935" s="75"/>
      <c r="AH935" s="75"/>
    </row>
    <row r="936" spans="1:34" ht="14.25" customHeight="1" x14ac:dyDescent="0.25">
      <c r="A936" s="111">
        <v>81763900</v>
      </c>
      <c r="B936" s="75" t="s">
        <v>810</v>
      </c>
      <c r="C936" s="197" t="str">
        <f>VLOOKUP(B936,Satser!$I$133:$J$160,2,FALSE)</f>
        <v>HF</v>
      </c>
      <c r="D936" s="75" t="s">
        <v>2159</v>
      </c>
      <c r="E936" s="440" t="s">
        <v>2163</v>
      </c>
      <c r="F936" s="220" t="s">
        <v>1812</v>
      </c>
      <c r="G936" s="75"/>
      <c r="H936" s="310">
        <v>2014</v>
      </c>
      <c r="I936" s="75">
        <v>1404</v>
      </c>
      <c r="J936" s="195"/>
      <c r="K936" s="379">
        <f>IF(B936="",0,VLOOKUP(B936,Satser!$D$167:$F$194,2,FALSE)*IF(AA936="",0,VLOOKUP(AA936,Satser!$H$2:$J$14,2,FALSE)))</f>
        <v>21247.716029558582</v>
      </c>
      <c r="L936" s="379">
        <f>IF(B936="",0,VLOOKUP(B936,Satser!$I$167:$L$194,3,FALSE)*IF(AA936="",0,VLOOKUP(AA936,Satser!$H$2:$J$14,3,FALSE)))</f>
        <v>199728.53067785068</v>
      </c>
      <c r="M936" s="380">
        <f t="shared" si="15"/>
        <v>220976.24670740927</v>
      </c>
      <c r="N936" s="141" t="s">
        <v>1692</v>
      </c>
      <c r="O936" s="75"/>
      <c r="P936" s="75"/>
      <c r="Q936" s="75"/>
      <c r="R936" s="75"/>
      <c r="S936" s="75"/>
      <c r="T936" s="75"/>
      <c r="U936" s="75"/>
      <c r="V936" s="75"/>
      <c r="W936" s="75">
        <v>8</v>
      </c>
      <c r="X936" s="75">
        <v>12</v>
      </c>
      <c r="Y936" s="75">
        <v>12</v>
      </c>
      <c r="Z936" s="110">
        <v>12</v>
      </c>
      <c r="AA936" s="75">
        <v>4</v>
      </c>
      <c r="AB936" s="75"/>
      <c r="AC936" s="75"/>
      <c r="AD936" s="75"/>
      <c r="AE936" s="170"/>
      <c r="AF936" s="75"/>
      <c r="AG936" s="75"/>
      <c r="AH936" s="75"/>
    </row>
    <row r="937" spans="1:34" ht="14.25" customHeight="1" x14ac:dyDescent="0.25">
      <c r="A937" s="111">
        <v>81764000</v>
      </c>
      <c r="B937" s="75" t="s">
        <v>813</v>
      </c>
      <c r="C937" s="197" t="str">
        <f>VLOOKUP(B937,Satser!$I$133:$J$160,2,FALSE)</f>
        <v>IV</v>
      </c>
      <c r="D937" s="75" t="s">
        <v>1679</v>
      </c>
      <c r="E937" s="440">
        <v>643505</v>
      </c>
      <c r="F937" s="220" t="s">
        <v>1812</v>
      </c>
      <c r="G937" s="75"/>
      <c r="H937" s="310">
        <v>2014</v>
      </c>
      <c r="I937" s="75">
        <v>1406</v>
      </c>
      <c r="J937" s="195"/>
      <c r="K937" s="379">
        <f>IF(B937="",0,VLOOKUP(B937,Satser!$D$167:$F$194,2,FALSE)*IF(AA937="",0,VLOOKUP(AA937,Satser!$H$2:$J$14,2,FALSE)))</f>
        <v>37192.430663504645</v>
      </c>
      <c r="L937" s="379">
        <f>IF(B937="",0,VLOOKUP(B937,Satser!$I$167:$L$194,3,FALSE)*IF(AA937="",0,VLOOKUP(AA937,Satser!$H$2:$J$14,3,FALSE)))</f>
        <v>249720.60588353119</v>
      </c>
      <c r="M937" s="380">
        <f t="shared" si="15"/>
        <v>286913.03654703585</v>
      </c>
      <c r="N937" s="141" t="s">
        <v>1714</v>
      </c>
      <c r="O937" s="75"/>
      <c r="P937" s="75"/>
      <c r="Q937" s="75"/>
      <c r="R937" s="75"/>
      <c r="S937" s="75"/>
      <c r="T937" s="75"/>
      <c r="U937" s="75"/>
      <c r="V937" s="75"/>
      <c r="W937" s="75">
        <v>7</v>
      </c>
      <c r="X937" s="75">
        <v>12</v>
      </c>
      <c r="Y937" s="75">
        <v>12</v>
      </c>
      <c r="Z937" s="110">
        <v>12</v>
      </c>
      <c r="AA937" s="75">
        <v>5</v>
      </c>
      <c r="AB937" s="75"/>
      <c r="AC937" s="75"/>
      <c r="AD937" s="75"/>
      <c r="AE937" s="170"/>
      <c r="AF937" s="75"/>
      <c r="AG937" s="75"/>
      <c r="AH937" s="75"/>
    </row>
    <row r="938" spans="1:34" ht="14.25" customHeight="1" x14ac:dyDescent="0.25">
      <c r="A938" s="111">
        <v>81764100</v>
      </c>
      <c r="B938" s="75" t="s">
        <v>813</v>
      </c>
      <c r="C938" s="197" t="str">
        <f>VLOOKUP(B938,Satser!$I$133:$J$160,2,FALSE)</f>
        <v>IV</v>
      </c>
      <c r="D938" s="75" t="s">
        <v>2048</v>
      </c>
      <c r="E938" s="440" t="s">
        <v>2178</v>
      </c>
      <c r="F938" s="220" t="s">
        <v>1812</v>
      </c>
      <c r="G938" s="75" t="s">
        <v>527</v>
      </c>
      <c r="H938" s="310">
        <v>2014</v>
      </c>
      <c r="I938" s="75">
        <v>1601</v>
      </c>
      <c r="J938" s="195"/>
      <c r="K938" s="379">
        <f>IF(B938="",0,VLOOKUP(B938,Satser!$D$167:$F$194,2,FALSE)*IF(AA938="",0,VLOOKUP(AA938,Satser!$H$2:$J$14,2,FALSE)))</f>
        <v>89276.117771254561</v>
      </c>
      <c r="L938" s="379">
        <f>IF(B938="",0,VLOOKUP(B938,Satser!$I$167:$L$194,3,FALSE)*IF(AA938="",0,VLOOKUP(AA938,Satser!$H$2:$J$14,3,FALSE)))</f>
        <v>599425.36217842356</v>
      </c>
      <c r="M938" s="380">
        <f t="shared" si="15"/>
        <v>688701.47994967806</v>
      </c>
      <c r="N938" s="141" t="s">
        <v>2060</v>
      </c>
      <c r="O938" s="75"/>
      <c r="P938" s="75"/>
      <c r="Q938" s="75"/>
      <c r="R938" s="75"/>
      <c r="S938" s="75"/>
      <c r="T938" s="75"/>
      <c r="U938" s="75"/>
      <c r="V938" s="75"/>
      <c r="W938" s="75"/>
      <c r="X938" s="75"/>
      <c r="Y938" s="75">
        <v>12</v>
      </c>
      <c r="Z938" s="110">
        <v>12</v>
      </c>
      <c r="AA938" s="75">
        <v>12</v>
      </c>
      <c r="AB938" s="76">
        <v>12</v>
      </c>
      <c r="AC938" s="76"/>
      <c r="AD938" s="76"/>
      <c r="AE938" s="169"/>
      <c r="AF938" s="75"/>
      <c r="AG938" s="75"/>
      <c r="AH938" s="75"/>
    </row>
    <row r="939" spans="1:34" ht="14.25" customHeight="1" x14ac:dyDescent="0.25">
      <c r="A939" s="111">
        <v>81764200</v>
      </c>
      <c r="B939" s="75" t="s">
        <v>813</v>
      </c>
      <c r="C939" s="197" t="str">
        <f>VLOOKUP(B939,Satser!$I$133:$J$160,2,FALSE)</f>
        <v>IV</v>
      </c>
      <c r="D939" s="220" t="s">
        <v>1820</v>
      </c>
      <c r="E939" s="440" t="s">
        <v>2187</v>
      </c>
      <c r="F939" s="220" t="s">
        <v>1812</v>
      </c>
      <c r="G939" s="75"/>
      <c r="H939" s="310">
        <v>2014</v>
      </c>
      <c r="I939" s="75">
        <v>1408</v>
      </c>
      <c r="J939" s="195"/>
      <c r="K939" s="379">
        <f>IF(B939="",0,VLOOKUP(B939,Satser!$D$167:$F$194,2,FALSE)*IF(AA939="",0,VLOOKUP(AA939,Satser!$H$2:$J$14,2,FALSE)))</f>
        <v>52083.687107749902</v>
      </c>
      <c r="L939" s="379">
        <f>IF(B939="",0,VLOOKUP(B939,Satser!$I$167:$L$194,3,FALSE)*IF(AA939="",0,VLOOKUP(AA939,Satser!$H$2:$J$14,3,FALSE)))</f>
        <v>349704.75629489223</v>
      </c>
      <c r="M939" s="380">
        <f t="shared" si="15"/>
        <v>401788.44340264215</v>
      </c>
      <c r="N939" s="141" t="s">
        <v>1821</v>
      </c>
      <c r="O939" s="75"/>
      <c r="P939" s="75"/>
      <c r="Q939" s="75"/>
      <c r="R939" s="75"/>
      <c r="S939" s="75"/>
      <c r="T939" s="75"/>
      <c r="U939" s="75"/>
      <c r="V939" s="75"/>
      <c r="W939" s="75">
        <v>5</v>
      </c>
      <c r="X939" s="75">
        <v>12</v>
      </c>
      <c r="Y939" s="75">
        <v>12</v>
      </c>
      <c r="Z939" s="110">
        <v>12</v>
      </c>
      <c r="AA939" s="75">
        <v>7</v>
      </c>
      <c r="AB939" s="75"/>
      <c r="AC939" s="75"/>
      <c r="AD939" s="75"/>
      <c r="AE939" s="170"/>
      <c r="AF939" s="75"/>
      <c r="AG939" s="75"/>
      <c r="AH939" s="75"/>
    </row>
    <row r="940" spans="1:34" ht="14.25" customHeight="1" x14ac:dyDescent="0.25">
      <c r="A940" s="111">
        <v>81764300</v>
      </c>
      <c r="B940" s="75" t="s">
        <v>813</v>
      </c>
      <c r="C940" s="197" t="str">
        <f>VLOOKUP(B940,Satser!$I$133:$J$160,2,FALSE)</f>
        <v>IV</v>
      </c>
      <c r="D940" s="75" t="s">
        <v>1841</v>
      </c>
      <c r="E940" s="440" t="s">
        <v>2181</v>
      </c>
      <c r="F940" s="220" t="s">
        <v>1812</v>
      </c>
      <c r="G940" s="75" t="s">
        <v>530</v>
      </c>
      <c r="H940" s="310">
        <v>2014</v>
      </c>
      <c r="I940" s="75">
        <v>1501</v>
      </c>
      <c r="J940" s="195"/>
      <c r="K940" s="379">
        <f>IF(B940="",0,VLOOKUP(B940,Satser!$D$167:$F$194,2,FALSE)*IF(AA940="",0,VLOOKUP(AA940,Satser!$H$2:$J$14,2,FALSE)))</f>
        <v>89276.117771254561</v>
      </c>
      <c r="L940" s="379">
        <f>IF(B940="",0,VLOOKUP(B940,Satser!$I$167:$L$194,3,FALSE)*IF(AA940="",0,VLOOKUP(AA940,Satser!$H$2:$J$14,3,FALSE)))</f>
        <v>599425.36217842356</v>
      </c>
      <c r="M940" s="380">
        <f t="shared" si="15"/>
        <v>688701.47994967806</v>
      </c>
      <c r="N940" s="141" t="s">
        <v>1876</v>
      </c>
      <c r="O940" s="75"/>
      <c r="P940" s="75"/>
      <c r="Q940" s="75"/>
      <c r="R940" s="75"/>
      <c r="S940" s="75"/>
      <c r="T940" s="75"/>
      <c r="U940" s="75"/>
      <c r="V940" s="75"/>
      <c r="W940" s="75"/>
      <c r="X940" s="75">
        <v>12</v>
      </c>
      <c r="Y940" s="75">
        <v>12</v>
      </c>
      <c r="Z940" s="110">
        <v>12</v>
      </c>
      <c r="AA940" s="75">
        <v>12</v>
      </c>
      <c r="AB940" s="76"/>
      <c r="AC940" s="76"/>
      <c r="AD940" s="76"/>
      <c r="AE940" s="169"/>
      <c r="AF940" s="75"/>
      <c r="AG940" s="75"/>
      <c r="AH940" s="75"/>
    </row>
    <row r="941" spans="1:34" ht="14.25" customHeight="1" x14ac:dyDescent="0.25">
      <c r="A941" s="111">
        <v>81764400</v>
      </c>
      <c r="B941" s="75" t="s">
        <v>817</v>
      </c>
      <c r="C941" s="197" t="str">
        <f>VLOOKUP(B941,Satser!$I$133:$J$160,2,FALSE)</f>
        <v>NV</v>
      </c>
      <c r="D941" s="75" t="s">
        <v>1785</v>
      </c>
      <c r="E941" s="440" t="s">
        <v>2164</v>
      </c>
      <c r="F941" s="220" t="s">
        <v>1812</v>
      </c>
      <c r="G941" s="75"/>
      <c r="H941" s="310">
        <v>2014</v>
      </c>
      <c r="I941" s="75">
        <v>1409</v>
      </c>
      <c r="J941" s="195"/>
      <c r="K941" s="379">
        <f>IF(B941="",0,VLOOKUP(B941,Satser!$D$167:$F$194,2,FALSE)*IF(AA941="",0,VLOOKUP(AA941,Satser!$H$2:$J$14,2,FALSE)))</f>
        <v>59529.315329872537</v>
      </c>
      <c r="L941" s="379">
        <f>IF(B941="",0,VLOOKUP(B941,Satser!$I$167:$L$194,3,FALSE)*IF(AA941="",0,VLOOKUP(AA941,Satser!$H$2:$J$14,3,FALSE)))</f>
        <v>399696.83150057279</v>
      </c>
      <c r="M941" s="380">
        <f t="shared" si="15"/>
        <v>459226.14683044533</v>
      </c>
      <c r="N941" s="141" t="s">
        <v>1802</v>
      </c>
      <c r="O941" s="75"/>
      <c r="P941" s="75"/>
      <c r="Q941" s="75"/>
      <c r="R941" s="75"/>
      <c r="S941" s="75"/>
      <c r="T941" s="75"/>
      <c r="U941" s="75"/>
      <c r="V941" s="75"/>
      <c r="W941" s="75">
        <v>4</v>
      </c>
      <c r="X941" s="75">
        <v>12</v>
      </c>
      <c r="Y941" s="75">
        <v>12</v>
      </c>
      <c r="Z941" s="110">
        <v>12</v>
      </c>
      <c r="AA941" s="75">
        <v>8</v>
      </c>
      <c r="AB941" s="75"/>
      <c r="AC941" s="75"/>
      <c r="AD941" s="75"/>
      <c r="AE941" s="170"/>
      <c r="AF941" s="75"/>
      <c r="AG941" s="75"/>
      <c r="AH941" s="75"/>
    </row>
    <row r="942" spans="1:34" ht="14.25" customHeight="1" x14ac:dyDescent="0.25">
      <c r="A942" s="111">
        <v>81764500</v>
      </c>
      <c r="B942" s="75" t="s">
        <v>813</v>
      </c>
      <c r="C942" s="197" t="str">
        <f>VLOOKUP(B942,Satser!$I$133:$J$160,2,FALSE)</f>
        <v>IV</v>
      </c>
      <c r="D942" s="75" t="s">
        <v>1590</v>
      </c>
      <c r="E942" s="440"/>
      <c r="F942" s="220" t="s">
        <v>1812</v>
      </c>
      <c r="G942" s="75"/>
      <c r="H942" s="310">
        <v>2014</v>
      </c>
      <c r="I942" s="75"/>
      <c r="J942" s="195"/>
      <c r="K942" s="379">
        <f>IF(B942="",0,VLOOKUP(B942,Satser!$D$167:$F$194,2,FALSE)*IF(AA942="",0,VLOOKUP(AA942,Satser!$H$2:$J$14,2,FALSE)))</f>
        <v>0</v>
      </c>
      <c r="L942" s="379">
        <f>IF(B942="",0,VLOOKUP(B942,Satser!$I$167:$L$194,3,FALSE)*IF(AA942="",0,VLOOKUP(AA942,Satser!$H$2:$J$14,3,FALSE)))</f>
        <v>0</v>
      </c>
      <c r="M942" s="380">
        <f t="shared" si="15"/>
        <v>0</v>
      </c>
      <c r="N942" s="141" t="s">
        <v>1867</v>
      </c>
      <c r="O942" s="75"/>
      <c r="P942" s="75"/>
      <c r="Q942" s="75"/>
      <c r="R942" s="75"/>
      <c r="S942" s="75"/>
      <c r="T942" s="75"/>
      <c r="U942" s="75"/>
      <c r="V942" s="75"/>
      <c r="W942" s="75"/>
      <c r="X942" s="75"/>
      <c r="Y942" s="75"/>
      <c r="Z942" s="110"/>
      <c r="AA942" s="75"/>
      <c r="AB942" s="76"/>
      <c r="AC942" s="76"/>
      <c r="AD942" s="76"/>
      <c r="AE942" s="169"/>
      <c r="AF942" s="75"/>
      <c r="AG942" s="75"/>
      <c r="AH942" s="75"/>
    </row>
    <row r="943" spans="1:34" ht="14.25" customHeight="1" x14ac:dyDescent="0.25">
      <c r="A943" s="111">
        <v>81764600</v>
      </c>
      <c r="B943" s="75" t="s">
        <v>810</v>
      </c>
      <c r="C943" s="197" t="str">
        <f>VLOOKUP(B943,Satser!$I$133:$J$160,2,FALSE)</f>
        <v>HF</v>
      </c>
      <c r="D943" s="75" t="s">
        <v>1591</v>
      </c>
      <c r="E943" s="440"/>
      <c r="F943" s="220" t="s">
        <v>1812</v>
      </c>
      <c r="G943" s="75"/>
      <c r="H943" s="310">
        <v>2014</v>
      </c>
      <c r="I943" s="75"/>
      <c r="J943" s="195"/>
      <c r="K943" s="379">
        <f>IF(B943="",0,VLOOKUP(B943,Satser!$D$167:$F$194,2,FALSE)*IF(AA943="",0,VLOOKUP(AA943,Satser!$H$2:$J$14,2,FALSE)))</f>
        <v>63768.655550896117</v>
      </c>
      <c r="L943" s="379">
        <f>IF(B943="",0,VLOOKUP(B943,Satser!$I$167:$L$194,3,FALSE)*IF(AA943="",0,VLOOKUP(AA943,Satser!$H$2:$J$14,3,FALSE)))</f>
        <v>599425.36217842356</v>
      </c>
      <c r="M943" s="380">
        <f t="shared" si="15"/>
        <v>663194.01772931963</v>
      </c>
      <c r="N943" s="141" t="s">
        <v>1594</v>
      </c>
      <c r="O943" s="75"/>
      <c r="P943" s="75"/>
      <c r="Q943" s="75"/>
      <c r="R943" s="75"/>
      <c r="S943" s="75"/>
      <c r="T943" s="75"/>
      <c r="U943" s="75"/>
      <c r="V943" s="75"/>
      <c r="W943" s="75"/>
      <c r="X943" s="75">
        <v>10</v>
      </c>
      <c r="Y943" s="75">
        <v>12</v>
      </c>
      <c r="Z943" s="110">
        <v>12</v>
      </c>
      <c r="AA943" s="75">
        <v>12</v>
      </c>
      <c r="AB943" s="76">
        <v>2</v>
      </c>
      <c r="AC943" s="76"/>
      <c r="AD943" s="76"/>
      <c r="AE943" s="169"/>
      <c r="AF943" s="75"/>
      <c r="AG943" s="75"/>
      <c r="AH943" s="75"/>
    </row>
    <row r="944" spans="1:34" ht="14.25" customHeight="1" x14ac:dyDescent="0.25">
      <c r="A944" s="111">
        <v>81764700</v>
      </c>
      <c r="B944" s="75" t="s">
        <v>812</v>
      </c>
      <c r="C944" s="197" t="str">
        <f>VLOOKUP(B944,Satser!$I$133:$J$160,2,FALSE)</f>
        <v>IE</v>
      </c>
      <c r="D944" s="75" t="s">
        <v>2603</v>
      </c>
      <c r="E944" s="440">
        <v>631505</v>
      </c>
      <c r="F944" s="220" t="s">
        <v>1812</v>
      </c>
      <c r="G944" s="75"/>
      <c r="H944" s="310">
        <v>2014</v>
      </c>
      <c r="I944" s="75">
        <v>1708</v>
      </c>
      <c r="J944" s="195"/>
      <c r="K944" s="379">
        <f>IF(B944="",0,VLOOKUP(B944,Satser!$D$167:$F$194,2,FALSE)*IF(AA944="",0,VLOOKUP(AA944,Satser!$H$2:$J$14,2,FALSE)))</f>
        <v>89276.117771254561</v>
      </c>
      <c r="L944" s="379">
        <f>IF(B944="",0,VLOOKUP(B944,Satser!$I$167:$L$194,3,FALSE)*IF(AA944="",0,VLOOKUP(AA944,Satser!$H$2:$J$14,3,FALSE)))</f>
        <v>599425.36217842356</v>
      </c>
      <c r="M944" s="380">
        <f t="shared" si="15"/>
        <v>688701.47994967806</v>
      </c>
      <c r="N944" s="141" t="s">
        <v>2635</v>
      </c>
      <c r="O944" s="75"/>
      <c r="P944" s="75"/>
      <c r="Q944" s="75"/>
      <c r="R944" s="75"/>
      <c r="S944" s="75"/>
      <c r="T944" s="75"/>
      <c r="U944" s="75"/>
      <c r="V944" s="75"/>
      <c r="W944" s="75"/>
      <c r="X944" s="75"/>
      <c r="Y944" s="75"/>
      <c r="Z944" s="110">
        <v>5</v>
      </c>
      <c r="AA944" s="75">
        <v>12</v>
      </c>
      <c r="AB944" s="76">
        <v>12</v>
      </c>
      <c r="AC944" s="76">
        <v>12</v>
      </c>
      <c r="AD944" s="76">
        <v>7</v>
      </c>
      <c r="AE944" s="169"/>
      <c r="AF944" s="75"/>
      <c r="AG944" s="75"/>
      <c r="AH944" s="75"/>
    </row>
    <row r="945" spans="1:34" ht="14.25" customHeight="1" x14ac:dyDescent="0.25">
      <c r="A945" s="111">
        <v>81764800</v>
      </c>
      <c r="B945" s="75" t="s">
        <v>813</v>
      </c>
      <c r="C945" s="197" t="str">
        <f>VLOOKUP(B945,Satser!$I$133:$J$160,2,FALSE)</f>
        <v>IV</v>
      </c>
      <c r="D945" s="220" t="s">
        <v>2002</v>
      </c>
      <c r="E945" s="440" t="s">
        <v>2178</v>
      </c>
      <c r="F945" s="220" t="s">
        <v>1812</v>
      </c>
      <c r="G945" s="220" t="s">
        <v>527</v>
      </c>
      <c r="H945" s="310">
        <v>2014</v>
      </c>
      <c r="I945" s="75">
        <v>1601</v>
      </c>
      <c r="J945" s="195"/>
      <c r="K945" s="379">
        <f>IF(B945="",0,VLOOKUP(B945,Satser!$D$167:$F$194,2,FALSE)*IF(AA945="",0,VLOOKUP(AA945,Satser!$H$2:$J$14,2,FALSE)))</f>
        <v>89276.117771254561</v>
      </c>
      <c r="L945" s="379">
        <f>IF(B945="",0,VLOOKUP(B945,Satser!$I$167:$L$194,3,FALSE)*IF(AA945="",0,VLOOKUP(AA945,Satser!$H$2:$J$14,3,FALSE)))</f>
        <v>599425.36217842356</v>
      </c>
      <c r="M945" s="380">
        <f t="shared" si="15"/>
        <v>688701.47994967806</v>
      </c>
      <c r="N945" s="141" t="s">
        <v>2003</v>
      </c>
      <c r="O945" s="75"/>
      <c r="P945" s="75"/>
      <c r="Q945" s="75"/>
      <c r="R945" s="75"/>
      <c r="S945" s="75"/>
      <c r="T945" s="75"/>
      <c r="U945" s="75"/>
      <c r="V945" s="75"/>
      <c r="W945" s="75"/>
      <c r="X945" s="75"/>
      <c r="Y945" s="75">
        <v>12</v>
      </c>
      <c r="Z945" s="110">
        <v>12</v>
      </c>
      <c r="AA945" s="75">
        <v>12</v>
      </c>
      <c r="AB945" s="76">
        <v>12</v>
      </c>
      <c r="AC945" s="76"/>
      <c r="AD945" s="76"/>
      <c r="AE945" s="169"/>
      <c r="AF945" s="75"/>
      <c r="AG945" s="75"/>
      <c r="AH945" s="75"/>
    </row>
    <row r="946" spans="1:34" ht="14.25" customHeight="1" x14ac:dyDescent="0.25">
      <c r="A946" s="111">
        <v>81764900</v>
      </c>
      <c r="B946" s="75" t="s">
        <v>809</v>
      </c>
      <c r="C946" s="197" t="str">
        <f>VLOOKUP(B946,Satser!$I$133:$J$160,2,FALSE)</f>
        <v>MH</v>
      </c>
      <c r="D946" s="75" t="s">
        <v>1591</v>
      </c>
      <c r="E946" s="440"/>
      <c r="F946" s="220" t="s">
        <v>1812</v>
      </c>
      <c r="G946" s="75"/>
      <c r="H946" s="310">
        <v>2014</v>
      </c>
      <c r="I946" s="75"/>
      <c r="J946" s="195"/>
      <c r="K946" s="379">
        <f>IF(B946="",0,VLOOKUP(B946,Satser!$D$167:$F$194,2,FALSE)*IF(AA946="",0,VLOOKUP(AA946,Satser!$H$2:$J$14,2,FALSE)))</f>
        <v>85041.879042675049</v>
      </c>
      <c r="L946" s="379">
        <f>IF(B946="",0,VLOOKUP(B946,Satser!$I$167:$L$194,3,FALSE)*IF(AA946="",0,VLOOKUP(AA946,Satser!$H$2:$J$14,3,FALSE)))</f>
        <v>399696.83150057279</v>
      </c>
      <c r="M946" s="380">
        <f t="shared" si="15"/>
        <v>484738.71054324787</v>
      </c>
      <c r="N946" s="141" t="s">
        <v>1824</v>
      </c>
      <c r="O946" s="75"/>
      <c r="P946" s="75"/>
      <c r="Q946" s="75"/>
      <c r="R946" s="75"/>
      <c r="S946" s="75"/>
      <c r="T946" s="75"/>
      <c r="U946" s="75"/>
      <c r="V946" s="75"/>
      <c r="W946" s="75">
        <v>4</v>
      </c>
      <c r="X946" s="75">
        <v>12</v>
      </c>
      <c r="Y946" s="75">
        <v>12</v>
      </c>
      <c r="Z946" s="110">
        <v>12</v>
      </c>
      <c r="AA946" s="75">
        <v>8</v>
      </c>
      <c r="AB946" s="75"/>
      <c r="AC946" s="75"/>
      <c r="AD946" s="75"/>
      <c r="AE946" s="170"/>
      <c r="AF946" s="75"/>
      <c r="AG946" s="75"/>
      <c r="AH946" s="75"/>
    </row>
    <row r="947" spans="1:34" ht="14.25" customHeight="1" x14ac:dyDescent="0.25">
      <c r="A947" s="111">
        <v>81765000</v>
      </c>
      <c r="B947" s="75" t="s">
        <v>817</v>
      </c>
      <c r="C947" s="197" t="str">
        <f>VLOOKUP(B947,Satser!$I$133:$J$160,2,FALSE)</f>
        <v>NV</v>
      </c>
      <c r="D947" s="75" t="s">
        <v>1920</v>
      </c>
      <c r="E947" s="440" t="s">
        <v>2191</v>
      </c>
      <c r="F947" s="220" t="s">
        <v>1812</v>
      </c>
      <c r="G947" s="75"/>
      <c r="H947" s="310">
        <v>2014</v>
      </c>
      <c r="I947" s="75">
        <v>1506</v>
      </c>
      <c r="J947" s="195"/>
      <c r="K947" s="379">
        <f>IF(B947="",0,VLOOKUP(B947,Satser!$D$167:$F$194,2,FALSE)*IF(AA947="",0,VLOOKUP(AA947,Satser!$H$2:$J$14,2,FALSE)))</f>
        <v>89276.117771254561</v>
      </c>
      <c r="L947" s="379">
        <f>IF(B947="",0,VLOOKUP(B947,Satser!$I$167:$L$194,3,FALSE)*IF(AA947="",0,VLOOKUP(AA947,Satser!$H$2:$J$14,3,FALSE)))</f>
        <v>599425.36217842356</v>
      </c>
      <c r="M947" s="380">
        <f t="shared" si="15"/>
        <v>688701.47994967806</v>
      </c>
      <c r="N947" s="141" t="s">
        <v>1932</v>
      </c>
      <c r="O947" s="75"/>
      <c r="P947" s="75"/>
      <c r="Q947" s="75"/>
      <c r="R947" s="75"/>
      <c r="S947" s="75"/>
      <c r="T947" s="75"/>
      <c r="U947" s="75"/>
      <c r="V947" s="75"/>
      <c r="W947" s="75"/>
      <c r="X947" s="75">
        <v>7</v>
      </c>
      <c r="Y947" s="75">
        <v>12</v>
      </c>
      <c r="Z947" s="110">
        <v>12</v>
      </c>
      <c r="AA947" s="75">
        <v>12</v>
      </c>
      <c r="AB947" s="76">
        <v>5</v>
      </c>
      <c r="AC947" s="76"/>
      <c r="AD947" s="76"/>
      <c r="AE947" s="169"/>
      <c r="AF947" s="75"/>
      <c r="AG947" s="75"/>
      <c r="AH947" s="75"/>
    </row>
    <row r="948" spans="1:34" ht="14.25" customHeight="1" x14ac:dyDescent="0.25">
      <c r="A948" s="111">
        <v>81765100</v>
      </c>
      <c r="B948" s="75" t="s">
        <v>818</v>
      </c>
      <c r="C948" s="197" t="str">
        <f>VLOOKUP(B948,Satser!$I$133:$J$160,2,FALSE)</f>
        <v>SU</v>
      </c>
      <c r="D948" s="75" t="s">
        <v>1591</v>
      </c>
      <c r="E948" s="440"/>
      <c r="F948" s="220" t="s">
        <v>1812</v>
      </c>
      <c r="G948" s="75"/>
      <c r="H948" s="310">
        <v>2014</v>
      </c>
      <c r="I948" s="75"/>
      <c r="J948" s="195"/>
      <c r="K948" s="379">
        <f>IF(B948="",0,VLOOKUP(B948,Satser!$D$167:$F$194,2,FALSE)*IF(AA948="",0,VLOOKUP(AA948,Satser!$H$2:$J$14,2,FALSE)))</f>
        <v>42520.939521337525</v>
      </c>
      <c r="L948" s="379">
        <f>IF(B948="",0,VLOOKUP(B948,Satser!$I$167:$L$194,3,FALSE)*IF(AA948="",0,VLOOKUP(AA948,Satser!$H$2:$J$14,3,FALSE)))</f>
        <v>399696.83150057279</v>
      </c>
      <c r="M948" s="380">
        <f t="shared" si="15"/>
        <v>442217.7710219103</v>
      </c>
      <c r="N948" s="141" t="s">
        <v>1825</v>
      </c>
      <c r="O948" s="75"/>
      <c r="P948" s="75"/>
      <c r="Q948" s="75"/>
      <c r="R948" s="75"/>
      <c r="S948" s="75"/>
      <c r="T948" s="75"/>
      <c r="U948" s="75"/>
      <c r="V948" s="75"/>
      <c r="W948" s="75">
        <v>4</v>
      </c>
      <c r="X948" s="75">
        <v>12</v>
      </c>
      <c r="Y948" s="75">
        <v>12</v>
      </c>
      <c r="Z948" s="110">
        <v>12</v>
      </c>
      <c r="AA948" s="75">
        <v>8</v>
      </c>
      <c r="AB948" s="75"/>
      <c r="AC948" s="75"/>
      <c r="AD948" s="75"/>
      <c r="AE948" s="170"/>
      <c r="AF948" s="75"/>
      <c r="AG948" s="75"/>
      <c r="AH948" s="75"/>
    </row>
    <row r="949" spans="1:34" ht="14.25" customHeight="1" x14ac:dyDescent="0.25">
      <c r="A949" s="111">
        <v>81765200</v>
      </c>
      <c r="B949" s="220" t="s">
        <v>817</v>
      </c>
      <c r="C949" s="197" t="str">
        <f>VLOOKUP(B949,Satser!$I$133:$J$160,2,FALSE)</f>
        <v>NV</v>
      </c>
      <c r="D949" s="220" t="s">
        <v>2066</v>
      </c>
      <c r="E949" s="440" t="s">
        <v>2164</v>
      </c>
      <c r="F949" s="220" t="s">
        <v>1812</v>
      </c>
      <c r="G949" s="75"/>
      <c r="H949" s="310">
        <v>2014</v>
      </c>
      <c r="I949" s="75">
        <v>1604</v>
      </c>
      <c r="J949" s="195"/>
      <c r="K949" s="379">
        <f>IF(B949="",0,VLOOKUP(B949,Satser!$D$167:$F$194,2,FALSE)*IF(AA949="",0,VLOOKUP(AA949,Satser!$H$2:$J$14,2,FALSE)))</f>
        <v>89276.117771254561</v>
      </c>
      <c r="L949" s="379">
        <f>IF(B949="",0,VLOOKUP(B949,Satser!$I$167:$L$194,3,FALSE)*IF(AA949="",0,VLOOKUP(AA949,Satser!$H$2:$J$14,3,FALSE)))</f>
        <v>599425.36217842356</v>
      </c>
      <c r="M949" s="380">
        <f t="shared" si="15"/>
        <v>688701.47994967806</v>
      </c>
      <c r="N949" s="141" t="s">
        <v>2067</v>
      </c>
      <c r="O949" s="75"/>
      <c r="P949" s="75"/>
      <c r="Q949" s="75"/>
      <c r="R949" s="75"/>
      <c r="S949" s="75"/>
      <c r="T949" s="75"/>
      <c r="U949" s="75"/>
      <c r="V949" s="75"/>
      <c r="W949" s="75"/>
      <c r="X949" s="75"/>
      <c r="Y949" s="75">
        <v>9</v>
      </c>
      <c r="Z949" s="110">
        <v>12</v>
      </c>
      <c r="AA949" s="75">
        <v>12</v>
      </c>
      <c r="AB949" s="76">
        <v>12</v>
      </c>
      <c r="AC949" s="76">
        <v>3</v>
      </c>
      <c r="AD949" s="76"/>
      <c r="AE949" s="169"/>
      <c r="AF949" s="75"/>
      <c r="AG949" s="75"/>
      <c r="AH949" s="75"/>
    </row>
    <row r="950" spans="1:34" ht="14.25" customHeight="1" x14ac:dyDescent="0.25">
      <c r="A950" s="111">
        <v>81765300</v>
      </c>
      <c r="B950" s="75" t="s">
        <v>817</v>
      </c>
      <c r="C950" s="197" t="str">
        <f>VLOOKUP(B950,Satser!$I$133:$J$160,2,FALSE)</f>
        <v>NV</v>
      </c>
      <c r="D950" s="75" t="s">
        <v>1998</v>
      </c>
      <c r="E950" s="440" t="s">
        <v>2166</v>
      </c>
      <c r="F950" s="220" t="s">
        <v>1812</v>
      </c>
      <c r="G950" s="75"/>
      <c r="H950" s="310">
        <v>2014</v>
      </c>
      <c r="I950" s="75">
        <v>1509</v>
      </c>
      <c r="J950" s="195"/>
      <c r="K950" s="379">
        <f>IF(B950="",0,VLOOKUP(B950,Satser!$D$167:$F$194,2,FALSE)*IF(AA950="",0,VLOOKUP(AA950,Satser!$H$2:$J$14,2,FALSE)))</f>
        <v>89276.117771254561</v>
      </c>
      <c r="L950" s="379">
        <f>IF(B950="",0,VLOOKUP(B950,Satser!$I$167:$L$194,3,FALSE)*IF(AA950="",0,VLOOKUP(AA950,Satser!$H$2:$J$14,3,FALSE)))</f>
        <v>599425.36217842356</v>
      </c>
      <c r="M950" s="380">
        <f t="shared" si="15"/>
        <v>688701.47994967806</v>
      </c>
      <c r="N950" s="141" t="s">
        <v>1999</v>
      </c>
      <c r="O950" s="75"/>
      <c r="P950" s="75"/>
      <c r="Q950" s="75"/>
      <c r="R950" s="75"/>
      <c r="S950" s="75"/>
      <c r="T950" s="75"/>
      <c r="U950" s="75"/>
      <c r="V950" s="75"/>
      <c r="W950" s="75"/>
      <c r="X950" s="75">
        <v>4</v>
      </c>
      <c r="Y950" s="75">
        <v>12</v>
      </c>
      <c r="Z950" s="110">
        <v>12</v>
      </c>
      <c r="AA950" s="75">
        <v>12</v>
      </c>
      <c r="AB950" s="76">
        <v>8</v>
      </c>
      <c r="AC950" s="76"/>
      <c r="AD950" s="76"/>
      <c r="AE950" s="169"/>
      <c r="AF950" s="75"/>
      <c r="AG950" s="75"/>
      <c r="AH950" s="75"/>
    </row>
    <row r="951" spans="1:34" ht="14.25" customHeight="1" x14ac:dyDescent="0.25">
      <c r="A951" s="111">
        <v>81765400</v>
      </c>
      <c r="B951" s="75" t="s">
        <v>810</v>
      </c>
      <c r="C951" s="197" t="str">
        <f>VLOOKUP(B951,Satser!$I$133:$J$160,2,FALSE)</f>
        <v>HF</v>
      </c>
      <c r="D951" s="220" t="s">
        <v>1844</v>
      </c>
      <c r="E951" s="440"/>
      <c r="F951" s="220"/>
      <c r="G951" s="75"/>
      <c r="H951" s="413">
        <v>2015</v>
      </c>
      <c r="I951" s="75"/>
      <c r="J951" s="195"/>
      <c r="K951" s="379">
        <f>IF(B951="",0,VLOOKUP(B951,Satser!$D$167:$F$194,2,FALSE)*IF(AA951="",0,VLOOKUP(AA951,Satser!$H$2:$J$14,2,FALSE)))</f>
        <v>63768.655550896117</v>
      </c>
      <c r="L951" s="379">
        <f>IF(B951="",0,VLOOKUP(B951,Satser!$I$167:$L$194,3,FALSE)*IF(AA951="",0,VLOOKUP(AA951,Satser!$H$2:$J$14,3,FALSE)))</f>
        <v>599425.36217842356</v>
      </c>
      <c r="M951" s="380">
        <f t="shared" si="15"/>
        <v>663194.01772931963</v>
      </c>
      <c r="N951" s="141" t="s">
        <v>1594</v>
      </c>
      <c r="O951" s="75"/>
      <c r="P951" s="75"/>
      <c r="Q951" s="75"/>
      <c r="R951" s="75"/>
      <c r="S951" s="75"/>
      <c r="T951" s="75"/>
      <c r="U951" s="75"/>
      <c r="V951" s="75"/>
      <c r="W951" s="75"/>
      <c r="X951" s="75">
        <v>4</v>
      </c>
      <c r="Y951" s="75">
        <v>12</v>
      </c>
      <c r="Z951" s="110">
        <v>12</v>
      </c>
      <c r="AA951" s="75">
        <v>12</v>
      </c>
      <c r="AB951" s="76">
        <v>8</v>
      </c>
      <c r="AC951" s="76"/>
      <c r="AD951" s="76"/>
      <c r="AE951" s="169"/>
      <c r="AF951" s="75"/>
      <c r="AG951" s="75"/>
      <c r="AH951" s="75"/>
    </row>
    <row r="952" spans="1:34" ht="14.25" customHeight="1" x14ac:dyDescent="0.25">
      <c r="A952" s="111"/>
      <c r="B952" s="75"/>
      <c r="C952" s="197"/>
      <c r="D952" s="75"/>
      <c r="E952" s="440" t="s">
        <v>1813</v>
      </c>
      <c r="F952" s="220"/>
      <c r="G952" s="75"/>
      <c r="H952" s="310"/>
      <c r="I952" s="75"/>
      <c r="J952" s="195"/>
      <c r="K952" s="379">
        <f>IF(B952="",0,VLOOKUP(B952,Satser!$D$167:$F$194,2,FALSE)*IF(AA952="",0,VLOOKUP(AA952,Satser!$H$2:$J$14,2,FALSE)))</f>
        <v>0</v>
      </c>
      <c r="L952" s="379">
        <f>IF(B952="",0,VLOOKUP(B952,Satser!$I$167:$L$194,3,FALSE)*IF(AA952="",0,VLOOKUP(AA952,Satser!$H$2:$J$14,3,FALSE)))</f>
        <v>0</v>
      </c>
      <c r="M952" s="380">
        <f t="shared" si="15"/>
        <v>0</v>
      </c>
      <c r="N952" s="400"/>
      <c r="O952" s="75"/>
      <c r="P952" s="75"/>
      <c r="Q952" s="75"/>
      <c r="R952" s="75"/>
      <c r="S952" s="75"/>
      <c r="T952" s="75"/>
      <c r="U952" s="75"/>
      <c r="V952" s="75"/>
      <c r="W952" s="75"/>
      <c r="X952" s="75"/>
      <c r="Y952" s="75"/>
      <c r="Z952" s="110"/>
      <c r="AA952" s="75"/>
      <c r="AB952" s="76"/>
      <c r="AC952" s="76"/>
      <c r="AD952" s="76"/>
      <c r="AE952" s="169"/>
      <c r="AF952" s="75"/>
      <c r="AG952" s="75"/>
      <c r="AH952" s="75"/>
    </row>
    <row r="953" spans="1:34" ht="14.25" customHeight="1" x14ac:dyDescent="0.25">
      <c r="A953" s="111">
        <v>81765600</v>
      </c>
      <c r="B953" s="220" t="s">
        <v>818</v>
      </c>
      <c r="C953" s="197" t="str">
        <f>VLOOKUP(B953,Satser!$I$133:$J$160,2,FALSE)</f>
        <v>SU</v>
      </c>
      <c r="D953" s="75" t="s">
        <v>1599</v>
      </c>
      <c r="E953" s="440"/>
      <c r="F953" s="220" t="s">
        <v>1812</v>
      </c>
      <c r="G953" s="75"/>
      <c r="H953" s="310">
        <v>2014</v>
      </c>
      <c r="I953" s="75"/>
      <c r="J953" s="195"/>
      <c r="K953" s="379">
        <f>IF(B953="",0,VLOOKUP(B953,Satser!$D$167:$F$194,2,FALSE)*IF(AA953="",0,VLOOKUP(AA953,Satser!$H$2:$J$14,2,FALSE)))</f>
        <v>63768.655550896117</v>
      </c>
      <c r="L953" s="379">
        <f>IF(B953="",0,VLOOKUP(B953,Satser!$I$167:$L$194,3,FALSE)*IF(AA953="",0,VLOOKUP(AA953,Satser!$H$2:$J$14,3,FALSE)))</f>
        <v>599425.36217842356</v>
      </c>
      <c r="M953" s="380">
        <f t="shared" si="15"/>
        <v>663194.01772931963</v>
      </c>
      <c r="N953" s="354" t="s">
        <v>1877</v>
      </c>
      <c r="O953" s="75"/>
      <c r="P953" s="75"/>
      <c r="Q953" s="75"/>
      <c r="R953" s="75"/>
      <c r="S953" s="75"/>
      <c r="T953" s="75"/>
      <c r="U953" s="75"/>
      <c r="V953" s="75"/>
      <c r="W953" s="75"/>
      <c r="X953" s="75">
        <v>10</v>
      </c>
      <c r="Y953" s="75">
        <v>12</v>
      </c>
      <c r="Z953" s="110">
        <v>12</v>
      </c>
      <c r="AA953" s="75">
        <v>12</v>
      </c>
      <c r="AB953" s="75">
        <v>2</v>
      </c>
      <c r="AC953" s="75"/>
      <c r="AD953" s="75"/>
      <c r="AE953" s="170"/>
      <c r="AF953" s="75"/>
      <c r="AG953" s="75"/>
      <c r="AH953" s="75"/>
    </row>
    <row r="954" spans="1:34" ht="14.25" customHeight="1" x14ac:dyDescent="0.25">
      <c r="A954" s="111">
        <v>81765700</v>
      </c>
      <c r="B954" s="75" t="s">
        <v>809</v>
      </c>
      <c r="C954" s="197" t="str">
        <f>VLOOKUP(B954,Satser!$I$133:$J$160,2,FALSE)</f>
        <v>MH</v>
      </c>
      <c r="D954" s="75" t="s">
        <v>1592</v>
      </c>
      <c r="E954" s="440"/>
      <c r="F954" s="220" t="s">
        <v>1812</v>
      </c>
      <c r="G954" s="75"/>
      <c r="H954" s="310">
        <v>2014</v>
      </c>
      <c r="I954" s="75"/>
      <c r="J954" s="195"/>
      <c r="K954" s="379">
        <f>IF(B954="",0,VLOOKUP(B954,Satser!$D$167:$F$194,2,FALSE)*IF(AA954="",0,VLOOKUP(AA954,Satser!$H$2:$J$14,2,FALSE)))</f>
        <v>85041.879042675049</v>
      </c>
      <c r="L954" s="379">
        <f>IF(B954="",0,VLOOKUP(B954,Satser!$I$167:$L$194,3,FALSE)*IF(AA954="",0,VLOOKUP(AA954,Satser!$H$2:$J$14,3,FALSE)))</f>
        <v>399696.83150057279</v>
      </c>
      <c r="M954" s="380">
        <f t="shared" si="15"/>
        <v>484738.71054324787</v>
      </c>
      <c r="N954" s="141" t="s">
        <v>1594</v>
      </c>
      <c r="O954" s="75"/>
      <c r="P954" s="75"/>
      <c r="Q954" s="75"/>
      <c r="R954" s="75"/>
      <c r="S954" s="75"/>
      <c r="T954" s="75"/>
      <c r="U954" s="75"/>
      <c r="V954" s="75"/>
      <c r="W954" s="75">
        <v>4</v>
      </c>
      <c r="X954" s="75">
        <v>12</v>
      </c>
      <c r="Y954" s="75">
        <v>12</v>
      </c>
      <c r="Z954" s="110">
        <v>12</v>
      </c>
      <c r="AA954" s="75">
        <v>8</v>
      </c>
      <c r="AB954" s="75"/>
      <c r="AC954" s="75"/>
      <c r="AD954" s="75"/>
      <c r="AE954" s="170"/>
      <c r="AF954" s="75"/>
      <c r="AG954" s="75"/>
      <c r="AH954" s="75"/>
    </row>
    <row r="955" spans="1:34" ht="14.25" customHeight="1" x14ac:dyDescent="0.25">
      <c r="A955" s="111">
        <v>81765800</v>
      </c>
      <c r="B955" s="75" t="s">
        <v>804</v>
      </c>
      <c r="C955" s="197" t="str">
        <f>VLOOKUP(B955,Satser!$I$133:$J$160,2,FALSE)</f>
        <v>AD</v>
      </c>
      <c r="D955" s="75" t="s">
        <v>1794</v>
      </c>
      <c r="E955" s="440" t="s">
        <v>2203</v>
      </c>
      <c r="F955" s="220" t="s">
        <v>1812</v>
      </c>
      <c r="G955" s="75"/>
      <c r="H955" s="310">
        <v>2014</v>
      </c>
      <c r="I955" s="75">
        <v>1409</v>
      </c>
      <c r="J955" s="195"/>
      <c r="K955" s="379">
        <f>IF(B955="",0,VLOOKUP(B955,Satser!$D$167:$F$194,2,FALSE)*IF(AA955="",0,VLOOKUP(AA955,Satser!$H$2:$J$14,2,FALSE)))</f>
        <v>59529.315329872537</v>
      </c>
      <c r="L955" s="379">
        <f>IF(B955="",0,VLOOKUP(B955,Satser!$I$167:$L$194,3,FALSE)*IF(AA955="",0,VLOOKUP(AA955,Satser!$H$2:$J$14,3,FALSE)))</f>
        <v>399696.83150057279</v>
      </c>
      <c r="M955" s="380">
        <f t="shared" si="15"/>
        <v>459226.14683044533</v>
      </c>
      <c r="N955" s="141" t="s">
        <v>1803</v>
      </c>
      <c r="O955" s="75"/>
      <c r="P955" s="75"/>
      <c r="Q955" s="75"/>
      <c r="R955" s="75"/>
      <c r="S955" s="75"/>
      <c r="T955" s="75"/>
      <c r="U955" s="75"/>
      <c r="V955" s="75"/>
      <c r="W955" s="75">
        <v>4</v>
      </c>
      <c r="X955" s="75">
        <v>12</v>
      </c>
      <c r="Y955" s="75">
        <v>12</v>
      </c>
      <c r="Z955" s="110">
        <v>12</v>
      </c>
      <c r="AA955" s="75">
        <v>8</v>
      </c>
      <c r="AB955" s="75"/>
      <c r="AC955" s="75"/>
      <c r="AD955" s="75"/>
      <c r="AE955" s="170"/>
      <c r="AF955" s="75"/>
      <c r="AG955" s="75"/>
      <c r="AH955" s="75"/>
    </row>
    <row r="956" spans="1:34" ht="14.25" customHeight="1" x14ac:dyDescent="0.25">
      <c r="A956" s="111">
        <v>81765900</v>
      </c>
      <c r="B956" s="75" t="s">
        <v>810</v>
      </c>
      <c r="C956" s="197" t="str">
        <f>VLOOKUP(B956,Satser!$I$133:$J$160,2,FALSE)</f>
        <v>HF</v>
      </c>
      <c r="D956" s="75" t="s">
        <v>1593</v>
      </c>
      <c r="E956" s="440"/>
      <c r="F956" s="220" t="s">
        <v>1812</v>
      </c>
      <c r="G956" s="75"/>
      <c r="H956" s="310">
        <v>2014</v>
      </c>
      <c r="I956" s="75"/>
      <c r="J956" s="195"/>
      <c r="K956" s="379">
        <f>IF(B956="",0,VLOOKUP(B956,Satser!$D$167:$F$194,2,FALSE)*IF(AA956="",0,VLOOKUP(AA956,Satser!$H$2:$J$14,2,FALSE)))</f>
        <v>63768.655550896117</v>
      </c>
      <c r="L956" s="379">
        <f>IF(B956="",0,VLOOKUP(B956,Satser!$I$167:$L$194,3,FALSE)*IF(AA956="",0,VLOOKUP(AA956,Satser!$H$2:$J$14,3,FALSE)))</f>
        <v>599425.36217842356</v>
      </c>
      <c r="M956" s="380">
        <f t="shared" si="15"/>
        <v>663194.01772931963</v>
      </c>
      <c r="N956" s="141" t="s">
        <v>1594</v>
      </c>
      <c r="O956" s="75"/>
      <c r="P956" s="75"/>
      <c r="Q956" s="75"/>
      <c r="R956" s="75"/>
      <c r="S956" s="75"/>
      <c r="T956" s="75"/>
      <c r="U956" s="75"/>
      <c r="V956" s="75"/>
      <c r="W956" s="75"/>
      <c r="X956" s="75">
        <v>10</v>
      </c>
      <c r="Y956" s="75">
        <v>12</v>
      </c>
      <c r="Z956" s="110">
        <v>12</v>
      </c>
      <c r="AA956" s="75">
        <v>12</v>
      </c>
      <c r="AB956" s="76">
        <v>2</v>
      </c>
      <c r="AC956" s="76"/>
      <c r="AD956" s="76"/>
      <c r="AE956" s="169"/>
      <c r="AF956" s="75"/>
      <c r="AG956" s="75"/>
      <c r="AH956" s="75"/>
    </row>
    <row r="957" spans="1:34" ht="14.25" customHeight="1" x14ac:dyDescent="0.25">
      <c r="A957" s="111">
        <v>81766000</v>
      </c>
      <c r="B957" s="75" t="s">
        <v>818</v>
      </c>
      <c r="C957" s="197" t="str">
        <f>VLOOKUP(B957,Satser!$I$133:$J$160,2,FALSE)</f>
        <v>SU</v>
      </c>
      <c r="D957" s="75" t="s">
        <v>1593</v>
      </c>
      <c r="E957" s="440"/>
      <c r="F957" s="220" t="s">
        <v>1812</v>
      </c>
      <c r="G957" s="75"/>
      <c r="H957" s="310">
        <v>2014</v>
      </c>
      <c r="I957" s="75"/>
      <c r="J957" s="195"/>
      <c r="K957" s="379">
        <f>IF(B957="",0,VLOOKUP(B957,Satser!$D$167:$F$194,2,FALSE)*IF(AA957="",0,VLOOKUP(AA957,Satser!$H$2:$J$14,2,FALSE)))</f>
        <v>42520.939521337525</v>
      </c>
      <c r="L957" s="379">
        <f>IF(B957="",0,VLOOKUP(B957,Satser!$I$167:$L$194,3,FALSE)*IF(AA957="",0,VLOOKUP(AA957,Satser!$H$2:$J$14,3,FALSE)))</f>
        <v>399696.83150057279</v>
      </c>
      <c r="M957" s="380">
        <f t="shared" si="15"/>
        <v>442217.7710219103</v>
      </c>
      <c r="N957" s="141" t="s">
        <v>1594</v>
      </c>
      <c r="O957" s="75"/>
      <c r="P957" s="75"/>
      <c r="Q957" s="75"/>
      <c r="R957" s="75"/>
      <c r="S957" s="75"/>
      <c r="T957" s="75"/>
      <c r="U957" s="75"/>
      <c r="V957" s="75"/>
      <c r="W957" s="75">
        <v>4</v>
      </c>
      <c r="X957" s="75">
        <v>12</v>
      </c>
      <c r="Y957" s="75">
        <v>12</v>
      </c>
      <c r="Z957" s="110">
        <v>12</v>
      </c>
      <c r="AA957" s="75">
        <v>8</v>
      </c>
      <c r="AB957" s="75"/>
      <c r="AC957" s="75"/>
      <c r="AD957" s="75"/>
      <c r="AE957" s="170"/>
      <c r="AF957" s="75"/>
      <c r="AG957" s="75"/>
      <c r="AH957" s="75"/>
    </row>
    <row r="958" spans="1:34" ht="14.25" customHeight="1" x14ac:dyDescent="0.25">
      <c r="A958" s="450">
        <v>81766100</v>
      </c>
      <c r="B958" s="220" t="s">
        <v>818</v>
      </c>
      <c r="C958" s="220" t="s">
        <v>2229</v>
      </c>
      <c r="D958" s="75" t="s">
        <v>2450</v>
      </c>
      <c r="E958" s="440">
        <v>602005</v>
      </c>
      <c r="F958" s="220" t="s">
        <v>1813</v>
      </c>
      <c r="G958" s="75"/>
      <c r="H958" s="362">
        <v>2013</v>
      </c>
      <c r="I958" s="75">
        <v>1609</v>
      </c>
      <c r="J958" s="195"/>
      <c r="K958" s="379">
        <f>IF(B958="",0,VLOOKUP(B958,Satser!$D$167:$F$194,2,FALSE)*IF(AA958="",0,VLOOKUP(AA958,Satser!$H$2:$J$14,2,FALSE)))</f>
        <v>0</v>
      </c>
      <c r="L958" s="379">
        <f>IF(B958="",0,VLOOKUP(B958,Satser!$I$167:$L$194,3,FALSE)*IF(AA958="",0,VLOOKUP(AA958,Satser!$H$2:$J$14,3,FALSE)))</f>
        <v>0</v>
      </c>
      <c r="M958" s="380">
        <f t="shared" si="15"/>
        <v>0</v>
      </c>
      <c r="N958" s="141" t="s">
        <v>2451</v>
      </c>
      <c r="O958" s="75"/>
      <c r="P958" s="75"/>
      <c r="Q958" s="75"/>
      <c r="R958" s="75"/>
      <c r="S958" s="75"/>
      <c r="T958" s="75"/>
      <c r="U958" s="75"/>
      <c r="V958" s="75">
        <v>4</v>
      </c>
      <c r="W958" s="75">
        <v>12</v>
      </c>
      <c r="X958" s="75">
        <v>12</v>
      </c>
      <c r="Y958" s="75">
        <v>12</v>
      </c>
      <c r="Z958" s="110">
        <v>8</v>
      </c>
      <c r="AA958" s="75"/>
      <c r="AB958" s="75"/>
      <c r="AC958" s="75"/>
      <c r="AD958" s="75"/>
      <c r="AE958" s="170"/>
      <c r="AF958" s="75"/>
      <c r="AG958" s="75"/>
      <c r="AH958" s="75"/>
    </row>
    <row r="959" spans="1:34" ht="14.25" customHeight="1" x14ac:dyDescent="0.25">
      <c r="A959" s="111">
        <v>81766200</v>
      </c>
      <c r="B959" s="75" t="s">
        <v>818</v>
      </c>
      <c r="C959" s="197" t="str">
        <f>VLOOKUP(B959,Satser!$I$133:$J$160,2,FALSE)</f>
        <v>SU</v>
      </c>
      <c r="D959" s="75" t="s">
        <v>1638</v>
      </c>
      <c r="E959" s="440"/>
      <c r="F959" s="220" t="s">
        <v>1813</v>
      </c>
      <c r="G959" s="75"/>
      <c r="H959" s="362">
        <v>2013</v>
      </c>
      <c r="I959" s="75"/>
      <c r="J959" s="195"/>
      <c r="K959" s="379">
        <f>IF(B959="",0,VLOOKUP(B959,Satser!$D$167:$F$194,2,FALSE)*IF(AA959="",0,VLOOKUP(AA959,Satser!$H$2:$J$14,2,FALSE)))</f>
        <v>0</v>
      </c>
      <c r="L959" s="379">
        <f>IF(B959="",0,VLOOKUP(B959,Satser!$I$167:$L$194,3,FALSE)*IF(AA959="",0,VLOOKUP(AA959,Satser!$H$2:$J$14,3,FALSE)))</f>
        <v>0</v>
      </c>
      <c r="M959" s="380">
        <f t="shared" si="15"/>
        <v>0</v>
      </c>
      <c r="N959" s="141" t="s">
        <v>1594</v>
      </c>
      <c r="O959" s="75"/>
      <c r="P959" s="75"/>
      <c r="Q959" s="75"/>
      <c r="R959" s="75"/>
      <c r="S959" s="75"/>
      <c r="T959" s="75"/>
      <c r="U959" s="75"/>
      <c r="V959" s="75">
        <v>4</v>
      </c>
      <c r="W959" s="75">
        <v>12</v>
      </c>
      <c r="X959" s="75">
        <v>12</v>
      </c>
      <c r="Y959" s="75">
        <v>12</v>
      </c>
      <c r="Z959" s="110">
        <v>8</v>
      </c>
      <c r="AA959" s="75"/>
      <c r="AB959" s="75"/>
      <c r="AC959" s="75"/>
      <c r="AD959" s="75"/>
      <c r="AE959" s="170"/>
      <c r="AF959" s="75"/>
      <c r="AG959" s="75"/>
      <c r="AH959" s="75"/>
    </row>
    <row r="960" spans="1:34" ht="14.25" customHeight="1" x14ac:dyDescent="0.25">
      <c r="A960" s="450">
        <v>81766300</v>
      </c>
      <c r="B960" s="220" t="s">
        <v>818</v>
      </c>
      <c r="C960" s="220" t="s">
        <v>2229</v>
      </c>
      <c r="D960" s="75" t="s">
        <v>2452</v>
      </c>
      <c r="E960" s="440">
        <v>602505</v>
      </c>
      <c r="F960" s="220" t="s">
        <v>1813</v>
      </c>
      <c r="G960" s="75"/>
      <c r="H960" s="362">
        <v>2013</v>
      </c>
      <c r="I960" s="75">
        <v>1309</v>
      </c>
      <c r="J960" s="195"/>
      <c r="K960" s="379">
        <f>IF(B960="",0,VLOOKUP(B960,Satser!$D$167:$F$194,2,FALSE)*IF(AA960="",0,VLOOKUP(AA960,Satser!$H$2:$J$14,2,FALSE)))</f>
        <v>0</v>
      </c>
      <c r="L960" s="379">
        <f>IF(B960="",0,VLOOKUP(B960,Satser!$I$167:$L$194,3,FALSE)*IF(AA960="",0,VLOOKUP(AA960,Satser!$H$2:$J$14,3,FALSE)))</f>
        <v>0</v>
      </c>
      <c r="M960" s="380">
        <f t="shared" si="15"/>
        <v>0</v>
      </c>
      <c r="N960" s="141" t="s">
        <v>2453</v>
      </c>
      <c r="O960" s="75"/>
      <c r="P960" s="75"/>
      <c r="Q960" s="75"/>
      <c r="R960" s="75"/>
      <c r="S960" s="75"/>
      <c r="T960" s="75"/>
      <c r="U960" s="75"/>
      <c r="V960" s="75">
        <v>4</v>
      </c>
      <c r="W960" s="75">
        <v>12</v>
      </c>
      <c r="X960" s="75">
        <v>12</v>
      </c>
      <c r="Y960" s="75">
        <v>12</v>
      </c>
      <c r="Z960" s="110">
        <v>8</v>
      </c>
      <c r="AA960" s="75"/>
      <c r="AB960" s="75"/>
      <c r="AC960" s="75"/>
      <c r="AD960" s="75"/>
      <c r="AE960" s="170"/>
      <c r="AF960" s="75"/>
      <c r="AG960" s="75"/>
      <c r="AH960" s="75"/>
    </row>
    <row r="961" spans="1:34" ht="14.25" customHeight="1" x14ac:dyDescent="0.25">
      <c r="A961" s="111">
        <v>81766400</v>
      </c>
      <c r="B961" s="75" t="s">
        <v>818</v>
      </c>
      <c r="C961" s="197" t="str">
        <f>VLOOKUP(B961,Satser!$I$133:$J$160,2,FALSE)</f>
        <v>SU</v>
      </c>
      <c r="D961" s="75" t="s">
        <v>1274</v>
      </c>
      <c r="E961" s="440"/>
      <c r="F961" s="220" t="s">
        <v>1813</v>
      </c>
      <c r="G961" s="75"/>
      <c r="H961" s="362">
        <v>2013</v>
      </c>
      <c r="I961" s="75"/>
      <c r="J961" s="195"/>
      <c r="K961" s="379">
        <f>IF(B961="",0,VLOOKUP(B961,Satser!$D$167:$F$194,2,FALSE)*IF(AA961="",0,VLOOKUP(AA961,Satser!$H$2:$J$14,2,FALSE)))</f>
        <v>0</v>
      </c>
      <c r="L961" s="379">
        <f>IF(B961="",0,VLOOKUP(B961,Satser!$I$167:$L$194,3,FALSE)*IF(AA961="",0,VLOOKUP(AA961,Satser!$H$2:$J$14,3,FALSE)))</f>
        <v>0</v>
      </c>
      <c r="M961" s="380">
        <f t="shared" si="15"/>
        <v>0</v>
      </c>
      <c r="N961" s="141" t="s">
        <v>1594</v>
      </c>
      <c r="O961" s="75"/>
      <c r="P961" s="75"/>
      <c r="Q961" s="75"/>
      <c r="R961" s="75"/>
      <c r="S961" s="75"/>
      <c r="T961" s="75"/>
      <c r="U961" s="75"/>
      <c r="V961" s="75">
        <v>4</v>
      </c>
      <c r="W961" s="75">
        <v>12</v>
      </c>
      <c r="X961" s="75">
        <v>12</v>
      </c>
      <c r="Y961" s="75">
        <v>12</v>
      </c>
      <c r="Z961" s="110">
        <v>8</v>
      </c>
      <c r="AA961" s="75"/>
      <c r="AB961" s="75"/>
      <c r="AC961" s="75"/>
      <c r="AD961" s="75"/>
      <c r="AE961" s="170"/>
      <c r="AF961" s="75"/>
      <c r="AG961" s="75"/>
      <c r="AH961" s="75"/>
    </row>
    <row r="962" spans="1:34" ht="14.25" customHeight="1" x14ac:dyDescent="0.25">
      <c r="A962" s="111">
        <v>81766500</v>
      </c>
      <c r="B962" s="75" t="s">
        <v>812</v>
      </c>
      <c r="C962" s="197" t="str">
        <f>VLOOKUP(B962,Satser!$I$133:$J$160,2,FALSE)</f>
        <v>IE</v>
      </c>
      <c r="D962" s="75" t="s">
        <v>1643</v>
      </c>
      <c r="E962" s="440" t="s">
        <v>2176</v>
      </c>
      <c r="F962" s="220" t="s">
        <v>1813</v>
      </c>
      <c r="G962" s="75"/>
      <c r="H962" s="310">
        <v>2014</v>
      </c>
      <c r="I962" s="75">
        <v>1401</v>
      </c>
      <c r="J962" s="195"/>
      <c r="K962" s="379">
        <f>IF(B962="",0,VLOOKUP(B962,Satser!$D$167:$F$194,2,FALSE)*IF(AA962="",0,VLOOKUP(AA962,Satser!$H$2:$J$14,2,FALSE)))</f>
        <v>0</v>
      </c>
      <c r="L962" s="379">
        <f>IF(B962="",0,VLOOKUP(B962,Satser!$I$167:$L$194,3,FALSE)*IF(AA962="",0,VLOOKUP(AA962,Satser!$H$2:$J$14,3,FALSE)))</f>
        <v>0</v>
      </c>
      <c r="M962" s="380">
        <f t="shared" si="15"/>
        <v>0</v>
      </c>
      <c r="N962" s="141" t="s">
        <v>1664</v>
      </c>
      <c r="O962" s="75"/>
      <c r="P962" s="75"/>
      <c r="Q962" s="75"/>
      <c r="R962" s="75"/>
      <c r="S962" s="75"/>
      <c r="T962" s="75"/>
      <c r="U962" s="75"/>
      <c r="V962" s="75"/>
      <c r="W962" s="75">
        <v>12</v>
      </c>
      <c r="X962" s="75">
        <v>12</v>
      </c>
      <c r="Y962" s="75">
        <v>12</v>
      </c>
      <c r="Z962" s="110">
        <v>12</v>
      </c>
      <c r="AA962" s="75"/>
      <c r="AB962" s="75"/>
      <c r="AC962" s="75"/>
      <c r="AD962" s="75"/>
      <c r="AE962" s="170"/>
      <c r="AF962" s="75"/>
      <c r="AG962" s="75"/>
      <c r="AH962" s="75"/>
    </row>
    <row r="963" spans="1:34" ht="14.25" customHeight="1" x14ac:dyDescent="0.25">
      <c r="A963" s="111">
        <v>81766600</v>
      </c>
      <c r="B963" s="75" t="s">
        <v>812</v>
      </c>
      <c r="C963" s="197" t="str">
        <f>VLOOKUP(B963,Satser!$I$133:$J$160,2,FALSE)</f>
        <v>IE</v>
      </c>
      <c r="D963" s="75" t="s">
        <v>1644</v>
      </c>
      <c r="E963" s="440" t="s">
        <v>2176</v>
      </c>
      <c r="F963" s="220" t="s">
        <v>1813</v>
      </c>
      <c r="G963" s="75"/>
      <c r="H963" s="310">
        <v>2014</v>
      </c>
      <c r="I963" s="75">
        <v>1401</v>
      </c>
      <c r="J963" s="195"/>
      <c r="K963" s="379">
        <f>IF(B963="",0,VLOOKUP(B963,Satser!$D$167:$F$194,2,FALSE)*IF(AA963="",0,VLOOKUP(AA963,Satser!$H$2:$J$14,2,FALSE)))</f>
        <v>0</v>
      </c>
      <c r="L963" s="379">
        <f>IF(B963="",0,VLOOKUP(B963,Satser!$I$167:$L$194,3,FALSE)*IF(AA963="",0,VLOOKUP(AA963,Satser!$H$2:$J$14,3,FALSE)))</f>
        <v>0</v>
      </c>
      <c r="M963" s="380">
        <f t="shared" si="15"/>
        <v>0</v>
      </c>
      <c r="N963" s="141" t="s">
        <v>1664</v>
      </c>
      <c r="O963" s="75"/>
      <c r="P963" s="75"/>
      <c r="Q963" s="75"/>
      <c r="R963" s="75"/>
      <c r="S963" s="75"/>
      <c r="T963" s="75"/>
      <c r="U963" s="75"/>
      <c r="V963" s="75"/>
      <c r="W963" s="75">
        <v>12</v>
      </c>
      <c r="X963" s="75">
        <v>12</v>
      </c>
      <c r="Y963" s="75">
        <v>12</v>
      </c>
      <c r="Z963" s="110">
        <v>12</v>
      </c>
      <c r="AA963" s="75"/>
      <c r="AB963" s="75"/>
      <c r="AC963" s="75"/>
      <c r="AD963" s="75"/>
      <c r="AE963" s="170"/>
      <c r="AF963" s="75"/>
      <c r="AG963" s="75"/>
      <c r="AH963" s="75"/>
    </row>
    <row r="964" spans="1:34" ht="14.25" customHeight="1" x14ac:dyDescent="0.25">
      <c r="A964" s="111">
        <v>81766700</v>
      </c>
      <c r="B964" s="75" t="s">
        <v>812</v>
      </c>
      <c r="C964" s="197" t="str">
        <f>VLOOKUP(B964,Satser!$I$133:$J$160,2,FALSE)</f>
        <v>IE</v>
      </c>
      <c r="D964" s="75" t="s">
        <v>1645</v>
      </c>
      <c r="E964" s="440" t="s">
        <v>2177</v>
      </c>
      <c r="F964" s="220" t="s">
        <v>1813</v>
      </c>
      <c r="G964" s="75"/>
      <c r="H964" s="310">
        <v>2014</v>
      </c>
      <c r="I964" s="75">
        <v>1401</v>
      </c>
      <c r="J964" s="195"/>
      <c r="K964" s="379">
        <f>IF(B964="",0,VLOOKUP(B964,Satser!$D$167:$F$194,2,FALSE)*IF(AA964="",0,VLOOKUP(AA964,Satser!$H$2:$J$14,2,FALSE)))</f>
        <v>0</v>
      </c>
      <c r="L964" s="379">
        <f>IF(B964="",0,VLOOKUP(B964,Satser!$I$167:$L$194,3,FALSE)*IF(AA964="",0,VLOOKUP(AA964,Satser!$H$2:$J$14,3,FALSE)))</f>
        <v>0</v>
      </c>
      <c r="M964" s="380">
        <f t="shared" si="15"/>
        <v>0</v>
      </c>
      <c r="N964" s="141" t="s">
        <v>1664</v>
      </c>
      <c r="O964" s="75"/>
      <c r="P964" s="75"/>
      <c r="Q964" s="75"/>
      <c r="R964" s="75"/>
      <c r="S964" s="75"/>
      <c r="T964" s="75"/>
      <c r="U964" s="75"/>
      <c r="V964" s="75"/>
      <c r="W964" s="75">
        <v>12</v>
      </c>
      <c r="X964" s="75">
        <v>12</v>
      </c>
      <c r="Y964" s="75">
        <v>12</v>
      </c>
      <c r="Z964" s="110">
        <v>12</v>
      </c>
      <c r="AA964" s="75"/>
      <c r="AB964" s="75"/>
      <c r="AC964" s="75"/>
      <c r="AD964" s="75"/>
      <c r="AE964" s="170"/>
      <c r="AF964" s="75"/>
      <c r="AG964" s="75"/>
      <c r="AH964" s="75"/>
    </row>
    <row r="965" spans="1:34" ht="14.25" customHeight="1" x14ac:dyDescent="0.25">
      <c r="A965" s="111">
        <v>81766800</v>
      </c>
      <c r="B965" s="75" t="s">
        <v>804</v>
      </c>
      <c r="C965" s="197" t="str">
        <f>VLOOKUP(B965,Satser!$I$133:$J$160,2,FALSE)</f>
        <v>AD</v>
      </c>
      <c r="D965" s="75" t="s">
        <v>1795</v>
      </c>
      <c r="E965" s="440" t="s">
        <v>2170</v>
      </c>
      <c r="F965" s="220" t="s">
        <v>1813</v>
      </c>
      <c r="G965" s="75"/>
      <c r="H965" s="310">
        <v>2014</v>
      </c>
      <c r="I965" s="75">
        <v>1409</v>
      </c>
      <c r="J965" s="195"/>
      <c r="K965" s="379">
        <f>IF(B965="",0,VLOOKUP(B965,Satser!$D$167:$F$194,2,FALSE)*IF(AA965="",0,VLOOKUP(AA965,Satser!$H$2:$J$14,2,FALSE)))</f>
        <v>59529.315329872537</v>
      </c>
      <c r="L965" s="379">
        <f>IF(B965="",0,VLOOKUP(B965,Satser!$I$167:$L$194,3,FALSE)*IF(AA965="",0,VLOOKUP(AA965,Satser!$H$2:$J$14,3,FALSE)))</f>
        <v>399696.83150057279</v>
      </c>
      <c r="M965" s="380">
        <f t="shared" si="15"/>
        <v>459226.14683044533</v>
      </c>
      <c r="N965" s="141" t="s">
        <v>1803</v>
      </c>
      <c r="O965" s="75"/>
      <c r="P965" s="75"/>
      <c r="Q965" s="75"/>
      <c r="R965" s="75"/>
      <c r="S965" s="75"/>
      <c r="T965" s="75"/>
      <c r="U965" s="75"/>
      <c r="V965" s="75"/>
      <c r="W965" s="75">
        <v>4</v>
      </c>
      <c r="X965" s="75">
        <v>12</v>
      </c>
      <c r="Y965" s="75">
        <v>12</v>
      </c>
      <c r="Z965" s="110">
        <v>12</v>
      </c>
      <c r="AA965" s="75">
        <v>8</v>
      </c>
      <c r="AB965" s="75"/>
      <c r="AC965" s="75"/>
      <c r="AD965" s="75"/>
      <c r="AE965" s="170"/>
      <c r="AF965" s="75"/>
      <c r="AG965" s="75"/>
      <c r="AH965" s="75"/>
    </row>
    <row r="966" spans="1:34" ht="14.25" customHeight="1" x14ac:dyDescent="0.25">
      <c r="A966" s="111">
        <v>81766900</v>
      </c>
      <c r="B966" s="75" t="s">
        <v>809</v>
      </c>
      <c r="C966" s="197" t="str">
        <f>VLOOKUP(B966,Satser!$I$133:$J$160,2,FALSE)</f>
        <v>MH</v>
      </c>
      <c r="D966" s="75" t="s">
        <v>1639</v>
      </c>
      <c r="E966" s="440"/>
      <c r="F966" s="220" t="s">
        <v>1813</v>
      </c>
      <c r="G966" s="75"/>
      <c r="H966" s="310">
        <v>2014</v>
      </c>
      <c r="I966" s="75"/>
      <c r="J966" s="195"/>
      <c r="K966" s="379">
        <f>IF(B966="",0,VLOOKUP(B966,Satser!$D$167:$F$194,2,FALSE)*IF(AA966="",0,VLOOKUP(AA966,Satser!$H$2:$J$14,2,FALSE)))</f>
        <v>85041.879042675049</v>
      </c>
      <c r="L966" s="379">
        <f>IF(B966="",0,VLOOKUP(B966,Satser!$I$167:$L$194,3,FALSE)*IF(AA966="",0,VLOOKUP(AA966,Satser!$H$2:$J$14,3,FALSE)))</f>
        <v>399696.83150057279</v>
      </c>
      <c r="M966" s="380">
        <f t="shared" si="15"/>
        <v>484738.71054324787</v>
      </c>
      <c r="N966" s="141" t="s">
        <v>1694</v>
      </c>
      <c r="O966" s="75"/>
      <c r="P966" s="75"/>
      <c r="Q966" s="75"/>
      <c r="R966" s="75"/>
      <c r="S966" s="75"/>
      <c r="T966" s="75"/>
      <c r="U966" s="75"/>
      <c r="V966" s="75"/>
      <c r="W966" s="75">
        <v>4</v>
      </c>
      <c r="X966" s="75">
        <v>12</v>
      </c>
      <c r="Y966" s="75">
        <v>12</v>
      </c>
      <c r="Z966" s="110">
        <v>12</v>
      </c>
      <c r="AA966" s="75">
        <v>8</v>
      </c>
      <c r="AB966" s="75"/>
      <c r="AC966" s="75"/>
      <c r="AD966" s="75"/>
      <c r="AE966" s="170"/>
      <c r="AF966" s="75"/>
      <c r="AG966" s="75"/>
      <c r="AH966" s="75"/>
    </row>
    <row r="967" spans="1:34" ht="14.25" customHeight="1" x14ac:dyDescent="0.25">
      <c r="A967" s="111">
        <v>81767000</v>
      </c>
      <c r="B967" s="75" t="s">
        <v>809</v>
      </c>
      <c r="C967" s="197" t="str">
        <f>VLOOKUP(B967,Satser!$I$133:$J$160,2,FALSE)</f>
        <v>MH</v>
      </c>
      <c r="D967" s="75" t="s">
        <v>1639</v>
      </c>
      <c r="E967" s="440"/>
      <c r="F967" s="220" t="s">
        <v>1813</v>
      </c>
      <c r="G967" s="75"/>
      <c r="H967" s="310">
        <v>2014</v>
      </c>
      <c r="I967" s="75"/>
      <c r="J967" s="195"/>
      <c r="K967" s="379">
        <f>IF(B967="",0,VLOOKUP(B967,Satser!$D$167:$F$194,2,FALSE)*IF(AA967="",0,VLOOKUP(AA967,Satser!$H$2:$J$14,2,FALSE)))</f>
        <v>85041.879042675049</v>
      </c>
      <c r="L967" s="379">
        <f>IF(B967="",0,VLOOKUP(B967,Satser!$I$167:$L$194,3,FALSE)*IF(AA967="",0,VLOOKUP(AA967,Satser!$H$2:$J$14,3,FALSE)))</f>
        <v>399696.83150057279</v>
      </c>
      <c r="M967" s="380">
        <f t="shared" si="15"/>
        <v>484738.71054324787</v>
      </c>
      <c r="N967" s="141" t="s">
        <v>1694</v>
      </c>
      <c r="O967" s="75"/>
      <c r="P967" s="75"/>
      <c r="Q967" s="75"/>
      <c r="R967" s="75"/>
      <c r="S967" s="75"/>
      <c r="T967" s="75"/>
      <c r="U967" s="75"/>
      <c r="V967" s="75"/>
      <c r="W967" s="75">
        <v>4</v>
      </c>
      <c r="X967" s="75">
        <v>12</v>
      </c>
      <c r="Y967" s="75">
        <v>12</v>
      </c>
      <c r="Z967" s="110">
        <v>12</v>
      </c>
      <c r="AA967" s="75">
        <v>8</v>
      </c>
      <c r="AB967" s="75"/>
      <c r="AC967" s="75"/>
      <c r="AD967" s="75"/>
      <c r="AE967" s="170"/>
      <c r="AF967" s="75"/>
      <c r="AG967" s="75"/>
      <c r="AH967" s="75"/>
    </row>
    <row r="968" spans="1:34" ht="14.25" customHeight="1" x14ac:dyDescent="0.25">
      <c r="A968" s="111">
        <v>81767100</v>
      </c>
      <c r="B968" s="75" t="s">
        <v>809</v>
      </c>
      <c r="C968" s="197" t="str">
        <f>VLOOKUP(B968,Satser!$I$133:$J$160,2,FALSE)</f>
        <v>MH</v>
      </c>
      <c r="D968" s="75" t="s">
        <v>1639</v>
      </c>
      <c r="E968" s="440"/>
      <c r="F968" s="220" t="s">
        <v>1813</v>
      </c>
      <c r="G968" s="75"/>
      <c r="H968" s="310">
        <v>2014</v>
      </c>
      <c r="I968" s="75"/>
      <c r="J968" s="195"/>
      <c r="K968" s="379">
        <f>IF(B968="",0,VLOOKUP(B968,Satser!$D$167:$F$194,2,FALSE)*IF(AA968="",0,VLOOKUP(AA968,Satser!$H$2:$J$14,2,FALSE)))</f>
        <v>85041.879042675049</v>
      </c>
      <c r="L968" s="379">
        <f>IF(B968="",0,VLOOKUP(B968,Satser!$I$167:$L$194,3,FALSE)*IF(AA968="",0,VLOOKUP(AA968,Satser!$H$2:$J$14,3,FALSE)))</f>
        <v>399696.83150057279</v>
      </c>
      <c r="M968" s="380">
        <f t="shared" si="15"/>
        <v>484738.71054324787</v>
      </c>
      <c r="N968" s="141" t="s">
        <v>1694</v>
      </c>
      <c r="O968" s="75"/>
      <c r="P968" s="75"/>
      <c r="Q968" s="75"/>
      <c r="R968" s="75"/>
      <c r="S968" s="75"/>
      <c r="T968" s="75"/>
      <c r="U968" s="75"/>
      <c r="V968" s="75"/>
      <c r="W968" s="75">
        <v>4</v>
      </c>
      <c r="X968" s="75">
        <v>12</v>
      </c>
      <c r="Y968" s="75">
        <v>12</v>
      </c>
      <c r="Z968" s="110">
        <v>12</v>
      </c>
      <c r="AA968" s="75">
        <v>8</v>
      </c>
      <c r="AB968" s="75"/>
      <c r="AC968" s="75"/>
      <c r="AD968" s="75"/>
      <c r="AE968" s="170"/>
      <c r="AF968" s="75"/>
      <c r="AG968" s="75"/>
      <c r="AH968" s="75"/>
    </row>
    <row r="969" spans="1:34" ht="14.25" customHeight="1" x14ac:dyDescent="0.25">
      <c r="A969" s="111">
        <v>81767200</v>
      </c>
      <c r="B969" s="75" t="s">
        <v>810</v>
      </c>
      <c r="C969" s="197" t="str">
        <f>VLOOKUP(B969,Satser!$I$133:$J$160,2,FALSE)</f>
        <v>HF</v>
      </c>
      <c r="D969" s="75" t="s">
        <v>1639</v>
      </c>
      <c r="E969" s="440"/>
      <c r="F969" s="220" t="s">
        <v>1813</v>
      </c>
      <c r="G969" s="75"/>
      <c r="H969" s="310">
        <v>2014</v>
      </c>
      <c r="I969" s="75"/>
      <c r="J969" s="195"/>
      <c r="K969" s="379">
        <f>IF(B969="",0,VLOOKUP(B969,Satser!$D$167:$F$194,2,FALSE)*IF(AA969="",0,VLOOKUP(AA969,Satser!$H$2:$J$14,2,FALSE)))</f>
        <v>63768.655550896117</v>
      </c>
      <c r="L969" s="379">
        <f>IF(B969="",0,VLOOKUP(B969,Satser!$I$167:$L$194,3,FALSE)*IF(AA969="",0,VLOOKUP(AA969,Satser!$H$2:$J$14,3,FALSE)))</f>
        <v>599425.36217842356</v>
      </c>
      <c r="M969" s="380">
        <f t="shared" ref="M969:M1032" si="16">SUM(K969+L969)</f>
        <v>663194.01772931963</v>
      </c>
      <c r="N969" s="141" t="s">
        <v>1594</v>
      </c>
      <c r="O969" s="75"/>
      <c r="P969" s="75"/>
      <c r="Q969" s="75"/>
      <c r="R969" s="75"/>
      <c r="S969" s="75"/>
      <c r="T969" s="75"/>
      <c r="U969" s="75"/>
      <c r="V969" s="75"/>
      <c r="W969" s="75"/>
      <c r="X969" s="75">
        <v>10</v>
      </c>
      <c r="Y969" s="75">
        <v>12</v>
      </c>
      <c r="Z969" s="110">
        <v>12</v>
      </c>
      <c r="AA969" s="75">
        <v>12</v>
      </c>
      <c r="AB969" s="76">
        <v>2</v>
      </c>
      <c r="AC969" s="76"/>
      <c r="AD969" s="76"/>
      <c r="AE969" s="169"/>
      <c r="AF969" s="75"/>
      <c r="AG969" s="75"/>
      <c r="AH969" s="75"/>
    </row>
    <row r="970" spans="1:34" ht="14.25" customHeight="1" x14ac:dyDescent="0.25">
      <c r="A970" s="111">
        <v>81767300</v>
      </c>
      <c r="B970" s="75" t="s">
        <v>810</v>
      </c>
      <c r="C970" s="197" t="str">
        <f>VLOOKUP(B970,Satser!$I$133:$J$160,2,FALSE)</f>
        <v>HF</v>
      </c>
      <c r="D970" s="75" t="s">
        <v>1639</v>
      </c>
      <c r="E970" s="440"/>
      <c r="F970" s="220" t="s">
        <v>1813</v>
      </c>
      <c r="G970" s="75"/>
      <c r="H970" s="310">
        <v>2014</v>
      </c>
      <c r="I970" s="75"/>
      <c r="J970" s="195"/>
      <c r="K970" s="379">
        <f>IF(B970="",0,VLOOKUP(B970,Satser!$D$167:$F$194,2,FALSE)*IF(AA970="",0,VLOOKUP(AA970,Satser!$H$2:$J$14,2,FALSE)))</f>
        <v>63768.655550896117</v>
      </c>
      <c r="L970" s="379">
        <f>IF(B970="",0,VLOOKUP(B970,Satser!$I$167:$L$194,3,FALSE)*IF(AA970="",0,VLOOKUP(AA970,Satser!$H$2:$J$14,3,FALSE)))</f>
        <v>599425.36217842356</v>
      </c>
      <c r="M970" s="380">
        <f t="shared" si="16"/>
        <v>663194.01772931963</v>
      </c>
      <c r="N970" s="141" t="s">
        <v>1594</v>
      </c>
      <c r="O970" s="75"/>
      <c r="P970" s="75"/>
      <c r="Q970" s="75"/>
      <c r="R970" s="75"/>
      <c r="S970" s="75"/>
      <c r="T970" s="75"/>
      <c r="U970" s="75"/>
      <c r="V970" s="75"/>
      <c r="W970" s="75"/>
      <c r="X970" s="75">
        <v>10</v>
      </c>
      <c r="Y970" s="75">
        <v>12</v>
      </c>
      <c r="Z970" s="110">
        <v>12</v>
      </c>
      <c r="AA970" s="75">
        <v>12</v>
      </c>
      <c r="AB970" s="76">
        <v>2</v>
      </c>
      <c r="AC970" s="76"/>
      <c r="AD970" s="76"/>
      <c r="AE970" s="169"/>
      <c r="AF970" s="75"/>
      <c r="AG970" s="75"/>
      <c r="AH970" s="75"/>
    </row>
    <row r="971" spans="1:34" ht="14.25" customHeight="1" x14ac:dyDescent="0.25">
      <c r="A971" s="111">
        <v>81767400</v>
      </c>
      <c r="B971" s="75" t="s">
        <v>813</v>
      </c>
      <c r="C971" s="197" t="str">
        <f>VLOOKUP(B971,Satser!$I$133:$J$160,2,FALSE)</f>
        <v>IV</v>
      </c>
      <c r="D971" s="75" t="s">
        <v>1705</v>
      </c>
      <c r="E971" s="440" t="s">
        <v>2187</v>
      </c>
      <c r="F971" s="220" t="s">
        <v>1813</v>
      </c>
      <c r="G971" s="75" t="s">
        <v>527</v>
      </c>
      <c r="H971" s="310">
        <v>2014</v>
      </c>
      <c r="I971" s="75">
        <v>1409</v>
      </c>
      <c r="J971" s="195"/>
      <c r="K971" s="379">
        <f>IF(B971="",0,VLOOKUP(B971,Satser!$D$167:$F$194,2,FALSE)*IF(AA971="",0,VLOOKUP(AA971,Satser!$H$2:$J$14,2,FALSE)))</f>
        <v>59529.315329872537</v>
      </c>
      <c r="L971" s="379">
        <f>IF(B971="",0,VLOOKUP(B971,Satser!$I$167:$L$194,3,FALSE)*IF(AA971="",0,VLOOKUP(AA971,Satser!$H$2:$J$14,3,FALSE)))</f>
        <v>399696.83150057279</v>
      </c>
      <c r="M971" s="380">
        <f t="shared" si="16"/>
        <v>459226.14683044533</v>
      </c>
      <c r="N971" s="141" t="s">
        <v>1767</v>
      </c>
      <c r="O971" s="75"/>
      <c r="P971" s="75"/>
      <c r="Q971" s="75"/>
      <c r="R971" s="75"/>
      <c r="S971" s="75"/>
      <c r="T971" s="75"/>
      <c r="U971" s="75"/>
      <c r="V971" s="75"/>
      <c r="W971" s="75">
        <v>4</v>
      </c>
      <c r="X971" s="75">
        <v>12</v>
      </c>
      <c r="Y971" s="75">
        <v>12</v>
      </c>
      <c r="Z971" s="110">
        <v>12</v>
      </c>
      <c r="AA971" s="75">
        <v>8</v>
      </c>
      <c r="AB971" s="75"/>
      <c r="AC971" s="75"/>
      <c r="AD971" s="75"/>
      <c r="AE971" s="170"/>
      <c r="AF971" s="75"/>
      <c r="AG971" s="75"/>
      <c r="AH971" s="75"/>
    </row>
    <row r="972" spans="1:34" ht="14.25" customHeight="1" x14ac:dyDescent="0.25">
      <c r="A972" s="111">
        <v>81767500</v>
      </c>
      <c r="B972" s="75" t="s">
        <v>813</v>
      </c>
      <c r="C972" s="197" t="str">
        <f>VLOOKUP(B972,Satser!$I$133:$J$160,2,FALSE)</f>
        <v>IV</v>
      </c>
      <c r="D972" s="75" t="s">
        <v>1706</v>
      </c>
      <c r="E972" s="440" t="s">
        <v>2182</v>
      </c>
      <c r="F972" s="220" t="s">
        <v>1813</v>
      </c>
      <c r="G972" s="75" t="s">
        <v>530</v>
      </c>
      <c r="H972" s="310">
        <v>2014</v>
      </c>
      <c r="I972" s="75">
        <v>1408</v>
      </c>
      <c r="J972" s="195"/>
      <c r="K972" s="379">
        <f>IF(B972="",0,VLOOKUP(B972,Satser!$D$167:$F$194,2,FALSE)*IF(AA972="",0,VLOOKUP(AA972,Satser!$H$2:$J$14,2,FALSE)))</f>
        <v>52083.687107749902</v>
      </c>
      <c r="L972" s="379">
        <f>IF(B972="",0,VLOOKUP(B972,Satser!$I$167:$L$194,3,FALSE)*IF(AA972="",0,VLOOKUP(AA972,Satser!$H$2:$J$14,3,FALSE)))</f>
        <v>349704.75629489223</v>
      </c>
      <c r="M972" s="380">
        <f t="shared" si="16"/>
        <v>401788.44340264215</v>
      </c>
      <c r="N972" s="141" t="s">
        <v>1737</v>
      </c>
      <c r="O972" s="75"/>
      <c r="P972" s="75"/>
      <c r="Q972" s="75"/>
      <c r="R972" s="75"/>
      <c r="S972" s="75"/>
      <c r="T972" s="75"/>
      <c r="U972" s="75"/>
      <c r="V972" s="75"/>
      <c r="W972" s="75">
        <v>5</v>
      </c>
      <c r="X972" s="75">
        <v>12</v>
      </c>
      <c r="Y972" s="75">
        <v>12</v>
      </c>
      <c r="Z972" s="110">
        <v>12</v>
      </c>
      <c r="AA972" s="75">
        <v>7</v>
      </c>
      <c r="AB972" s="75"/>
      <c r="AC972" s="75"/>
      <c r="AD972" s="75"/>
      <c r="AE972" s="170"/>
      <c r="AF972" s="75"/>
      <c r="AG972" s="75"/>
      <c r="AH972" s="75"/>
    </row>
    <row r="973" spans="1:34" ht="14.25" customHeight="1" x14ac:dyDescent="0.25">
      <c r="A973" s="111">
        <v>81767600</v>
      </c>
      <c r="B973" s="75" t="s">
        <v>813</v>
      </c>
      <c r="C973" s="197" t="str">
        <f>VLOOKUP(B973,Satser!$I$133:$J$160,2,FALSE)</f>
        <v>IV</v>
      </c>
      <c r="D973" s="75" t="s">
        <v>1707</v>
      </c>
      <c r="E973" s="440" t="s">
        <v>2180</v>
      </c>
      <c r="F973" s="220" t="s">
        <v>1813</v>
      </c>
      <c r="G973" s="75" t="s">
        <v>527</v>
      </c>
      <c r="H973" s="310">
        <v>2014</v>
      </c>
      <c r="I973" s="75">
        <v>1408</v>
      </c>
      <c r="J973" s="195"/>
      <c r="K973" s="379">
        <f>IF(B973="",0,VLOOKUP(B973,Satser!$D$167:$F$194,2,FALSE)*IF(AA973="",0,VLOOKUP(AA973,Satser!$H$2:$J$14,2,FALSE)))</f>
        <v>52083.687107749902</v>
      </c>
      <c r="L973" s="379">
        <f>IF(B973="",0,VLOOKUP(B973,Satser!$I$167:$L$194,3,FALSE)*IF(AA973="",0,VLOOKUP(AA973,Satser!$H$2:$J$14,3,FALSE)))</f>
        <v>349704.75629489223</v>
      </c>
      <c r="M973" s="380">
        <f t="shared" si="16"/>
        <v>401788.44340264215</v>
      </c>
      <c r="N973" s="141" t="s">
        <v>1737</v>
      </c>
      <c r="O973" s="75"/>
      <c r="P973" s="75"/>
      <c r="Q973" s="75"/>
      <c r="R973" s="75"/>
      <c r="S973" s="75"/>
      <c r="T973" s="75"/>
      <c r="U973" s="75"/>
      <c r="V973" s="75"/>
      <c r="W973" s="75">
        <v>5</v>
      </c>
      <c r="X973" s="75">
        <v>12</v>
      </c>
      <c r="Y973" s="75">
        <v>12</v>
      </c>
      <c r="Z973" s="110">
        <v>12</v>
      </c>
      <c r="AA973" s="75">
        <v>7</v>
      </c>
      <c r="AB973" s="75"/>
      <c r="AC973" s="75"/>
      <c r="AD973" s="75"/>
      <c r="AE973" s="170"/>
      <c r="AF973" s="75"/>
      <c r="AG973" s="75"/>
      <c r="AH973" s="75"/>
    </row>
    <row r="974" spans="1:34" ht="14.25" customHeight="1" x14ac:dyDescent="0.25">
      <c r="A974" s="111">
        <v>81767700</v>
      </c>
      <c r="B974" s="75" t="s">
        <v>813</v>
      </c>
      <c r="C974" s="197" t="str">
        <f>VLOOKUP(B974,Satser!$I$133:$J$160,2,FALSE)</f>
        <v>IV</v>
      </c>
      <c r="D974" s="75" t="s">
        <v>1708</v>
      </c>
      <c r="E974" s="440" t="s">
        <v>2180</v>
      </c>
      <c r="F974" s="220" t="s">
        <v>1813</v>
      </c>
      <c r="G974" s="75" t="s">
        <v>527</v>
      </c>
      <c r="H974" s="310">
        <v>2014</v>
      </c>
      <c r="I974" s="75">
        <v>1408</v>
      </c>
      <c r="J974" s="195"/>
      <c r="K974" s="379">
        <f>IF(B974="",0,VLOOKUP(B974,Satser!$D$167:$F$194,2,FALSE)*IF(AA974="",0,VLOOKUP(AA974,Satser!$H$2:$J$14,2,FALSE)))</f>
        <v>52083.687107749902</v>
      </c>
      <c r="L974" s="379">
        <f>IF(B974="",0,VLOOKUP(B974,Satser!$I$167:$L$194,3,FALSE)*IF(AA974="",0,VLOOKUP(AA974,Satser!$H$2:$J$14,3,FALSE)))</f>
        <v>349704.75629489223</v>
      </c>
      <c r="M974" s="380">
        <f t="shared" si="16"/>
        <v>401788.44340264215</v>
      </c>
      <c r="N974" s="141" t="s">
        <v>1737</v>
      </c>
      <c r="O974" s="75"/>
      <c r="P974" s="75"/>
      <c r="Q974" s="75"/>
      <c r="R974" s="75"/>
      <c r="S974" s="75"/>
      <c r="T974" s="75"/>
      <c r="U974" s="75"/>
      <c r="V974" s="75"/>
      <c r="W974" s="75">
        <v>5</v>
      </c>
      <c r="X974" s="75">
        <v>12</v>
      </c>
      <c r="Y974" s="75">
        <v>12</v>
      </c>
      <c r="Z974" s="110">
        <v>12</v>
      </c>
      <c r="AA974" s="75">
        <v>7</v>
      </c>
      <c r="AB974" s="75"/>
      <c r="AC974" s="75"/>
      <c r="AD974" s="75"/>
      <c r="AE974" s="170"/>
      <c r="AF974" s="75"/>
      <c r="AG974" s="75"/>
      <c r="AH974" s="75"/>
    </row>
    <row r="975" spans="1:34" ht="14.25" customHeight="1" x14ac:dyDescent="0.25">
      <c r="A975" s="111">
        <v>81767800</v>
      </c>
      <c r="B975" s="75" t="s">
        <v>813</v>
      </c>
      <c r="C975" s="197" t="str">
        <f>VLOOKUP(B975,Satser!$I$133:$J$160,2,FALSE)</f>
        <v>IV</v>
      </c>
      <c r="D975" s="75" t="s">
        <v>1709</v>
      </c>
      <c r="E975" s="440" t="s">
        <v>2180</v>
      </c>
      <c r="F975" s="220" t="s">
        <v>1813</v>
      </c>
      <c r="G975" s="75" t="s">
        <v>527</v>
      </c>
      <c r="H975" s="310">
        <v>2014</v>
      </c>
      <c r="I975" s="75">
        <v>1408</v>
      </c>
      <c r="J975" s="195"/>
      <c r="K975" s="379">
        <f>IF(B975="",0,VLOOKUP(B975,Satser!$D$167:$F$194,2,FALSE)*IF(AA975="",0,VLOOKUP(AA975,Satser!$H$2:$J$14,2,FALSE)))</f>
        <v>52083.687107749902</v>
      </c>
      <c r="L975" s="379">
        <f>IF(B975="",0,VLOOKUP(B975,Satser!$I$167:$L$194,3,FALSE)*IF(AA975="",0,VLOOKUP(AA975,Satser!$H$2:$J$14,3,FALSE)))</f>
        <v>349704.75629489223</v>
      </c>
      <c r="M975" s="380">
        <f t="shared" si="16"/>
        <v>401788.44340264215</v>
      </c>
      <c r="N975" s="141" t="s">
        <v>1737</v>
      </c>
      <c r="O975" s="75"/>
      <c r="P975" s="75"/>
      <c r="Q975" s="75"/>
      <c r="R975" s="75"/>
      <c r="S975" s="75"/>
      <c r="T975" s="75"/>
      <c r="U975" s="75"/>
      <c r="V975" s="75"/>
      <c r="W975" s="75">
        <v>5</v>
      </c>
      <c r="X975" s="75">
        <v>12</v>
      </c>
      <c r="Y975" s="75">
        <v>12</v>
      </c>
      <c r="Z975" s="110">
        <v>12</v>
      </c>
      <c r="AA975" s="75">
        <v>7</v>
      </c>
      <c r="AB975" s="75"/>
      <c r="AC975" s="75"/>
      <c r="AD975" s="75"/>
      <c r="AE975" s="170"/>
      <c r="AF975" s="75"/>
      <c r="AG975" s="75"/>
      <c r="AH975" s="75"/>
    </row>
    <row r="976" spans="1:34" ht="14.25" customHeight="1" x14ac:dyDescent="0.25">
      <c r="A976" s="111">
        <v>81767900</v>
      </c>
      <c r="B976" s="75" t="s">
        <v>817</v>
      </c>
      <c r="C976" s="197" t="str">
        <f>VLOOKUP(B976,Satser!$I$133:$J$160,2,FALSE)</f>
        <v>NV</v>
      </c>
      <c r="D976" s="75" t="s">
        <v>2711</v>
      </c>
      <c r="E976" s="440">
        <v>663505</v>
      </c>
      <c r="F976" s="220" t="s">
        <v>1813</v>
      </c>
      <c r="G976" s="75"/>
      <c r="H976" s="310">
        <v>2014</v>
      </c>
      <c r="I976" s="75">
        <v>1506</v>
      </c>
      <c r="J976" s="195"/>
      <c r="K976" s="379">
        <f>IF(B976="",0,VLOOKUP(B976,Satser!$D$167:$F$194,2,FALSE)*IF(AA976="",0,VLOOKUP(AA976,Satser!$H$2:$J$14,2,FALSE)))</f>
        <v>89276.117771254561</v>
      </c>
      <c r="L976" s="379">
        <f>IF(B976="",0,VLOOKUP(B976,Satser!$I$167:$L$194,3,FALSE)*IF(AA976="",0,VLOOKUP(AA976,Satser!$H$2:$J$14,3,FALSE)))</f>
        <v>599425.36217842356</v>
      </c>
      <c r="M976" s="380">
        <f t="shared" si="16"/>
        <v>688701.47994967806</v>
      </c>
      <c r="N976" s="141" t="s">
        <v>1932</v>
      </c>
      <c r="O976" s="75"/>
      <c r="P976" s="75"/>
      <c r="Q976" s="75"/>
      <c r="R976" s="75"/>
      <c r="S976" s="75"/>
      <c r="T976" s="75"/>
      <c r="U976" s="75"/>
      <c r="V976" s="75"/>
      <c r="W976" s="75"/>
      <c r="X976" s="75">
        <v>7</v>
      </c>
      <c r="Y976" s="75">
        <v>12</v>
      </c>
      <c r="Z976" s="110">
        <v>12</v>
      </c>
      <c r="AA976" s="75">
        <v>12</v>
      </c>
      <c r="AB976" s="76">
        <v>5</v>
      </c>
      <c r="AC976" s="76"/>
      <c r="AD976" s="76"/>
      <c r="AE976" s="169"/>
      <c r="AF976" s="75"/>
      <c r="AG976" s="75"/>
      <c r="AH976" s="75"/>
    </row>
    <row r="977" spans="1:34" ht="14.25" customHeight="1" x14ac:dyDescent="0.25">
      <c r="A977" s="111">
        <v>81768000</v>
      </c>
      <c r="B977" s="75" t="s">
        <v>817</v>
      </c>
      <c r="C977" s="197" t="str">
        <f>VLOOKUP(B977,Satser!$I$133:$J$160,2,FALSE)</f>
        <v>NV</v>
      </c>
      <c r="D977" s="220" t="s">
        <v>1755</v>
      </c>
      <c r="E977" s="440" t="s">
        <v>2165</v>
      </c>
      <c r="F977" s="220" t="s">
        <v>1813</v>
      </c>
      <c r="G977" s="75"/>
      <c r="H977" s="310">
        <v>2014</v>
      </c>
      <c r="I977" s="75">
        <v>1408</v>
      </c>
      <c r="J977" s="195"/>
      <c r="K977" s="379">
        <f>IF(B977="",0,VLOOKUP(B977,Satser!$D$167:$F$194,2,FALSE)*IF(AA977="",0,VLOOKUP(AA977,Satser!$H$2:$J$14,2,FALSE)))</f>
        <v>52083.687107749902</v>
      </c>
      <c r="L977" s="379">
        <f>IF(B977="",0,VLOOKUP(B977,Satser!$I$167:$L$194,3,FALSE)*IF(AA977="",0,VLOOKUP(AA977,Satser!$H$2:$J$14,3,FALSE)))</f>
        <v>349704.75629489223</v>
      </c>
      <c r="M977" s="380">
        <f t="shared" si="16"/>
        <v>401788.44340264215</v>
      </c>
      <c r="N977" s="141" t="s">
        <v>1764</v>
      </c>
      <c r="O977" s="75"/>
      <c r="P977" s="75"/>
      <c r="Q977" s="75"/>
      <c r="R977" s="75"/>
      <c r="S977" s="75"/>
      <c r="T977" s="75"/>
      <c r="U977" s="75"/>
      <c r="V977" s="75"/>
      <c r="W977" s="75">
        <v>5</v>
      </c>
      <c r="X977" s="75">
        <v>12</v>
      </c>
      <c r="Y977" s="75">
        <v>12</v>
      </c>
      <c r="Z977" s="110">
        <v>12</v>
      </c>
      <c r="AA977" s="75">
        <v>7</v>
      </c>
      <c r="AB977" s="75"/>
      <c r="AC977" s="75"/>
      <c r="AD977" s="75"/>
      <c r="AE977" s="170"/>
      <c r="AF977" s="75"/>
      <c r="AG977" s="75"/>
      <c r="AH977" s="75"/>
    </row>
    <row r="978" spans="1:34" ht="14.25" customHeight="1" x14ac:dyDescent="0.25">
      <c r="A978" s="111">
        <v>81768100</v>
      </c>
      <c r="B978" s="75" t="s">
        <v>817</v>
      </c>
      <c r="C978" s="197" t="str">
        <f>VLOOKUP(B978,Satser!$I$133:$J$160,2,FALSE)</f>
        <v>NV</v>
      </c>
      <c r="D978" s="220" t="s">
        <v>1756</v>
      </c>
      <c r="E978" s="440" t="s">
        <v>2166</v>
      </c>
      <c r="F978" s="220" t="s">
        <v>1813</v>
      </c>
      <c r="G978" s="75"/>
      <c r="H978" s="310">
        <v>2014</v>
      </c>
      <c r="I978" s="75">
        <v>1409</v>
      </c>
      <c r="J978" s="195"/>
      <c r="K978" s="379">
        <f>IF(B978="",0,VLOOKUP(B978,Satser!$D$167:$F$194,2,FALSE)*IF(AA978="",0,VLOOKUP(AA978,Satser!$H$2:$J$14,2,FALSE)))</f>
        <v>59529.315329872537</v>
      </c>
      <c r="L978" s="379">
        <f>IF(B978="",0,VLOOKUP(B978,Satser!$I$167:$L$194,3,FALSE)*IF(AA978="",0,VLOOKUP(AA978,Satser!$H$2:$J$14,3,FALSE)))</f>
        <v>399696.83150057279</v>
      </c>
      <c r="M978" s="380">
        <f t="shared" si="16"/>
        <v>459226.14683044533</v>
      </c>
      <c r="N978" s="141" t="s">
        <v>1764</v>
      </c>
      <c r="O978" s="75"/>
      <c r="P978" s="75"/>
      <c r="Q978" s="75"/>
      <c r="R978" s="75"/>
      <c r="S978" s="75"/>
      <c r="T978" s="75"/>
      <c r="U978" s="75"/>
      <c r="V978" s="75"/>
      <c r="W978" s="75">
        <v>4</v>
      </c>
      <c r="X978" s="75">
        <v>12</v>
      </c>
      <c r="Y978" s="75">
        <v>12</v>
      </c>
      <c r="Z978" s="110">
        <v>12</v>
      </c>
      <c r="AA978" s="75">
        <v>8</v>
      </c>
      <c r="AB978" s="75"/>
      <c r="AC978" s="75"/>
      <c r="AD978" s="75"/>
      <c r="AE978" s="170"/>
      <c r="AF978" s="75"/>
      <c r="AG978" s="75"/>
      <c r="AH978" s="75"/>
    </row>
    <row r="979" spans="1:34" ht="14.25" customHeight="1" x14ac:dyDescent="0.25">
      <c r="A979" s="111">
        <v>81768200</v>
      </c>
      <c r="B979" s="75" t="s">
        <v>817</v>
      </c>
      <c r="C979" s="197" t="str">
        <f>VLOOKUP(B979,Satser!$I$133:$J$160,2,FALSE)</f>
        <v>NV</v>
      </c>
      <c r="D979" s="220" t="s">
        <v>1938</v>
      </c>
      <c r="E979" s="440" t="s">
        <v>2164</v>
      </c>
      <c r="F979" s="220" t="s">
        <v>1813</v>
      </c>
      <c r="G979" s="220" t="s">
        <v>527</v>
      </c>
      <c r="H979" s="310">
        <v>2014</v>
      </c>
      <c r="I979" s="75">
        <v>1508</v>
      </c>
      <c r="J979" s="195"/>
      <c r="K979" s="379">
        <f>IF(B979="",0,VLOOKUP(B979,Satser!$D$167:$F$194,2,FALSE)*IF(AA979="",0,VLOOKUP(AA979,Satser!$H$2:$J$14,2,FALSE)))</f>
        <v>89276.117771254561</v>
      </c>
      <c r="L979" s="379">
        <f>IF(B979="",0,VLOOKUP(B979,Satser!$I$167:$L$194,3,FALSE)*IF(AA979="",0,VLOOKUP(AA979,Satser!$H$2:$J$14,3,FALSE)))</f>
        <v>599425.36217842356</v>
      </c>
      <c r="M979" s="380">
        <f t="shared" si="16"/>
        <v>688701.47994967806</v>
      </c>
      <c r="N979" s="141" t="s">
        <v>1960</v>
      </c>
      <c r="O979" s="75"/>
      <c r="P979" s="75"/>
      <c r="Q979" s="75"/>
      <c r="R979" s="75"/>
      <c r="S979" s="75"/>
      <c r="T979" s="75"/>
      <c r="U979" s="75"/>
      <c r="V979" s="75"/>
      <c r="W979" s="75"/>
      <c r="X979" s="75">
        <v>5</v>
      </c>
      <c r="Y979" s="75">
        <v>12</v>
      </c>
      <c r="Z979" s="110">
        <v>12</v>
      </c>
      <c r="AA979" s="75">
        <v>12</v>
      </c>
      <c r="AB979" s="76">
        <v>7</v>
      </c>
      <c r="AC979" s="76"/>
      <c r="AD979" s="76"/>
      <c r="AE979" s="169"/>
      <c r="AF979" s="75"/>
      <c r="AG979" s="75"/>
      <c r="AH979" s="75"/>
    </row>
    <row r="980" spans="1:34" ht="14.25" customHeight="1" x14ac:dyDescent="0.25">
      <c r="A980" s="111">
        <v>81768300</v>
      </c>
      <c r="B980" s="75" t="s">
        <v>818</v>
      </c>
      <c r="C980" s="197" t="str">
        <f>VLOOKUP(B980,Satser!$I$133:$J$160,2,FALSE)</f>
        <v>SU</v>
      </c>
      <c r="D980" s="75" t="s">
        <v>1639</v>
      </c>
      <c r="E980" s="440"/>
      <c r="F980" s="220" t="s">
        <v>1813</v>
      </c>
      <c r="G980" s="75"/>
      <c r="H980" s="310">
        <v>2014</v>
      </c>
      <c r="I980" s="75"/>
      <c r="J980" s="195"/>
      <c r="K980" s="379">
        <f>IF(B980="",0,VLOOKUP(B980,Satser!$D$167:$F$194,2,FALSE)*IF(AA980="",0,VLOOKUP(AA980,Satser!$H$2:$J$14,2,FALSE)))</f>
        <v>42520.939521337525</v>
      </c>
      <c r="L980" s="379">
        <f>IF(B980="",0,VLOOKUP(B980,Satser!$I$167:$L$194,3,FALSE)*IF(AA980="",0,VLOOKUP(AA980,Satser!$H$2:$J$14,3,FALSE)))</f>
        <v>399696.83150057279</v>
      </c>
      <c r="M980" s="380">
        <f t="shared" si="16"/>
        <v>442217.7710219103</v>
      </c>
      <c r="N980" s="141" t="s">
        <v>1693</v>
      </c>
      <c r="O980" s="75"/>
      <c r="P980" s="75"/>
      <c r="Q980" s="75"/>
      <c r="R980" s="75"/>
      <c r="S980" s="75"/>
      <c r="T980" s="75"/>
      <c r="U980" s="75"/>
      <c r="V980" s="75"/>
      <c r="W980" s="75">
        <v>4</v>
      </c>
      <c r="X980" s="75">
        <v>12</v>
      </c>
      <c r="Y980" s="75">
        <v>12</v>
      </c>
      <c r="Z980" s="110">
        <v>12</v>
      </c>
      <c r="AA980" s="75">
        <v>8</v>
      </c>
      <c r="AB980" s="75"/>
      <c r="AC980" s="75"/>
      <c r="AD980" s="75"/>
      <c r="AE980" s="170"/>
      <c r="AF980" s="75"/>
      <c r="AG980" s="75"/>
      <c r="AH980" s="75"/>
    </row>
    <row r="981" spans="1:34" ht="14.25" customHeight="1" x14ac:dyDescent="0.25">
      <c r="A981" s="450">
        <v>81768400</v>
      </c>
      <c r="B981" s="220" t="s">
        <v>2226</v>
      </c>
      <c r="C981" s="197" t="str">
        <f>VLOOKUP(B981,Satser!$I$133:$J$160,2,FALSE)</f>
        <v>MH</v>
      </c>
      <c r="D981" s="220" t="s">
        <v>2443</v>
      </c>
      <c r="E981" s="440"/>
      <c r="F981" s="220" t="s">
        <v>1813</v>
      </c>
      <c r="G981" s="75"/>
      <c r="H981" s="310">
        <v>2014</v>
      </c>
      <c r="I981" s="75"/>
      <c r="J981" s="195"/>
      <c r="K981" s="379">
        <f>IF(B981="",0,VLOOKUP(B981,Satser!$D$167:$F$194,2,FALSE)*IF(AA981="",0,VLOOKUP(AA981,Satser!$H$2:$J$14,2,FALSE)))</f>
        <v>85041.879042675049</v>
      </c>
      <c r="L981" s="379">
        <f>IF(B981="",0,VLOOKUP(B981,Satser!$I$167:$L$194,3,FALSE)*IF(AA981="",0,VLOOKUP(AA981,Satser!$H$2:$J$14,3,FALSE)))</f>
        <v>399696.83150057279</v>
      </c>
      <c r="M981" s="380">
        <f t="shared" si="16"/>
        <v>484738.71054324787</v>
      </c>
      <c r="N981" s="141" t="s">
        <v>1693</v>
      </c>
      <c r="O981" s="75"/>
      <c r="P981" s="75"/>
      <c r="Q981" s="75"/>
      <c r="R981" s="75"/>
      <c r="S981" s="75"/>
      <c r="T981" s="75"/>
      <c r="U981" s="75"/>
      <c r="V981" s="75"/>
      <c r="W981" s="75">
        <v>4</v>
      </c>
      <c r="X981" s="75">
        <v>12</v>
      </c>
      <c r="Y981" s="75">
        <v>12</v>
      </c>
      <c r="Z981" s="110">
        <v>12</v>
      </c>
      <c r="AA981" s="75">
        <v>8</v>
      </c>
      <c r="AB981" s="75"/>
      <c r="AC981" s="75"/>
      <c r="AD981" s="75"/>
      <c r="AE981" s="170"/>
      <c r="AF981" s="75"/>
      <c r="AG981" s="75"/>
      <c r="AH981" s="75"/>
    </row>
    <row r="982" spans="1:34" ht="14.25" customHeight="1" x14ac:dyDescent="0.25">
      <c r="A982" s="111">
        <v>81768500</v>
      </c>
      <c r="B982" s="75" t="s">
        <v>818</v>
      </c>
      <c r="C982" s="197" t="str">
        <f>VLOOKUP(B982,Satser!$I$133:$J$160,2,FALSE)</f>
        <v>SU</v>
      </c>
      <c r="D982" s="75" t="s">
        <v>1639</v>
      </c>
      <c r="E982" s="440"/>
      <c r="F982" s="220" t="s">
        <v>1813</v>
      </c>
      <c r="G982" s="75"/>
      <c r="H982" s="310">
        <v>2014</v>
      </c>
      <c r="I982" s="75"/>
      <c r="J982" s="195"/>
      <c r="K982" s="379">
        <f>IF(B982="",0,VLOOKUP(B982,Satser!$D$167:$F$194,2,FALSE)*IF(AA982="",0,VLOOKUP(AA982,Satser!$H$2:$J$14,2,FALSE)))</f>
        <v>42520.939521337525</v>
      </c>
      <c r="L982" s="379">
        <f>IF(B982="",0,VLOOKUP(B982,Satser!$I$167:$L$194,3,FALSE)*IF(AA982="",0,VLOOKUP(AA982,Satser!$H$2:$J$14,3,FALSE)))</f>
        <v>399696.83150057279</v>
      </c>
      <c r="M982" s="380">
        <f t="shared" si="16"/>
        <v>442217.7710219103</v>
      </c>
      <c r="N982" s="141" t="s">
        <v>1693</v>
      </c>
      <c r="O982" s="75"/>
      <c r="P982" s="75"/>
      <c r="Q982" s="75"/>
      <c r="R982" s="75"/>
      <c r="S982" s="75"/>
      <c r="T982" s="75"/>
      <c r="U982" s="75"/>
      <c r="V982" s="75"/>
      <c r="W982" s="75">
        <v>4</v>
      </c>
      <c r="X982" s="75">
        <v>12</v>
      </c>
      <c r="Y982" s="75">
        <v>12</v>
      </c>
      <c r="Z982" s="110">
        <v>12</v>
      </c>
      <c r="AA982" s="75">
        <v>8</v>
      </c>
      <c r="AB982" s="75"/>
      <c r="AC982" s="75"/>
      <c r="AD982" s="75"/>
      <c r="AE982" s="170"/>
      <c r="AF982" s="75"/>
      <c r="AG982" s="75"/>
      <c r="AH982" s="75"/>
    </row>
    <row r="983" spans="1:34" ht="14.25" customHeight="1" x14ac:dyDescent="0.25">
      <c r="A983" s="111">
        <v>81768600</v>
      </c>
      <c r="B983" s="75" t="s">
        <v>818</v>
      </c>
      <c r="C983" s="197" t="str">
        <f>VLOOKUP(B983,Satser!$I$133:$J$160,2,FALSE)</f>
        <v>SU</v>
      </c>
      <c r="D983" s="75" t="s">
        <v>1639</v>
      </c>
      <c r="E983" s="440"/>
      <c r="F983" s="220" t="s">
        <v>1813</v>
      </c>
      <c r="G983" s="75"/>
      <c r="H983" s="310">
        <v>2014</v>
      </c>
      <c r="I983" s="75"/>
      <c r="J983" s="195"/>
      <c r="K983" s="379">
        <f>IF(B983="",0,VLOOKUP(B983,Satser!$D$167:$F$194,2,FALSE)*IF(AA983="",0,VLOOKUP(AA983,Satser!$H$2:$J$14,2,FALSE)))</f>
        <v>42520.939521337525</v>
      </c>
      <c r="L983" s="379">
        <f>IF(B983="",0,VLOOKUP(B983,Satser!$I$167:$L$194,3,FALSE)*IF(AA983="",0,VLOOKUP(AA983,Satser!$H$2:$J$14,3,FALSE)))</f>
        <v>399696.83150057279</v>
      </c>
      <c r="M983" s="380">
        <f t="shared" si="16"/>
        <v>442217.7710219103</v>
      </c>
      <c r="N983" s="141" t="s">
        <v>1693</v>
      </c>
      <c r="O983" s="75"/>
      <c r="P983" s="75"/>
      <c r="Q983" s="75"/>
      <c r="R983" s="75"/>
      <c r="S983" s="75"/>
      <c r="T983" s="75"/>
      <c r="U983" s="75"/>
      <c r="V983" s="75"/>
      <c r="W983" s="75">
        <v>4</v>
      </c>
      <c r="X983" s="75">
        <v>12</v>
      </c>
      <c r="Y983" s="75">
        <v>12</v>
      </c>
      <c r="Z983" s="110">
        <v>12</v>
      </c>
      <c r="AA983" s="75">
        <v>8</v>
      </c>
      <c r="AB983" s="75"/>
      <c r="AC983" s="75"/>
      <c r="AD983" s="75"/>
      <c r="AE983" s="170"/>
      <c r="AF983" s="75"/>
      <c r="AG983" s="75"/>
      <c r="AH983" s="75"/>
    </row>
    <row r="984" spans="1:34" ht="14.25" customHeight="1" x14ac:dyDescent="0.25">
      <c r="A984" s="111">
        <v>81768700</v>
      </c>
      <c r="B984" s="75" t="s">
        <v>812</v>
      </c>
      <c r="C984" s="197" t="str">
        <f>VLOOKUP(B984,Satser!$I$133:$J$160,2,FALSE)</f>
        <v>IE</v>
      </c>
      <c r="D984" s="75" t="s">
        <v>1656</v>
      </c>
      <c r="E984" s="440" t="s">
        <v>2173</v>
      </c>
      <c r="F984" s="220" t="s">
        <v>1813</v>
      </c>
      <c r="G984" s="75"/>
      <c r="H984" s="413">
        <v>2015</v>
      </c>
      <c r="I984" s="75">
        <v>1501</v>
      </c>
      <c r="J984" s="195"/>
      <c r="K984" s="379">
        <f>IF(B984="",0,VLOOKUP(B984,Satser!$D$167:$F$194,2,FALSE)*IF(AA984="",0,VLOOKUP(AA984,Satser!$H$2:$J$14,2,FALSE)))</f>
        <v>89276.117771254561</v>
      </c>
      <c r="L984" s="379">
        <f>IF(B984="",0,VLOOKUP(B984,Satser!$I$167:$L$194,3,FALSE)*IF(AA984="",0,VLOOKUP(AA984,Satser!$H$2:$J$14,3,FALSE)))</f>
        <v>599425.36217842356</v>
      </c>
      <c r="M984" s="380">
        <f t="shared" si="16"/>
        <v>688701.47994967806</v>
      </c>
      <c r="N984" s="141" t="s">
        <v>1657</v>
      </c>
      <c r="O984" s="75"/>
      <c r="P984" s="75"/>
      <c r="Q984" s="75"/>
      <c r="R984" s="75"/>
      <c r="S984" s="75"/>
      <c r="T984" s="75"/>
      <c r="U984" s="75"/>
      <c r="V984" s="75"/>
      <c r="W984" s="75"/>
      <c r="X984" s="75">
        <v>12</v>
      </c>
      <c r="Y984" s="75">
        <v>12</v>
      </c>
      <c r="Z984" s="110">
        <v>12</v>
      </c>
      <c r="AA984" s="75">
        <v>12</v>
      </c>
      <c r="AB984" s="75"/>
      <c r="AC984" s="75"/>
      <c r="AD984" s="75"/>
      <c r="AE984" s="170"/>
      <c r="AF984" s="75"/>
      <c r="AG984" s="75"/>
      <c r="AH984" s="75"/>
    </row>
    <row r="985" spans="1:34" ht="14.25" customHeight="1" x14ac:dyDescent="0.25">
      <c r="A985" s="111">
        <v>81768800</v>
      </c>
      <c r="B985" s="75" t="s">
        <v>812</v>
      </c>
      <c r="C985" s="197" t="str">
        <f>VLOOKUP(B985,Satser!$I$133:$J$160,2,FALSE)</f>
        <v>IE</v>
      </c>
      <c r="D985" s="75" t="s">
        <v>1658</v>
      </c>
      <c r="E985" s="440" t="s">
        <v>2177</v>
      </c>
      <c r="F985" s="220" t="s">
        <v>1813</v>
      </c>
      <c r="G985" s="75"/>
      <c r="H985" s="413">
        <v>2015</v>
      </c>
      <c r="I985" s="75">
        <v>1501</v>
      </c>
      <c r="J985" s="195"/>
      <c r="K985" s="379">
        <f>IF(B985="",0,VLOOKUP(B985,Satser!$D$167:$F$194,2,FALSE)*IF(AA985="",0,VLOOKUP(AA985,Satser!$H$2:$J$14,2,FALSE)))</f>
        <v>89276.117771254561</v>
      </c>
      <c r="L985" s="379">
        <f>IF(B985="",0,VLOOKUP(B985,Satser!$I$167:$L$194,3,FALSE)*IF(AA985="",0,VLOOKUP(AA985,Satser!$H$2:$J$14,3,FALSE)))</f>
        <v>599425.36217842356</v>
      </c>
      <c r="M985" s="380">
        <f t="shared" si="16"/>
        <v>688701.47994967806</v>
      </c>
      <c r="N985" s="141" t="s">
        <v>1657</v>
      </c>
      <c r="O985" s="75"/>
      <c r="P985" s="75"/>
      <c r="Q985" s="75"/>
      <c r="R985" s="75"/>
      <c r="S985" s="75"/>
      <c r="T985" s="75"/>
      <c r="U985" s="75"/>
      <c r="V985" s="75"/>
      <c r="W985" s="75"/>
      <c r="X985" s="75">
        <v>12</v>
      </c>
      <c r="Y985" s="75">
        <v>12</v>
      </c>
      <c r="Z985" s="110">
        <v>12</v>
      </c>
      <c r="AA985" s="75">
        <v>12</v>
      </c>
      <c r="AB985" s="75"/>
      <c r="AC985" s="75"/>
      <c r="AD985" s="75"/>
      <c r="AE985" s="170"/>
      <c r="AF985" s="75"/>
      <c r="AG985" s="75"/>
      <c r="AH985" s="75"/>
    </row>
    <row r="986" spans="1:34" ht="14.25" customHeight="1" x14ac:dyDescent="0.25">
      <c r="A986" s="111">
        <v>81768900</v>
      </c>
      <c r="B986" s="75" t="s">
        <v>812</v>
      </c>
      <c r="C986" s="197" t="str">
        <f>VLOOKUP(B986,Satser!$I$133:$J$160,2,FALSE)</f>
        <v>IE</v>
      </c>
      <c r="D986" s="75" t="s">
        <v>2599</v>
      </c>
      <c r="E986" s="440" t="s">
        <v>2173</v>
      </c>
      <c r="F986" s="220" t="s">
        <v>1812</v>
      </c>
      <c r="G986" s="75" t="s">
        <v>527</v>
      </c>
      <c r="H986" s="459">
        <v>2013</v>
      </c>
      <c r="I986" s="75">
        <v>1501</v>
      </c>
      <c r="J986" s="195"/>
      <c r="K986" s="379">
        <f>IF(B986="",0,VLOOKUP(B986,Satser!$D$167:$F$194,2,FALSE)*IF(AA986="",0,VLOOKUP(AA986,Satser!$H$2:$J$14,2,FALSE)))</f>
        <v>89276.117771254561</v>
      </c>
      <c r="L986" s="379">
        <f>IF(B986="",0,VLOOKUP(B986,Satser!$I$167:$L$194,3,FALSE)*IF(AA986="",0,VLOOKUP(AA986,Satser!$H$2:$J$14,3,FALSE)))</f>
        <v>599425.36217842356</v>
      </c>
      <c r="M986" s="380">
        <f t="shared" si="16"/>
        <v>688701.47994967806</v>
      </c>
      <c r="N986" s="141" t="s">
        <v>1701</v>
      </c>
      <c r="O986" s="75"/>
      <c r="P986" s="75"/>
      <c r="Q986" s="75"/>
      <c r="R986" s="75"/>
      <c r="S986" s="75"/>
      <c r="T986" s="75"/>
      <c r="U986" s="75"/>
      <c r="V986" s="75"/>
      <c r="W986" s="75"/>
      <c r="X986" s="75">
        <v>12</v>
      </c>
      <c r="Y986" s="75">
        <v>12</v>
      </c>
      <c r="Z986" s="110">
        <v>12</v>
      </c>
      <c r="AA986" s="75">
        <v>12</v>
      </c>
      <c r="AB986" s="75"/>
      <c r="AC986" s="75"/>
      <c r="AD986" s="75"/>
      <c r="AE986" s="170"/>
      <c r="AF986" s="75"/>
      <c r="AG986" s="75"/>
      <c r="AH986" s="75"/>
    </row>
    <row r="987" spans="1:34" ht="14.25" customHeight="1" x14ac:dyDescent="0.25">
      <c r="A987" s="111">
        <v>81769000</v>
      </c>
      <c r="B987" s="75" t="s">
        <v>812</v>
      </c>
      <c r="C987" s="197" t="str">
        <f>VLOOKUP(B987,Satser!$I$133:$J$160,2,FALSE)</f>
        <v>IE</v>
      </c>
      <c r="D987" s="75" t="s">
        <v>1702</v>
      </c>
      <c r="E987" s="440" t="s">
        <v>2173</v>
      </c>
      <c r="F987" s="220" t="s">
        <v>1813</v>
      </c>
      <c r="G987" s="75" t="s">
        <v>530</v>
      </c>
      <c r="H987" s="413">
        <v>2015</v>
      </c>
      <c r="I987" s="75">
        <v>1501</v>
      </c>
      <c r="J987" s="195"/>
      <c r="K987" s="379">
        <f>IF(B987="",0,VLOOKUP(B987,Satser!$D$167:$F$194,2,FALSE)*IF(AA987="",0,VLOOKUP(AA987,Satser!$H$2:$J$14,2,FALSE)))</f>
        <v>89276.117771254561</v>
      </c>
      <c r="L987" s="379">
        <f>IF(B987="",0,VLOOKUP(B987,Satser!$I$167:$L$194,3,FALSE)*IF(AA987="",0,VLOOKUP(AA987,Satser!$H$2:$J$14,3,FALSE)))</f>
        <v>599425.36217842356</v>
      </c>
      <c r="M987" s="380">
        <f t="shared" si="16"/>
        <v>688701.47994967806</v>
      </c>
      <c r="N987" s="141" t="s">
        <v>1701</v>
      </c>
      <c r="O987" s="75"/>
      <c r="P987" s="75"/>
      <c r="Q987" s="75"/>
      <c r="R987" s="75"/>
      <c r="S987" s="75"/>
      <c r="T987" s="75"/>
      <c r="U987" s="75"/>
      <c r="V987" s="75"/>
      <c r="W987" s="75"/>
      <c r="X987" s="75">
        <v>12</v>
      </c>
      <c r="Y987" s="75">
        <v>12</v>
      </c>
      <c r="Z987" s="110">
        <v>12</v>
      </c>
      <c r="AA987" s="75">
        <v>12</v>
      </c>
      <c r="AB987" s="75"/>
      <c r="AC987" s="75"/>
      <c r="AD987" s="75"/>
      <c r="AE987" s="170"/>
      <c r="AF987" s="75"/>
      <c r="AG987" s="75"/>
      <c r="AH987" s="75"/>
    </row>
    <row r="988" spans="1:34" ht="14.25" customHeight="1" x14ac:dyDescent="0.25">
      <c r="A988" s="111">
        <v>81769100</v>
      </c>
      <c r="B988" s="75" t="s">
        <v>810</v>
      </c>
      <c r="C988" s="197" t="str">
        <f>VLOOKUP(B988,Satser!$I$133:$J$160,2,FALSE)</f>
        <v>HF</v>
      </c>
      <c r="D988" s="75" t="s">
        <v>1703</v>
      </c>
      <c r="E988" s="440"/>
      <c r="F988" s="220" t="s">
        <v>1813</v>
      </c>
      <c r="G988" s="75"/>
      <c r="H988" s="413">
        <v>2015</v>
      </c>
      <c r="I988" s="75">
        <v>1501</v>
      </c>
      <c r="J988" s="195"/>
      <c r="K988" s="379">
        <f>IF(B988="",0,VLOOKUP(B988,Satser!$D$167:$F$194,2,FALSE)*IF(AA988="",0,VLOOKUP(AA988,Satser!$H$2:$J$14,2,FALSE)))</f>
        <v>63768.655550896117</v>
      </c>
      <c r="L988" s="379">
        <f>IF(B988="",0,VLOOKUP(B988,Satser!$I$167:$L$194,3,FALSE)*IF(AA988="",0,VLOOKUP(AA988,Satser!$H$2:$J$14,3,FALSE)))</f>
        <v>599425.36217842356</v>
      </c>
      <c r="M988" s="380">
        <f t="shared" si="16"/>
        <v>663194.01772931963</v>
      </c>
      <c r="N988" s="141" t="s">
        <v>1704</v>
      </c>
      <c r="O988" s="75"/>
      <c r="P988" s="75"/>
      <c r="Q988" s="75"/>
      <c r="R988" s="75"/>
      <c r="S988" s="75"/>
      <c r="T988" s="75"/>
      <c r="U988" s="75"/>
      <c r="V988" s="75"/>
      <c r="W988" s="75"/>
      <c r="X988" s="75">
        <v>12</v>
      </c>
      <c r="Y988" s="75">
        <v>12</v>
      </c>
      <c r="Z988" s="110">
        <v>12</v>
      </c>
      <c r="AA988" s="75">
        <v>12</v>
      </c>
      <c r="AB988" s="75"/>
      <c r="AC988" s="75"/>
      <c r="AD988" s="75"/>
      <c r="AE988" s="170"/>
      <c r="AF988" s="75"/>
      <c r="AG988" s="75"/>
      <c r="AH988" s="75"/>
    </row>
    <row r="989" spans="1:34" ht="14.25" customHeight="1" x14ac:dyDescent="0.25">
      <c r="A989" s="111">
        <v>81769200</v>
      </c>
      <c r="B989" s="75" t="s">
        <v>812</v>
      </c>
      <c r="C989" s="197" t="str">
        <f>VLOOKUP(B989,Satser!$I$133:$J$160,2,FALSE)</f>
        <v>IE</v>
      </c>
      <c r="D989" s="75" t="s">
        <v>1710</v>
      </c>
      <c r="E989" s="440" t="s">
        <v>2174</v>
      </c>
      <c r="F989" s="220" t="s">
        <v>1813</v>
      </c>
      <c r="G989" s="75" t="s">
        <v>530</v>
      </c>
      <c r="H989" s="413">
        <v>2015</v>
      </c>
      <c r="I989" s="75">
        <v>1501</v>
      </c>
      <c r="J989" s="195"/>
      <c r="K989" s="379">
        <f>IF(B989="",0,VLOOKUP(B989,Satser!$D$167:$F$194,2,FALSE)*IF(AA989="",0,VLOOKUP(AA989,Satser!$H$2:$J$14,2,FALSE)))</f>
        <v>89276.117771254561</v>
      </c>
      <c r="L989" s="379">
        <f>IF(B989="",0,VLOOKUP(B989,Satser!$I$167:$L$194,3,FALSE)*IF(AA989="",0,VLOOKUP(AA989,Satser!$H$2:$J$14,3,FALSE)))</f>
        <v>599425.36217842356</v>
      </c>
      <c r="M989" s="380">
        <f t="shared" si="16"/>
        <v>688701.47994967806</v>
      </c>
      <c r="N989" s="141" t="s">
        <v>1711</v>
      </c>
      <c r="O989" s="75"/>
      <c r="P989" s="75"/>
      <c r="Q989" s="75"/>
      <c r="R989" s="75"/>
      <c r="S989" s="75"/>
      <c r="T989" s="75"/>
      <c r="U989" s="75"/>
      <c r="V989" s="75"/>
      <c r="W989" s="75"/>
      <c r="X989" s="75">
        <v>12</v>
      </c>
      <c r="Y989" s="75">
        <v>12</v>
      </c>
      <c r="Z989" s="110">
        <v>12</v>
      </c>
      <c r="AA989" s="75">
        <v>12</v>
      </c>
      <c r="AB989" s="75"/>
      <c r="AC989" s="75"/>
      <c r="AD989" s="75"/>
      <c r="AE989" s="170"/>
      <c r="AF989" s="75"/>
      <c r="AG989" s="75"/>
      <c r="AH989" s="75"/>
    </row>
    <row r="990" spans="1:34" ht="14.25" customHeight="1" x14ac:dyDescent="0.25">
      <c r="A990" s="111">
        <v>81769300</v>
      </c>
      <c r="B990" s="75" t="s">
        <v>813</v>
      </c>
      <c r="C990" s="197" t="str">
        <f>VLOOKUP(B990,Satser!$I$133:$J$160,2,FALSE)</f>
        <v>IV</v>
      </c>
      <c r="D990" s="75" t="s">
        <v>1716</v>
      </c>
      <c r="E990" s="440" t="s">
        <v>2205</v>
      </c>
      <c r="F990" s="220" t="s">
        <v>1813</v>
      </c>
      <c r="G990" s="75" t="s">
        <v>527</v>
      </c>
      <c r="H990" s="413">
        <v>2015</v>
      </c>
      <c r="I990" s="75">
        <v>1501</v>
      </c>
      <c r="J990" s="195"/>
      <c r="K990" s="379">
        <f>IF(B990="",0,VLOOKUP(B990,Satser!$D$167:$F$194,2,FALSE)*IF(AA990="",0,VLOOKUP(AA990,Satser!$H$2:$J$14,2,FALSE)))</f>
        <v>89276.117771254561</v>
      </c>
      <c r="L990" s="379">
        <f>IF(B990="",0,VLOOKUP(B990,Satser!$I$167:$L$194,3,FALSE)*IF(AA990="",0,VLOOKUP(AA990,Satser!$H$2:$J$14,3,FALSE)))</f>
        <v>599425.36217842356</v>
      </c>
      <c r="M990" s="380">
        <f t="shared" si="16"/>
        <v>688701.47994967806</v>
      </c>
      <c r="N990" s="141" t="s">
        <v>1717</v>
      </c>
      <c r="O990" s="75"/>
      <c r="P990" s="75"/>
      <c r="Q990" s="75"/>
      <c r="R990" s="75"/>
      <c r="S990" s="75"/>
      <c r="T990" s="75"/>
      <c r="U990" s="75"/>
      <c r="V990" s="75"/>
      <c r="W990" s="75"/>
      <c r="X990" s="75">
        <v>12</v>
      </c>
      <c r="Y990" s="75">
        <v>12</v>
      </c>
      <c r="Z990" s="110">
        <v>12</v>
      </c>
      <c r="AA990" s="75">
        <v>12</v>
      </c>
      <c r="AB990" s="75"/>
      <c r="AC990" s="75"/>
      <c r="AD990" s="75"/>
      <c r="AE990" s="170"/>
      <c r="AF990" s="75"/>
      <c r="AG990" s="75"/>
      <c r="AH990" s="75"/>
    </row>
    <row r="991" spans="1:34" ht="14.25" customHeight="1" x14ac:dyDescent="0.25">
      <c r="A991" s="111">
        <v>81769400</v>
      </c>
      <c r="B991" s="75" t="s">
        <v>813</v>
      </c>
      <c r="C991" s="197" t="str">
        <f>VLOOKUP(B991,Satser!$I$133:$J$160,2,FALSE)</f>
        <v>IV</v>
      </c>
      <c r="D991" s="75" t="s">
        <v>1718</v>
      </c>
      <c r="E991" s="440" t="s">
        <v>2179</v>
      </c>
      <c r="F991" s="220" t="s">
        <v>1813</v>
      </c>
      <c r="G991" s="75" t="s">
        <v>527</v>
      </c>
      <c r="H991" s="413">
        <v>2015</v>
      </c>
      <c r="I991" s="75">
        <v>1501</v>
      </c>
      <c r="J991" s="195"/>
      <c r="K991" s="379">
        <f>IF(B991="",0,VLOOKUP(B991,Satser!$D$167:$F$194,2,FALSE)*IF(AA991="",0,VLOOKUP(AA991,Satser!$H$2:$J$14,2,FALSE)))</f>
        <v>89276.117771254561</v>
      </c>
      <c r="L991" s="379">
        <f>IF(B991="",0,VLOOKUP(B991,Satser!$I$167:$L$194,3,FALSE)*IF(AA991="",0,VLOOKUP(AA991,Satser!$H$2:$J$14,3,FALSE)))</f>
        <v>599425.36217842356</v>
      </c>
      <c r="M991" s="380">
        <f t="shared" si="16"/>
        <v>688701.47994967806</v>
      </c>
      <c r="N991" s="141" t="s">
        <v>1717</v>
      </c>
      <c r="O991" s="75"/>
      <c r="P991" s="75"/>
      <c r="Q991" s="75"/>
      <c r="R991" s="75"/>
      <c r="S991" s="75"/>
      <c r="T991" s="75"/>
      <c r="U991" s="75"/>
      <c r="V991" s="75"/>
      <c r="W991" s="75"/>
      <c r="X991" s="75">
        <v>12</v>
      </c>
      <c r="Y991" s="75">
        <v>12</v>
      </c>
      <c r="Z991" s="110">
        <v>12</v>
      </c>
      <c r="AA991" s="75">
        <v>12</v>
      </c>
      <c r="AB991" s="75"/>
      <c r="AC991" s="75"/>
      <c r="AD991" s="75"/>
      <c r="AE991" s="170"/>
      <c r="AF991" s="75"/>
      <c r="AG991" s="75"/>
      <c r="AH991" s="75"/>
    </row>
    <row r="992" spans="1:34" ht="14.25" customHeight="1" x14ac:dyDescent="0.25">
      <c r="A992" s="450">
        <v>81769500</v>
      </c>
      <c r="B992" s="220" t="s">
        <v>804</v>
      </c>
      <c r="C992" s="197" t="str">
        <f>VLOOKUP(B992,Satser!$I$133:$J$160,2,FALSE)</f>
        <v>AD</v>
      </c>
      <c r="D992" s="220" t="s">
        <v>2489</v>
      </c>
      <c r="E992" s="440">
        <v>614505</v>
      </c>
      <c r="F992" s="220" t="s">
        <v>1813</v>
      </c>
      <c r="G992" s="220" t="s">
        <v>530</v>
      </c>
      <c r="H992" s="413">
        <v>2015</v>
      </c>
      <c r="I992" s="75">
        <v>1501</v>
      </c>
      <c r="J992" s="195"/>
      <c r="K992" s="379">
        <f>IF(B992="",0,VLOOKUP(B992,Satser!$D$167:$F$194,2,FALSE)*IF(AA992="",0,VLOOKUP(AA992,Satser!$H$2:$J$14,2,FALSE)))</f>
        <v>89276.117771254561</v>
      </c>
      <c r="L992" s="379">
        <f>IF(B992="",0,VLOOKUP(B992,Satser!$I$167:$L$194,3,FALSE)*IF(AA992="",0,VLOOKUP(AA992,Satser!$H$2:$J$14,3,FALSE)))</f>
        <v>599425.36217842356</v>
      </c>
      <c r="M992" s="380">
        <f t="shared" si="16"/>
        <v>688701.47994967806</v>
      </c>
      <c r="N992" s="141" t="s">
        <v>1722</v>
      </c>
      <c r="O992" s="75"/>
      <c r="P992" s="75"/>
      <c r="Q992" s="75"/>
      <c r="R992" s="75"/>
      <c r="S992" s="75"/>
      <c r="T992" s="75"/>
      <c r="U992" s="75"/>
      <c r="V992" s="75"/>
      <c r="W992" s="75"/>
      <c r="X992" s="75">
        <v>12</v>
      </c>
      <c r="Y992" s="75">
        <v>12</v>
      </c>
      <c r="Z992" s="110">
        <v>12</v>
      </c>
      <c r="AA992" s="75">
        <v>12</v>
      </c>
      <c r="AB992" s="75"/>
      <c r="AC992" s="75"/>
      <c r="AD992" s="75"/>
      <c r="AE992" s="170"/>
      <c r="AF992" s="75"/>
      <c r="AG992" s="75"/>
      <c r="AH992" s="75"/>
    </row>
    <row r="993" spans="1:34" ht="14.25" customHeight="1" x14ac:dyDescent="0.25">
      <c r="A993" s="111">
        <v>81769600</v>
      </c>
      <c r="B993" s="75" t="s">
        <v>813</v>
      </c>
      <c r="C993" s="197" t="str">
        <f>VLOOKUP(B993,Satser!$I$133:$J$160,2,FALSE)</f>
        <v>IV</v>
      </c>
      <c r="D993" s="75" t="s">
        <v>1727</v>
      </c>
      <c r="E993" s="440" t="s">
        <v>2178</v>
      </c>
      <c r="F993" s="220" t="s">
        <v>1813</v>
      </c>
      <c r="G993" s="75" t="s">
        <v>527</v>
      </c>
      <c r="H993" s="413">
        <v>2015</v>
      </c>
      <c r="I993" s="75">
        <v>1501</v>
      </c>
      <c r="J993" s="195"/>
      <c r="K993" s="379">
        <f>IF(B993="",0,VLOOKUP(B993,Satser!$D$167:$F$194,2,FALSE)*IF(AA993="",0,VLOOKUP(AA993,Satser!$H$2:$J$14,2,FALSE)))</f>
        <v>89276.117771254561</v>
      </c>
      <c r="L993" s="379">
        <f>IF(B993="",0,VLOOKUP(B993,Satser!$I$167:$L$194,3,FALSE)*IF(AA993="",0,VLOOKUP(AA993,Satser!$H$2:$J$14,3,FALSE)))</f>
        <v>599425.36217842356</v>
      </c>
      <c r="M993" s="380">
        <f t="shared" si="16"/>
        <v>688701.47994967806</v>
      </c>
      <c r="N993" s="141" t="s">
        <v>1726</v>
      </c>
      <c r="O993" s="75"/>
      <c r="P993" s="75"/>
      <c r="Q993" s="75"/>
      <c r="R993" s="75"/>
      <c r="S993" s="75"/>
      <c r="T993" s="75"/>
      <c r="U993" s="75"/>
      <c r="V993" s="75"/>
      <c r="W993" s="75"/>
      <c r="X993" s="75">
        <v>12</v>
      </c>
      <c r="Y993" s="75">
        <v>12</v>
      </c>
      <c r="Z993" s="110">
        <v>12</v>
      </c>
      <c r="AA993" s="75">
        <v>12</v>
      </c>
      <c r="AB993" s="75"/>
      <c r="AC993" s="75"/>
      <c r="AD993" s="75"/>
      <c r="AE993" s="170"/>
      <c r="AF993" s="75"/>
      <c r="AG993" s="75"/>
      <c r="AH993" s="75"/>
    </row>
    <row r="994" spans="1:34" ht="14.25" customHeight="1" x14ac:dyDescent="0.25">
      <c r="A994" s="111">
        <v>81769700</v>
      </c>
      <c r="B994" s="75" t="s">
        <v>813</v>
      </c>
      <c r="C994" s="197" t="str">
        <f>VLOOKUP(B994,Satser!$I$133:$J$160,2,FALSE)</f>
        <v>IV</v>
      </c>
      <c r="D994" s="75" t="s">
        <v>2091</v>
      </c>
      <c r="E994" s="440" t="s">
        <v>2205</v>
      </c>
      <c r="F994" s="220" t="s">
        <v>1813</v>
      </c>
      <c r="G994" s="75" t="s">
        <v>527</v>
      </c>
      <c r="H994" s="413">
        <v>2015</v>
      </c>
      <c r="I994" s="75">
        <v>1501</v>
      </c>
      <c r="J994" s="195"/>
      <c r="K994" s="379">
        <f>IF(B994="",0,VLOOKUP(B994,Satser!$D$167:$F$194,2,FALSE)*IF(AA994="",0,VLOOKUP(AA994,Satser!$H$2:$J$14,2,FALSE)))</f>
        <v>89276.117771254561</v>
      </c>
      <c r="L994" s="379">
        <f>IF(B994="",0,VLOOKUP(B994,Satser!$I$167:$L$194,3,FALSE)*IF(AA994="",0,VLOOKUP(AA994,Satser!$H$2:$J$14,3,FALSE)))</f>
        <v>599425.36217842356</v>
      </c>
      <c r="M994" s="380">
        <f t="shared" si="16"/>
        <v>688701.47994967806</v>
      </c>
      <c r="N994" s="141" t="s">
        <v>1726</v>
      </c>
      <c r="O994" s="75"/>
      <c r="P994" s="75"/>
      <c r="Q994" s="75"/>
      <c r="R994" s="75"/>
      <c r="S994" s="75"/>
      <c r="T994" s="75"/>
      <c r="U994" s="75"/>
      <c r="V994" s="75"/>
      <c r="W994" s="75"/>
      <c r="X994" s="75">
        <v>12</v>
      </c>
      <c r="Y994" s="75">
        <v>12</v>
      </c>
      <c r="Z994" s="110">
        <v>12</v>
      </c>
      <c r="AA994" s="75">
        <v>12</v>
      </c>
      <c r="AB994" s="75"/>
      <c r="AC994" s="75"/>
      <c r="AD994" s="75"/>
      <c r="AE994" s="170"/>
      <c r="AF994" s="75"/>
      <c r="AG994" s="75"/>
      <c r="AH994" s="75"/>
    </row>
    <row r="995" spans="1:34" ht="14.25" customHeight="1" x14ac:dyDescent="0.25">
      <c r="A995" s="111">
        <v>81769800</v>
      </c>
      <c r="B995" s="75" t="s">
        <v>813</v>
      </c>
      <c r="C995" s="197" t="str">
        <f>VLOOKUP(B995,Satser!$I$133:$J$160,2,FALSE)</f>
        <v>IV</v>
      </c>
      <c r="D995" s="75" t="s">
        <v>1728</v>
      </c>
      <c r="E995" s="440" t="s">
        <v>2178</v>
      </c>
      <c r="F995" s="220" t="s">
        <v>1813</v>
      </c>
      <c r="G995" s="75" t="s">
        <v>527</v>
      </c>
      <c r="H995" s="413">
        <v>2015</v>
      </c>
      <c r="I995" s="75">
        <v>1501</v>
      </c>
      <c r="J995" s="195"/>
      <c r="K995" s="379">
        <f>IF(B995="",0,VLOOKUP(B995,Satser!$D$167:$F$194,2,FALSE)*IF(AA995="",0,VLOOKUP(AA995,Satser!$H$2:$J$14,2,FALSE)))</f>
        <v>89276.117771254561</v>
      </c>
      <c r="L995" s="379">
        <f>IF(B995="",0,VLOOKUP(B995,Satser!$I$167:$L$194,3,FALSE)*IF(AA995="",0,VLOOKUP(AA995,Satser!$H$2:$J$14,3,FALSE)))</f>
        <v>599425.36217842356</v>
      </c>
      <c r="M995" s="380">
        <f t="shared" si="16"/>
        <v>688701.47994967806</v>
      </c>
      <c r="N995" s="141" t="s">
        <v>1726</v>
      </c>
      <c r="O995" s="75"/>
      <c r="P995" s="75"/>
      <c r="Q995" s="75"/>
      <c r="R995" s="75"/>
      <c r="S995" s="75"/>
      <c r="T995" s="75"/>
      <c r="U995" s="75"/>
      <c r="V995" s="75"/>
      <c r="W995" s="75"/>
      <c r="X995" s="75">
        <v>12</v>
      </c>
      <c r="Y995" s="75">
        <v>12</v>
      </c>
      <c r="Z995" s="110">
        <v>12</v>
      </c>
      <c r="AA995" s="75">
        <v>12</v>
      </c>
      <c r="AB995" s="75"/>
      <c r="AC995" s="75"/>
      <c r="AD995" s="75"/>
      <c r="AE995" s="170"/>
      <c r="AF995" s="75"/>
      <c r="AG995" s="75"/>
      <c r="AH995" s="75"/>
    </row>
    <row r="996" spans="1:34" ht="14.25" customHeight="1" x14ac:dyDescent="0.25">
      <c r="A996" s="111">
        <v>81769900</v>
      </c>
      <c r="B996" s="75" t="s">
        <v>813</v>
      </c>
      <c r="C996" s="197" t="str">
        <f>VLOOKUP(B996,Satser!$I$133:$J$160,2,FALSE)</f>
        <v>IV</v>
      </c>
      <c r="D996" s="75" t="s">
        <v>1730</v>
      </c>
      <c r="E996" s="440" t="s">
        <v>2210</v>
      </c>
      <c r="F996" s="220" t="s">
        <v>1813</v>
      </c>
      <c r="G996" s="75" t="s">
        <v>527</v>
      </c>
      <c r="H996" s="413">
        <v>2015</v>
      </c>
      <c r="I996" s="75">
        <v>1501</v>
      </c>
      <c r="J996" s="195"/>
      <c r="K996" s="379">
        <f>IF(B996="",0,VLOOKUP(B996,Satser!$D$167:$F$194,2,FALSE)*IF(AA996="",0,VLOOKUP(AA996,Satser!$H$2:$J$14,2,FALSE)))</f>
        <v>89276.117771254561</v>
      </c>
      <c r="L996" s="379">
        <f>IF(B996="",0,VLOOKUP(B996,Satser!$I$167:$L$194,3,FALSE)*IF(AA996="",0,VLOOKUP(AA996,Satser!$H$2:$J$14,3,FALSE)))</f>
        <v>599425.36217842356</v>
      </c>
      <c r="M996" s="380">
        <f t="shared" si="16"/>
        <v>688701.47994967806</v>
      </c>
      <c r="N996" s="141" t="s">
        <v>1731</v>
      </c>
      <c r="O996" s="75"/>
      <c r="P996" s="75"/>
      <c r="Q996" s="75"/>
      <c r="R996" s="75"/>
      <c r="S996" s="75"/>
      <c r="T996" s="75"/>
      <c r="U996" s="75"/>
      <c r="V996" s="75"/>
      <c r="W996" s="75"/>
      <c r="X996" s="75">
        <v>12</v>
      </c>
      <c r="Y996" s="75">
        <v>12</v>
      </c>
      <c r="Z996" s="110">
        <v>12</v>
      </c>
      <c r="AA996" s="75">
        <v>12</v>
      </c>
      <c r="AB996" s="75"/>
      <c r="AC996" s="75"/>
      <c r="AD996" s="75"/>
      <c r="AE996" s="170"/>
      <c r="AF996" s="75"/>
      <c r="AG996" s="75"/>
      <c r="AH996" s="75"/>
    </row>
    <row r="997" spans="1:34" ht="14.25" customHeight="1" x14ac:dyDescent="0.25">
      <c r="A997" s="111">
        <v>81770000</v>
      </c>
      <c r="B997" s="75" t="s">
        <v>813</v>
      </c>
      <c r="C997" s="197" t="str">
        <f>VLOOKUP(B997,Satser!$I$133:$J$160,2,FALSE)</f>
        <v>IV</v>
      </c>
      <c r="D997" s="75" t="s">
        <v>1742</v>
      </c>
      <c r="E997" s="440" t="s">
        <v>2205</v>
      </c>
      <c r="F997" s="220" t="s">
        <v>1813</v>
      </c>
      <c r="G997" s="75" t="s">
        <v>530</v>
      </c>
      <c r="H997" s="413">
        <v>2015</v>
      </c>
      <c r="I997" s="75">
        <v>1501</v>
      </c>
      <c r="J997" s="195"/>
      <c r="K997" s="379">
        <f>IF(B997="",0,VLOOKUP(B997,Satser!$D$167:$F$194,2,FALSE)*IF(AA997="",0,VLOOKUP(AA997,Satser!$H$2:$J$14,2,FALSE)))</f>
        <v>89276.117771254561</v>
      </c>
      <c r="L997" s="379">
        <f>IF(B997="",0,VLOOKUP(B997,Satser!$I$167:$L$194,3,FALSE)*IF(AA997="",0,VLOOKUP(AA997,Satser!$H$2:$J$14,3,FALSE)))</f>
        <v>599425.36217842356</v>
      </c>
      <c r="M997" s="380">
        <f t="shared" si="16"/>
        <v>688701.47994967806</v>
      </c>
      <c r="N997" s="141" t="s">
        <v>1743</v>
      </c>
      <c r="O997" s="75"/>
      <c r="P997" s="75"/>
      <c r="Q997" s="75"/>
      <c r="R997" s="75"/>
      <c r="S997" s="75"/>
      <c r="T997" s="75"/>
      <c r="U997" s="75"/>
      <c r="V997" s="75"/>
      <c r="W997" s="75"/>
      <c r="X997" s="75">
        <v>12</v>
      </c>
      <c r="Y997" s="75">
        <v>12</v>
      </c>
      <c r="Z997" s="110">
        <v>12</v>
      </c>
      <c r="AA997" s="75">
        <v>12</v>
      </c>
      <c r="AB997" s="75"/>
      <c r="AC997" s="75"/>
      <c r="AD997" s="75"/>
      <c r="AE997" s="170"/>
      <c r="AF997" s="75"/>
      <c r="AG997" s="75"/>
      <c r="AH997" s="75"/>
    </row>
    <row r="998" spans="1:34" ht="14.25" customHeight="1" x14ac:dyDescent="0.25">
      <c r="A998" s="111">
        <v>81770100</v>
      </c>
      <c r="B998" s="75" t="s">
        <v>813</v>
      </c>
      <c r="C998" s="197" t="str">
        <f>VLOOKUP(B998,Satser!$I$133:$J$160,2,FALSE)</f>
        <v>IV</v>
      </c>
      <c r="D998" s="75" t="s">
        <v>1745</v>
      </c>
      <c r="E998" s="440" t="s">
        <v>2210</v>
      </c>
      <c r="F998" s="220" t="s">
        <v>1813</v>
      </c>
      <c r="G998" s="75" t="s">
        <v>527</v>
      </c>
      <c r="H998" s="413">
        <v>2015</v>
      </c>
      <c r="I998" s="75">
        <v>1501</v>
      </c>
      <c r="J998" s="195"/>
      <c r="K998" s="379">
        <f>IF(B998="",0,VLOOKUP(B998,Satser!$D$167:$F$194,2,FALSE)*IF(AA998="",0,VLOOKUP(AA998,Satser!$H$2:$J$14,2,FALSE)))</f>
        <v>89276.117771254561</v>
      </c>
      <c r="L998" s="379">
        <f>IF(B998="",0,VLOOKUP(B998,Satser!$I$167:$L$194,3,FALSE)*IF(AA998="",0,VLOOKUP(AA998,Satser!$H$2:$J$14,3,FALSE)))</f>
        <v>599425.36217842356</v>
      </c>
      <c r="M998" s="380">
        <f t="shared" si="16"/>
        <v>688701.47994967806</v>
      </c>
      <c r="N998" s="141" t="s">
        <v>1746</v>
      </c>
      <c r="O998" s="75"/>
      <c r="P998" s="75"/>
      <c r="Q998" s="75"/>
      <c r="R998" s="75"/>
      <c r="S998" s="75"/>
      <c r="T998" s="75"/>
      <c r="U998" s="75"/>
      <c r="V998" s="75"/>
      <c r="W998" s="75"/>
      <c r="X998" s="75">
        <v>12</v>
      </c>
      <c r="Y998" s="75">
        <v>12</v>
      </c>
      <c r="Z998" s="110">
        <v>12</v>
      </c>
      <c r="AA998" s="75">
        <v>12</v>
      </c>
      <c r="AB998" s="75"/>
      <c r="AC998" s="75"/>
      <c r="AD998" s="75"/>
      <c r="AE998" s="170"/>
      <c r="AF998" s="75"/>
      <c r="AG998" s="75"/>
      <c r="AH998" s="75"/>
    </row>
    <row r="999" spans="1:34" ht="14.25" customHeight="1" x14ac:dyDescent="0.25">
      <c r="A999" s="111">
        <v>81770200</v>
      </c>
      <c r="B999" s="75" t="s">
        <v>813</v>
      </c>
      <c r="C999" s="197" t="str">
        <f>VLOOKUP(B999,Satser!$I$133:$J$160,2,FALSE)</f>
        <v>IV</v>
      </c>
      <c r="D999" s="220" t="s">
        <v>1861</v>
      </c>
      <c r="E999" s="440" t="s">
        <v>2179</v>
      </c>
      <c r="F999" s="220" t="s">
        <v>1813</v>
      </c>
      <c r="G999" s="220" t="s">
        <v>527</v>
      </c>
      <c r="H999" s="413">
        <v>2015</v>
      </c>
      <c r="I999" s="75">
        <v>1502</v>
      </c>
      <c r="J999" s="195"/>
      <c r="K999" s="379">
        <f>IF(B999="",0,VLOOKUP(B999,Satser!$D$167:$F$194,2,FALSE)*IF(AA999="",0,VLOOKUP(AA999,Satser!$H$2:$J$14,2,FALSE)))</f>
        <v>89276.117771254561</v>
      </c>
      <c r="L999" s="379">
        <f>IF(B999="",0,VLOOKUP(B999,Satser!$I$167:$L$194,3,FALSE)*IF(AA999="",0,VLOOKUP(AA999,Satser!$H$2:$J$14,3,FALSE)))</f>
        <v>599425.36217842356</v>
      </c>
      <c r="M999" s="380">
        <f t="shared" si="16"/>
        <v>688701.47994967806</v>
      </c>
      <c r="N999" s="354" t="s">
        <v>1878</v>
      </c>
      <c r="O999" s="75"/>
      <c r="P999" s="75"/>
      <c r="Q999" s="75"/>
      <c r="R999" s="75"/>
      <c r="S999" s="75"/>
      <c r="T999" s="75"/>
      <c r="U999" s="75"/>
      <c r="V999" s="75"/>
      <c r="W999" s="75"/>
      <c r="X999" s="75">
        <v>11</v>
      </c>
      <c r="Y999" s="75">
        <v>12</v>
      </c>
      <c r="Z999" s="110">
        <v>12</v>
      </c>
      <c r="AA999" s="75">
        <v>12</v>
      </c>
      <c r="AB999" s="75">
        <v>1</v>
      </c>
      <c r="AC999" s="75"/>
      <c r="AD999" s="75"/>
      <c r="AE999" s="170"/>
      <c r="AF999" s="75"/>
      <c r="AG999" s="75"/>
      <c r="AH999" s="75"/>
    </row>
    <row r="1000" spans="1:34" ht="14.25" customHeight="1" x14ac:dyDescent="0.25">
      <c r="A1000" s="111">
        <v>81770300</v>
      </c>
      <c r="B1000" s="220" t="s">
        <v>812</v>
      </c>
      <c r="C1000" s="197" t="str">
        <f>VLOOKUP(B1000,Satser!$I$133:$J$160,2,FALSE)</f>
        <v>IE</v>
      </c>
      <c r="D1000" s="220" t="s">
        <v>1723</v>
      </c>
      <c r="E1000" s="440" t="s">
        <v>2172</v>
      </c>
      <c r="F1000" s="220" t="s">
        <v>1813</v>
      </c>
      <c r="G1000" s="220" t="s">
        <v>527</v>
      </c>
      <c r="H1000" s="413">
        <v>2015</v>
      </c>
      <c r="I1000" s="75">
        <v>1501</v>
      </c>
      <c r="J1000" s="195"/>
      <c r="K1000" s="379">
        <f>IF(B1000="",0,VLOOKUP(B1000,Satser!$D$167:$F$194,2,FALSE)*IF(AA1000="",0,VLOOKUP(AA1000,Satser!$H$2:$J$14,2,FALSE)))</f>
        <v>89276.117771254561</v>
      </c>
      <c r="L1000" s="379">
        <f>IF(B1000="",0,VLOOKUP(B1000,Satser!$I$167:$L$194,3,FALSE)*IF(AA1000="",0,VLOOKUP(AA1000,Satser!$H$2:$J$14,3,FALSE)))</f>
        <v>599425.36217842356</v>
      </c>
      <c r="M1000" s="380">
        <f t="shared" si="16"/>
        <v>688701.47994967806</v>
      </c>
      <c r="N1000" s="141" t="s">
        <v>1722</v>
      </c>
      <c r="O1000" s="75"/>
      <c r="P1000" s="75"/>
      <c r="Q1000" s="75"/>
      <c r="R1000" s="75"/>
      <c r="S1000" s="75"/>
      <c r="T1000" s="75"/>
      <c r="U1000" s="75"/>
      <c r="V1000" s="75"/>
      <c r="W1000" s="75"/>
      <c r="X1000" s="75">
        <v>12</v>
      </c>
      <c r="Y1000" s="75">
        <v>12</v>
      </c>
      <c r="Z1000" s="110">
        <v>12</v>
      </c>
      <c r="AA1000" s="75">
        <v>12</v>
      </c>
      <c r="AB1000" s="75"/>
      <c r="AC1000" s="75"/>
      <c r="AD1000" s="75"/>
      <c r="AE1000" s="170"/>
      <c r="AF1000" s="75"/>
      <c r="AG1000" s="75"/>
      <c r="AH1000" s="75"/>
    </row>
    <row r="1001" spans="1:34" ht="14.25" customHeight="1" x14ac:dyDescent="0.25">
      <c r="A1001" s="111">
        <v>81770400</v>
      </c>
      <c r="B1001" s="220" t="s">
        <v>812</v>
      </c>
      <c r="C1001" s="197" t="str">
        <f>VLOOKUP(B1001,Satser!$I$133:$J$160,2,FALSE)</f>
        <v>IE</v>
      </c>
      <c r="D1001" s="75" t="s">
        <v>1724</v>
      </c>
      <c r="E1001" s="440" t="s">
        <v>2177</v>
      </c>
      <c r="F1001" s="220" t="s">
        <v>1813</v>
      </c>
      <c r="G1001" s="75" t="s">
        <v>527</v>
      </c>
      <c r="H1001" s="413">
        <v>2015</v>
      </c>
      <c r="I1001" s="75">
        <v>1501</v>
      </c>
      <c r="J1001" s="195"/>
      <c r="K1001" s="379">
        <f>IF(B1001="",0,VLOOKUP(B1001,Satser!$D$167:$F$194,2,FALSE)*IF(AA1001="",0,VLOOKUP(AA1001,Satser!$H$2:$J$14,2,FALSE)))</f>
        <v>89276.117771254561</v>
      </c>
      <c r="L1001" s="379">
        <f>IF(B1001="",0,VLOOKUP(B1001,Satser!$I$167:$L$194,3,FALSE)*IF(AA1001="",0,VLOOKUP(AA1001,Satser!$H$2:$J$14,3,FALSE)))</f>
        <v>599425.36217842356</v>
      </c>
      <c r="M1001" s="380">
        <f t="shared" si="16"/>
        <v>688701.47994967806</v>
      </c>
      <c r="N1001" s="141" t="s">
        <v>1722</v>
      </c>
      <c r="O1001" s="75"/>
      <c r="P1001" s="75"/>
      <c r="Q1001" s="75"/>
      <c r="R1001" s="75"/>
      <c r="S1001" s="75"/>
      <c r="T1001" s="75"/>
      <c r="U1001" s="75"/>
      <c r="V1001" s="75"/>
      <c r="W1001" s="75"/>
      <c r="X1001" s="75">
        <v>12</v>
      </c>
      <c r="Y1001" s="75">
        <v>12</v>
      </c>
      <c r="Z1001" s="110">
        <v>12</v>
      </c>
      <c r="AA1001" s="75">
        <v>12</v>
      </c>
      <c r="AB1001" s="75"/>
      <c r="AC1001" s="75"/>
      <c r="AD1001" s="75"/>
      <c r="AE1001" s="170"/>
      <c r="AF1001" s="75"/>
      <c r="AG1001" s="75"/>
      <c r="AH1001" s="75"/>
    </row>
    <row r="1002" spans="1:34" ht="14.25" customHeight="1" x14ac:dyDescent="0.25">
      <c r="A1002" s="111">
        <v>81770500</v>
      </c>
      <c r="B1002" s="220" t="s">
        <v>812</v>
      </c>
      <c r="C1002" s="197" t="str">
        <f>VLOOKUP(B1002,Satser!$I$133:$J$160,2,FALSE)</f>
        <v>IE</v>
      </c>
      <c r="D1002" s="75" t="s">
        <v>1725</v>
      </c>
      <c r="E1002" s="440" t="s">
        <v>2177</v>
      </c>
      <c r="F1002" s="220" t="s">
        <v>1813</v>
      </c>
      <c r="G1002" s="75" t="s">
        <v>527</v>
      </c>
      <c r="H1002" s="413">
        <v>2015</v>
      </c>
      <c r="I1002" s="75">
        <v>1501</v>
      </c>
      <c r="J1002" s="195"/>
      <c r="K1002" s="379">
        <f>IF(B1002="",0,VLOOKUP(B1002,Satser!$D$167:$F$194,2,FALSE)*IF(AA1002="",0,VLOOKUP(AA1002,Satser!$H$2:$J$14,2,FALSE)))</f>
        <v>89276.117771254561</v>
      </c>
      <c r="L1002" s="379">
        <f>IF(B1002="",0,VLOOKUP(B1002,Satser!$I$167:$L$194,3,FALSE)*IF(AA1002="",0,VLOOKUP(AA1002,Satser!$H$2:$J$14,3,FALSE)))</f>
        <v>599425.36217842356</v>
      </c>
      <c r="M1002" s="380">
        <f t="shared" si="16"/>
        <v>688701.47994967806</v>
      </c>
      <c r="N1002" s="141" t="s">
        <v>1722</v>
      </c>
      <c r="O1002" s="75"/>
      <c r="P1002" s="75"/>
      <c r="Q1002" s="75"/>
      <c r="R1002" s="75"/>
      <c r="S1002" s="75"/>
      <c r="T1002" s="75"/>
      <c r="U1002" s="75"/>
      <c r="V1002" s="75"/>
      <c r="W1002" s="75"/>
      <c r="X1002" s="75">
        <v>12</v>
      </c>
      <c r="Y1002" s="75">
        <v>12</v>
      </c>
      <c r="Z1002" s="110">
        <v>12</v>
      </c>
      <c r="AA1002" s="75">
        <v>12</v>
      </c>
      <c r="AB1002" s="75"/>
      <c r="AC1002" s="75"/>
      <c r="AD1002" s="75"/>
      <c r="AE1002" s="170"/>
      <c r="AF1002" s="75"/>
      <c r="AG1002" s="75"/>
      <c r="AH1002" s="75"/>
    </row>
    <row r="1003" spans="1:34" ht="14.25" customHeight="1" x14ac:dyDescent="0.25">
      <c r="A1003" s="111">
        <v>81770600</v>
      </c>
      <c r="B1003" s="220" t="s">
        <v>812</v>
      </c>
      <c r="C1003" s="197" t="str">
        <f>VLOOKUP(B1003,Satser!$I$133:$J$160,2,FALSE)</f>
        <v>IE</v>
      </c>
      <c r="D1003" s="75" t="s">
        <v>1740</v>
      </c>
      <c r="E1003" s="440" t="s">
        <v>2173</v>
      </c>
      <c r="F1003" s="220" t="s">
        <v>1813</v>
      </c>
      <c r="G1003" s="75" t="s">
        <v>527</v>
      </c>
      <c r="H1003" s="413">
        <v>2015</v>
      </c>
      <c r="I1003" s="75">
        <v>1501</v>
      </c>
      <c r="J1003" s="195"/>
      <c r="K1003" s="379">
        <f>IF(B1003="",0,VLOOKUP(B1003,Satser!$D$167:$F$194,2,FALSE)*IF(AA1003="",0,VLOOKUP(AA1003,Satser!$H$2:$J$14,2,FALSE)))</f>
        <v>89276.117771254561</v>
      </c>
      <c r="L1003" s="379">
        <f>IF(B1003="",0,VLOOKUP(B1003,Satser!$I$167:$L$194,3,FALSE)*IF(AA1003="",0,VLOOKUP(AA1003,Satser!$H$2:$J$14,3,FALSE)))</f>
        <v>599425.36217842356</v>
      </c>
      <c r="M1003" s="380">
        <f t="shared" si="16"/>
        <v>688701.47994967806</v>
      </c>
      <c r="N1003" s="141" t="s">
        <v>1741</v>
      </c>
      <c r="O1003" s="75"/>
      <c r="P1003" s="75"/>
      <c r="Q1003" s="75"/>
      <c r="R1003" s="75"/>
      <c r="S1003" s="75"/>
      <c r="T1003" s="75"/>
      <c r="U1003" s="75"/>
      <c r="V1003" s="75"/>
      <c r="W1003" s="75"/>
      <c r="X1003" s="75">
        <v>12</v>
      </c>
      <c r="Y1003" s="75">
        <v>12</v>
      </c>
      <c r="Z1003" s="110">
        <v>12</v>
      </c>
      <c r="AA1003" s="75">
        <v>12</v>
      </c>
      <c r="AB1003" s="75"/>
      <c r="AC1003" s="75"/>
      <c r="AD1003" s="75"/>
      <c r="AE1003" s="170"/>
      <c r="AF1003" s="75"/>
      <c r="AG1003" s="75"/>
      <c r="AH1003" s="75"/>
    </row>
    <row r="1004" spans="1:34" ht="14.25" customHeight="1" x14ac:dyDescent="0.25">
      <c r="A1004" s="111">
        <v>81770700</v>
      </c>
      <c r="B1004" s="75" t="s">
        <v>817</v>
      </c>
      <c r="C1004" s="197" t="str">
        <f>VLOOKUP(B1004,Satser!$I$133:$J$160,2,FALSE)</f>
        <v>NV</v>
      </c>
      <c r="D1004" s="110" t="s">
        <v>1715</v>
      </c>
      <c r="E1004" s="441">
        <v>663505</v>
      </c>
      <c r="F1004" s="220" t="s">
        <v>1813</v>
      </c>
      <c r="G1004" s="75"/>
      <c r="H1004" s="413">
        <v>2015</v>
      </c>
      <c r="I1004" s="75"/>
      <c r="J1004" s="195"/>
      <c r="K1004" s="379">
        <f>IF(B1004="",0,VLOOKUP(B1004,Satser!$D$167:$F$194,2,FALSE)*IF(AA1004="",0,VLOOKUP(AA1004,Satser!$H$2:$J$14,2,FALSE)))</f>
        <v>89276.117771254561</v>
      </c>
      <c r="L1004" s="379">
        <f>IF(B1004="",0,VLOOKUP(B1004,Satser!$I$167:$L$194,3,FALSE)*IF(AA1004="",0,VLOOKUP(AA1004,Satser!$H$2:$J$14,3,FALSE)))</f>
        <v>599425.36217842356</v>
      </c>
      <c r="M1004" s="380">
        <f t="shared" si="16"/>
        <v>688701.47994967806</v>
      </c>
      <c r="N1004" s="141" t="s">
        <v>1879</v>
      </c>
      <c r="O1004" s="75"/>
      <c r="P1004" s="75"/>
      <c r="Q1004" s="75"/>
      <c r="R1004" s="75"/>
      <c r="S1004" s="75"/>
      <c r="T1004" s="75"/>
      <c r="U1004" s="75"/>
      <c r="V1004" s="75"/>
      <c r="W1004" s="75"/>
      <c r="X1004" s="75">
        <v>12</v>
      </c>
      <c r="Y1004" s="75">
        <v>12</v>
      </c>
      <c r="Z1004" s="110">
        <v>12</v>
      </c>
      <c r="AA1004" s="75">
        <v>12</v>
      </c>
      <c r="AB1004" s="75"/>
      <c r="AC1004" s="75"/>
      <c r="AD1004" s="75"/>
      <c r="AE1004" s="170"/>
      <c r="AF1004" s="75"/>
      <c r="AG1004" s="75"/>
      <c r="AH1004" s="75"/>
    </row>
    <row r="1005" spans="1:34" ht="14.25" customHeight="1" x14ac:dyDescent="0.25">
      <c r="A1005" s="111">
        <v>81770701</v>
      </c>
      <c r="B1005" s="75" t="s">
        <v>813</v>
      </c>
      <c r="C1005" s="197" t="str">
        <f>VLOOKUP(B1005,Satser!$I$133:$J$160,2,FALSE)</f>
        <v>IV</v>
      </c>
      <c r="D1005" s="75" t="s">
        <v>1750</v>
      </c>
      <c r="E1005" s="440" t="s">
        <v>2180</v>
      </c>
      <c r="F1005" s="220" t="s">
        <v>1813</v>
      </c>
      <c r="G1005" s="75" t="s">
        <v>527</v>
      </c>
      <c r="H1005" s="413">
        <v>2015</v>
      </c>
      <c r="I1005" s="75">
        <v>1501</v>
      </c>
      <c r="J1005" s="195"/>
      <c r="K1005" s="379">
        <f>IF(B1005="",0,VLOOKUP(B1005,Satser!$D$167:$F$194,2,FALSE)*IF(AA1005="",0,VLOOKUP(AA1005,Satser!$H$2:$J$14,2,FALSE)))</f>
        <v>89276.117771254561</v>
      </c>
      <c r="L1005" s="379">
        <f>IF(B1005="",0,VLOOKUP(B1005,Satser!$I$167:$L$194,3,FALSE)*IF(AA1005="",0,VLOOKUP(AA1005,Satser!$H$2:$J$14,3,FALSE)))</f>
        <v>599425.36217842356</v>
      </c>
      <c r="M1005" s="380">
        <f t="shared" si="16"/>
        <v>688701.47994967806</v>
      </c>
      <c r="N1005" s="141" t="s">
        <v>1749</v>
      </c>
      <c r="O1005" s="75"/>
      <c r="P1005" s="75"/>
      <c r="Q1005" s="75"/>
      <c r="R1005" s="75"/>
      <c r="S1005" s="75"/>
      <c r="T1005" s="75"/>
      <c r="U1005" s="75"/>
      <c r="V1005" s="75"/>
      <c r="W1005" s="75"/>
      <c r="X1005" s="75">
        <v>12</v>
      </c>
      <c r="Y1005" s="75">
        <v>12</v>
      </c>
      <c r="Z1005" s="110">
        <v>12</v>
      </c>
      <c r="AA1005" s="75">
        <v>12</v>
      </c>
      <c r="AB1005" s="75"/>
      <c r="AC1005" s="75"/>
      <c r="AD1005" s="75"/>
      <c r="AE1005" s="170"/>
      <c r="AF1005" s="75"/>
      <c r="AG1005" s="75"/>
      <c r="AH1005" s="75"/>
    </row>
    <row r="1006" spans="1:34" ht="14.25" customHeight="1" x14ac:dyDescent="0.25">
      <c r="A1006" s="111">
        <v>81770702</v>
      </c>
      <c r="B1006" s="75" t="s">
        <v>813</v>
      </c>
      <c r="C1006" s="197" t="str">
        <f>VLOOKUP(B1006,Satser!$I$133:$J$160,2,FALSE)</f>
        <v>IV</v>
      </c>
      <c r="D1006" s="75" t="s">
        <v>1758</v>
      </c>
      <c r="E1006" s="440" t="s">
        <v>2186</v>
      </c>
      <c r="F1006" s="220" t="s">
        <v>1813</v>
      </c>
      <c r="G1006" s="75" t="s">
        <v>530</v>
      </c>
      <c r="H1006" s="413">
        <v>2015</v>
      </c>
      <c r="I1006" s="75">
        <v>1501</v>
      </c>
      <c r="J1006" s="195"/>
      <c r="K1006" s="379">
        <f>IF(B1006="",0,VLOOKUP(B1006,Satser!$D$167:$F$194,2,FALSE)*IF(AA1006="",0,VLOOKUP(AA1006,Satser!$H$2:$J$14,2,FALSE)))</f>
        <v>89276.117771254561</v>
      </c>
      <c r="L1006" s="379">
        <f>IF(B1006="",0,VLOOKUP(B1006,Satser!$I$167:$L$194,3,FALSE)*IF(AA1006="",0,VLOOKUP(AA1006,Satser!$H$2:$J$14,3,FALSE)))</f>
        <v>599425.36217842356</v>
      </c>
      <c r="M1006" s="380">
        <f t="shared" si="16"/>
        <v>688701.47994967806</v>
      </c>
      <c r="N1006" s="141" t="s">
        <v>1759</v>
      </c>
      <c r="O1006" s="75"/>
      <c r="P1006" s="75"/>
      <c r="Q1006" s="75"/>
      <c r="R1006" s="75"/>
      <c r="S1006" s="75"/>
      <c r="T1006" s="75"/>
      <c r="U1006" s="75"/>
      <c r="V1006" s="75"/>
      <c r="W1006" s="75"/>
      <c r="X1006" s="75">
        <v>12</v>
      </c>
      <c r="Y1006" s="75">
        <v>12</v>
      </c>
      <c r="Z1006" s="110">
        <v>12</v>
      </c>
      <c r="AA1006" s="75">
        <v>12</v>
      </c>
      <c r="AB1006" s="75"/>
      <c r="AC1006" s="75"/>
      <c r="AD1006" s="75"/>
      <c r="AE1006" s="170"/>
      <c r="AF1006" s="75"/>
      <c r="AG1006" s="75"/>
      <c r="AH1006" s="75"/>
    </row>
    <row r="1007" spans="1:34" ht="14.25" customHeight="1" x14ac:dyDescent="0.25">
      <c r="A1007" s="111">
        <v>81770703</v>
      </c>
      <c r="B1007" s="75" t="s">
        <v>813</v>
      </c>
      <c r="C1007" s="197" t="str">
        <f>VLOOKUP(B1007,Satser!$I$133:$J$160,2,FALSE)</f>
        <v>IV</v>
      </c>
      <c r="D1007" s="75" t="s">
        <v>1760</v>
      </c>
      <c r="E1007" s="440" t="s">
        <v>2178</v>
      </c>
      <c r="F1007" s="220" t="s">
        <v>1813</v>
      </c>
      <c r="G1007" s="75" t="s">
        <v>527</v>
      </c>
      <c r="H1007" s="413">
        <v>2015</v>
      </c>
      <c r="I1007" s="75">
        <v>1501</v>
      </c>
      <c r="J1007" s="195"/>
      <c r="K1007" s="379">
        <f>IF(B1007="",0,VLOOKUP(B1007,Satser!$D$167:$F$194,2,FALSE)*IF(AA1007="",0,VLOOKUP(AA1007,Satser!$H$2:$J$14,2,FALSE)))</f>
        <v>89276.117771254561</v>
      </c>
      <c r="L1007" s="379">
        <f>IF(B1007="",0,VLOOKUP(B1007,Satser!$I$167:$L$194,3,FALSE)*IF(AA1007="",0,VLOOKUP(AA1007,Satser!$H$2:$J$14,3,FALSE)))</f>
        <v>599425.36217842356</v>
      </c>
      <c r="M1007" s="380">
        <f t="shared" si="16"/>
        <v>688701.47994967806</v>
      </c>
      <c r="N1007" s="141" t="s">
        <v>1761</v>
      </c>
      <c r="O1007" s="75"/>
      <c r="P1007" s="75"/>
      <c r="Q1007" s="75"/>
      <c r="R1007" s="75"/>
      <c r="S1007" s="75"/>
      <c r="T1007" s="75"/>
      <c r="U1007" s="75"/>
      <c r="V1007" s="75"/>
      <c r="W1007" s="75"/>
      <c r="X1007" s="75">
        <v>12</v>
      </c>
      <c r="Y1007" s="75">
        <v>12</v>
      </c>
      <c r="Z1007" s="110">
        <v>12</v>
      </c>
      <c r="AA1007" s="75">
        <v>12</v>
      </c>
      <c r="AB1007" s="75"/>
      <c r="AC1007" s="75"/>
      <c r="AD1007" s="75"/>
      <c r="AE1007" s="170"/>
      <c r="AF1007" s="75"/>
      <c r="AG1007" s="75"/>
      <c r="AH1007" s="75"/>
    </row>
    <row r="1008" spans="1:34" ht="14.25" customHeight="1" x14ac:dyDescent="0.25">
      <c r="A1008" s="111">
        <v>81770704</v>
      </c>
      <c r="B1008" s="75" t="s">
        <v>817</v>
      </c>
      <c r="C1008" s="197" t="str">
        <f>VLOOKUP(B1008,Satser!$I$133:$J$160,2,FALSE)</f>
        <v>NV</v>
      </c>
      <c r="D1008" s="110" t="s">
        <v>1770</v>
      </c>
      <c r="E1008" s="441">
        <v>662005</v>
      </c>
      <c r="F1008" s="220" t="s">
        <v>1813</v>
      </c>
      <c r="G1008" s="75"/>
      <c r="H1008" s="413">
        <v>2015</v>
      </c>
      <c r="I1008" s="75">
        <v>1501</v>
      </c>
      <c r="J1008" s="195"/>
      <c r="K1008" s="379">
        <f>IF(B1008="",0,VLOOKUP(B1008,Satser!$D$167:$F$194,2,FALSE)*IF(AA1008="",0,VLOOKUP(AA1008,Satser!$H$2:$J$14,2,FALSE)))</f>
        <v>89276.117771254561</v>
      </c>
      <c r="L1008" s="379">
        <f>IF(B1008="",0,VLOOKUP(B1008,Satser!$I$167:$L$194,3,FALSE)*IF(AA1008="",0,VLOOKUP(AA1008,Satser!$H$2:$J$14,3,FALSE)))</f>
        <v>599425.36217842356</v>
      </c>
      <c r="M1008" s="380">
        <f t="shared" si="16"/>
        <v>688701.47994967806</v>
      </c>
      <c r="N1008" s="141" t="s">
        <v>1771</v>
      </c>
      <c r="O1008" s="75"/>
      <c r="P1008" s="75"/>
      <c r="Q1008" s="75"/>
      <c r="R1008" s="75"/>
      <c r="S1008" s="75"/>
      <c r="T1008" s="75"/>
      <c r="U1008" s="75"/>
      <c r="V1008" s="75"/>
      <c r="W1008" s="75"/>
      <c r="X1008" s="75">
        <v>12</v>
      </c>
      <c r="Y1008" s="75">
        <v>12</v>
      </c>
      <c r="Z1008" s="110">
        <v>12</v>
      </c>
      <c r="AA1008" s="75">
        <v>12</v>
      </c>
      <c r="AB1008" s="75"/>
      <c r="AC1008" s="75"/>
      <c r="AD1008" s="75"/>
      <c r="AE1008" s="170"/>
      <c r="AF1008" s="75"/>
      <c r="AG1008" s="75"/>
      <c r="AH1008" s="75"/>
    </row>
    <row r="1009" spans="1:34" ht="14.25" customHeight="1" x14ac:dyDescent="0.25">
      <c r="A1009" s="111">
        <v>81770705</v>
      </c>
      <c r="B1009" s="75" t="s">
        <v>813</v>
      </c>
      <c r="C1009" s="197" t="str">
        <f>VLOOKUP(B1009,Satser!$I$133:$J$160,2,FALSE)</f>
        <v>IV</v>
      </c>
      <c r="D1009" s="75" t="s">
        <v>1772</v>
      </c>
      <c r="E1009" s="440" t="s">
        <v>2186</v>
      </c>
      <c r="F1009" s="220" t="s">
        <v>1813</v>
      </c>
      <c r="G1009" s="75"/>
      <c r="H1009" s="310">
        <v>2014</v>
      </c>
      <c r="I1009" s="75">
        <v>1409</v>
      </c>
      <c r="J1009" s="195"/>
      <c r="K1009" s="379">
        <f>IF(B1009="",0,VLOOKUP(B1009,Satser!$D$167:$F$194,2,FALSE)*IF(AA1009="",0,VLOOKUP(AA1009,Satser!$H$2:$J$14,2,FALSE)))</f>
        <v>0</v>
      </c>
      <c r="L1009" s="379">
        <f>IF(B1009="",0,VLOOKUP(B1009,Satser!$I$167:$L$194,3,FALSE)*IF(AA1009="",0,VLOOKUP(AA1009,Satser!$H$2:$J$14,3,FALSE)))</f>
        <v>0</v>
      </c>
      <c r="M1009" s="380">
        <f t="shared" si="16"/>
        <v>0</v>
      </c>
      <c r="N1009" s="141" t="s">
        <v>1780</v>
      </c>
      <c r="O1009" s="75"/>
      <c r="P1009" s="75"/>
      <c r="Q1009" s="75"/>
      <c r="R1009" s="75"/>
      <c r="S1009" s="75"/>
      <c r="T1009" s="75"/>
      <c r="U1009" s="75"/>
      <c r="V1009" s="75"/>
      <c r="W1009" s="75">
        <v>3</v>
      </c>
      <c r="X1009" s="75"/>
      <c r="Y1009" s="75"/>
      <c r="Z1009" s="110"/>
      <c r="AA1009" s="75"/>
      <c r="AB1009" s="75"/>
      <c r="AC1009" s="75"/>
      <c r="AD1009" s="75"/>
      <c r="AE1009" s="170"/>
      <c r="AF1009" s="75"/>
      <c r="AG1009" s="75"/>
      <c r="AH1009" s="75"/>
    </row>
    <row r="1010" spans="1:34" ht="14.25" customHeight="1" x14ac:dyDescent="0.25">
      <c r="A1010" s="111">
        <v>81770706</v>
      </c>
      <c r="B1010" s="75" t="s">
        <v>813</v>
      </c>
      <c r="C1010" s="197" t="str">
        <f>VLOOKUP(B1010,Satser!$I$133:$J$160,2,FALSE)</f>
        <v>IV</v>
      </c>
      <c r="D1010" s="75" t="s">
        <v>1774</v>
      </c>
      <c r="E1010" s="440" t="s">
        <v>2179</v>
      </c>
      <c r="F1010" s="220" t="s">
        <v>1813</v>
      </c>
      <c r="G1010" s="75" t="s">
        <v>530</v>
      </c>
      <c r="H1010" s="413">
        <v>2015</v>
      </c>
      <c r="I1010" s="75">
        <v>1501</v>
      </c>
      <c r="J1010" s="195"/>
      <c r="K1010" s="379">
        <f>IF(B1010="",0,VLOOKUP(B1010,Satser!$D$167:$F$194,2,FALSE)*IF(AA1010="",0,VLOOKUP(AA1010,Satser!$H$2:$J$14,2,FALSE)))</f>
        <v>89276.117771254561</v>
      </c>
      <c r="L1010" s="379">
        <f>IF(B1010="",0,VLOOKUP(B1010,Satser!$I$167:$L$194,3,FALSE)*IF(AA1010="",0,VLOOKUP(AA1010,Satser!$H$2:$J$14,3,FALSE)))</f>
        <v>599425.36217842356</v>
      </c>
      <c r="M1010" s="380">
        <f t="shared" si="16"/>
        <v>688701.47994967806</v>
      </c>
      <c r="N1010" s="141" t="s">
        <v>1775</v>
      </c>
      <c r="O1010" s="75"/>
      <c r="P1010" s="75"/>
      <c r="Q1010" s="75"/>
      <c r="R1010" s="75"/>
      <c r="S1010" s="75"/>
      <c r="T1010" s="75"/>
      <c r="U1010" s="75"/>
      <c r="V1010" s="75"/>
      <c r="W1010" s="75"/>
      <c r="X1010" s="75">
        <v>12</v>
      </c>
      <c r="Y1010" s="75">
        <v>12</v>
      </c>
      <c r="Z1010" s="110">
        <v>12</v>
      </c>
      <c r="AA1010" s="75">
        <v>12</v>
      </c>
      <c r="AB1010" s="75"/>
      <c r="AC1010" s="75"/>
      <c r="AD1010" s="75"/>
      <c r="AE1010" s="170"/>
      <c r="AF1010" s="75"/>
      <c r="AG1010" s="75"/>
      <c r="AH1010" s="75"/>
    </row>
    <row r="1011" spans="1:34" ht="14.25" customHeight="1" x14ac:dyDescent="0.25">
      <c r="A1011" s="111">
        <v>81770707</v>
      </c>
      <c r="B1011" s="75" t="s">
        <v>813</v>
      </c>
      <c r="C1011" s="197" t="str">
        <f>VLOOKUP(B1011,Satser!$I$133:$J$160,2,FALSE)</f>
        <v>IV</v>
      </c>
      <c r="D1011" s="75" t="s">
        <v>1782</v>
      </c>
      <c r="E1011" s="440" t="s">
        <v>2187</v>
      </c>
      <c r="F1011" s="220" t="s">
        <v>1813</v>
      </c>
      <c r="G1011" s="75" t="s">
        <v>527</v>
      </c>
      <c r="H1011" s="413">
        <v>2015</v>
      </c>
      <c r="I1011" s="75">
        <v>1501</v>
      </c>
      <c r="J1011" s="195"/>
      <c r="K1011" s="379">
        <f>IF(B1011="",0,VLOOKUP(B1011,Satser!$D$167:$F$194,2,FALSE)*IF(AA1011="",0,VLOOKUP(AA1011,Satser!$H$2:$J$14,2,FALSE)))</f>
        <v>89276.117771254561</v>
      </c>
      <c r="L1011" s="379">
        <f>IF(B1011="",0,VLOOKUP(B1011,Satser!$I$167:$L$194,3,FALSE)*IF(AA1011="",0,VLOOKUP(AA1011,Satser!$H$2:$J$14,3,FALSE)))</f>
        <v>599425.36217842356</v>
      </c>
      <c r="M1011" s="380">
        <f t="shared" si="16"/>
        <v>688701.47994967806</v>
      </c>
      <c r="N1011" s="141" t="s">
        <v>1781</v>
      </c>
      <c r="O1011" s="75"/>
      <c r="P1011" s="75"/>
      <c r="Q1011" s="75"/>
      <c r="R1011" s="75"/>
      <c r="S1011" s="75"/>
      <c r="T1011" s="75"/>
      <c r="U1011" s="75"/>
      <c r="V1011" s="75"/>
      <c r="W1011" s="75"/>
      <c r="X1011" s="75">
        <v>12</v>
      </c>
      <c r="Y1011" s="75">
        <v>12</v>
      </c>
      <c r="Z1011" s="110">
        <v>12</v>
      </c>
      <c r="AA1011" s="75">
        <v>12</v>
      </c>
      <c r="AB1011" s="75"/>
      <c r="AC1011" s="75"/>
      <c r="AD1011" s="75"/>
      <c r="AE1011" s="170"/>
      <c r="AF1011" s="75"/>
      <c r="AG1011" s="75"/>
      <c r="AH1011" s="75"/>
    </row>
    <row r="1012" spans="1:34" ht="14.25" customHeight="1" x14ac:dyDescent="0.25">
      <c r="A1012" s="111">
        <v>81770708</v>
      </c>
      <c r="B1012" s="75" t="s">
        <v>812</v>
      </c>
      <c r="C1012" s="197" t="str">
        <f>VLOOKUP(B1012,Satser!$I$133:$J$160,2,FALSE)</f>
        <v>IE</v>
      </c>
      <c r="D1012" s="75" t="s">
        <v>1953</v>
      </c>
      <c r="E1012" s="440" t="s">
        <v>2173</v>
      </c>
      <c r="F1012" s="220" t="s">
        <v>1812</v>
      </c>
      <c r="G1012" s="75"/>
      <c r="H1012" s="413">
        <v>2015</v>
      </c>
      <c r="I1012" s="75">
        <v>1501</v>
      </c>
      <c r="J1012" s="195"/>
      <c r="K1012" s="379">
        <f>IF(B1012="",0,VLOOKUP(B1012,Satser!$D$167:$F$194,2,FALSE)*IF(AA1012="",0,VLOOKUP(AA1012,Satser!$H$2:$J$14,2,FALSE)))</f>
        <v>89276.117771254561</v>
      </c>
      <c r="L1012" s="379">
        <f>IF(B1012="",0,VLOOKUP(B1012,Satser!$I$167:$L$194,3,FALSE)*IF(AA1012="",0,VLOOKUP(AA1012,Satser!$H$2:$J$14,3,FALSE)))</f>
        <v>599425.36217842356</v>
      </c>
      <c r="M1012" s="380">
        <f t="shared" si="16"/>
        <v>688701.47994967806</v>
      </c>
      <c r="N1012" s="141" t="s">
        <v>1808</v>
      </c>
      <c r="O1012" s="75"/>
      <c r="P1012" s="75"/>
      <c r="Q1012" s="75"/>
      <c r="R1012" s="75"/>
      <c r="S1012" s="75"/>
      <c r="T1012" s="75"/>
      <c r="U1012" s="75"/>
      <c r="V1012" s="75"/>
      <c r="W1012" s="75"/>
      <c r="X1012" s="75">
        <v>12</v>
      </c>
      <c r="Y1012" s="75">
        <v>12</v>
      </c>
      <c r="Z1012" s="110">
        <v>12</v>
      </c>
      <c r="AA1012" s="75">
        <v>12</v>
      </c>
      <c r="AB1012" s="75"/>
      <c r="AC1012" s="75"/>
      <c r="AD1012" s="75"/>
      <c r="AE1012" s="170"/>
      <c r="AF1012" s="75"/>
      <c r="AG1012" s="75"/>
      <c r="AH1012" s="75"/>
    </row>
    <row r="1013" spans="1:34" ht="14.25" customHeight="1" x14ac:dyDescent="0.25">
      <c r="A1013" s="111">
        <v>81770709</v>
      </c>
      <c r="B1013" s="75" t="s">
        <v>804</v>
      </c>
      <c r="C1013" s="197" t="str">
        <f>VLOOKUP(B1013,Satser!$I$133:$J$160,2,FALSE)</f>
        <v>AD</v>
      </c>
      <c r="D1013" s="75" t="s">
        <v>1950</v>
      </c>
      <c r="E1013" s="440" t="s">
        <v>2203</v>
      </c>
      <c r="F1013" s="220" t="s">
        <v>1813</v>
      </c>
      <c r="G1013" s="75"/>
      <c r="H1013" s="413">
        <v>2015</v>
      </c>
      <c r="I1013" s="75">
        <v>1508</v>
      </c>
      <c r="J1013" s="195"/>
      <c r="K1013" s="379">
        <f>IF(B1013="",0,VLOOKUP(B1013,Satser!$D$167:$F$194,2,FALSE)*IF(AA1013="",0,VLOOKUP(AA1013,Satser!$H$2:$J$14,2,FALSE)))</f>
        <v>89276.117771254561</v>
      </c>
      <c r="L1013" s="379">
        <f>IF(B1013="",0,VLOOKUP(B1013,Satser!$I$167:$L$194,3,FALSE)*IF(AA1013="",0,VLOOKUP(AA1013,Satser!$H$2:$J$14,3,FALSE)))</f>
        <v>599425.36217842356</v>
      </c>
      <c r="M1013" s="380">
        <f t="shared" si="16"/>
        <v>688701.47994967806</v>
      </c>
      <c r="N1013" s="141" t="s">
        <v>1959</v>
      </c>
      <c r="O1013" s="75"/>
      <c r="P1013" s="75"/>
      <c r="Q1013" s="75"/>
      <c r="R1013" s="75"/>
      <c r="S1013" s="75"/>
      <c r="T1013" s="75"/>
      <c r="U1013" s="75"/>
      <c r="V1013" s="75"/>
      <c r="W1013" s="75"/>
      <c r="X1013" s="75">
        <v>5</v>
      </c>
      <c r="Y1013" s="75">
        <v>12</v>
      </c>
      <c r="Z1013" s="110">
        <v>12</v>
      </c>
      <c r="AA1013" s="75">
        <v>12</v>
      </c>
      <c r="AB1013" s="75">
        <v>7</v>
      </c>
      <c r="AC1013" s="75"/>
      <c r="AD1013" s="75"/>
      <c r="AE1013" s="170"/>
      <c r="AF1013" s="75"/>
      <c r="AG1013" s="75"/>
      <c r="AH1013" s="75"/>
    </row>
    <row r="1014" spans="1:34" ht="14.25" customHeight="1" x14ac:dyDescent="0.25">
      <c r="A1014" s="111">
        <v>81770710</v>
      </c>
      <c r="B1014" s="75" t="s">
        <v>804</v>
      </c>
      <c r="C1014" s="197" t="str">
        <f>VLOOKUP(B1014,Satser!$I$133:$J$160,2,FALSE)</f>
        <v>AD</v>
      </c>
      <c r="D1014" s="75" t="s">
        <v>1951</v>
      </c>
      <c r="E1014" s="440" t="s">
        <v>2214</v>
      </c>
      <c r="F1014" s="220" t="s">
        <v>1813</v>
      </c>
      <c r="G1014" s="75"/>
      <c r="H1014" s="413">
        <v>2015</v>
      </c>
      <c r="I1014" s="75">
        <v>1510</v>
      </c>
      <c r="J1014" s="195"/>
      <c r="K1014" s="379">
        <f>IF(B1014="",0,VLOOKUP(B1014,Satser!$D$167:$F$194,2,FALSE)*IF(AA1014="",0,VLOOKUP(AA1014,Satser!$H$2:$J$14,2,FALSE)))</f>
        <v>89276.117771254561</v>
      </c>
      <c r="L1014" s="379">
        <f>IF(B1014="",0,VLOOKUP(B1014,Satser!$I$167:$L$194,3,FALSE)*IF(AA1014="",0,VLOOKUP(AA1014,Satser!$H$2:$J$14,3,FALSE)))</f>
        <v>599425.36217842356</v>
      </c>
      <c r="M1014" s="380">
        <f t="shared" si="16"/>
        <v>688701.47994967806</v>
      </c>
      <c r="N1014" s="141" t="s">
        <v>1981</v>
      </c>
      <c r="O1014" s="75"/>
      <c r="P1014" s="75"/>
      <c r="Q1014" s="75"/>
      <c r="R1014" s="75"/>
      <c r="S1014" s="75"/>
      <c r="T1014" s="75"/>
      <c r="U1014" s="75"/>
      <c r="V1014" s="75"/>
      <c r="W1014" s="75"/>
      <c r="X1014" s="75">
        <v>3</v>
      </c>
      <c r="Y1014" s="75">
        <v>12</v>
      </c>
      <c r="Z1014" s="110">
        <v>12</v>
      </c>
      <c r="AA1014" s="75">
        <v>12</v>
      </c>
      <c r="AB1014" s="75">
        <v>9</v>
      </c>
      <c r="AC1014" s="75"/>
      <c r="AD1014" s="75"/>
      <c r="AE1014" s="170"/>
      <c r="AF1014" s="75"/>
      <c r="AG1014" s="75"/>
      <c r="AH1014" s="75"/>
    </row>
    <row r="1015" spans="1:34" ht="14.25" customHeight="1" x14ac:dyDescent="0.25">
      <c r="A1015" s="111">
        <v>81770711</v>
      </c>
      <c r="B1015" s="75" t="s">
        <v>809</v>
      </c>
      <c r="C1015" s="197" t="str">
        <f>VLOOKUP(B1015,Satser!$I$133:$J$160,2,FALSE)</f>
        <v>MH</v>
      </c>
      <c r="D1015" s="75" t="s">
        <v>1715</v>
      </c>
      <c r="E1015" s="440"/>
      <c r="F1015" s="220" t="s">
        <v>1813</v>
      </c>
      <c r="G1015" s="75"/>
      <c r="H1015" s="413">
        <v>2015</v>
      </c>
      <c r="I1015" s="75"/>
      <c r="J1015" s="195"/>
      <c r="K1015" s="379">
        <f>IF(B1015="",0,VLOOKUP(B1015,Satser!$D$167:$F$194,2,FALSE)*IF(AA1015="",0,VLOOKUP(AA1015,Satser!$H$2:$J$14,2,FALSE)))</f>
        <v>127537.31110179223</v>
      </c>
      <c r="L1015" s="379">
        <f>IF(B1015="",0,VLOOKUP(B1015,Satser!$I$167:$L$194,3,FALSE)*IF(AA1015="",0,VLOOKUP(AA1015,Satser!$H$2:$J$14,3,FALSE)))</f>
        <v>599425.36217842356</v>
      </c>
      <c r="M1015" s="380">
        <f t="shared" si="16"/>
        <v>726962.67328021582</v>
      </c>
      <c r="N1015" s="141" t="s">
        <v>1594</v>
      </c>
      <c r="O1015" s="75"/>
      <c r="P1015" s="75"/>
      <c r="Q1015" s="75"/>
      <c r="R1015" s="75"/>
      <c r="S1015" s="75"/>
      <c r="T1015" s="75"/>
      <c r="U1015" s="75"/>
      <c r="V1015" s="75"/>
      <c r="W1015" s="75"/>
      <c r="X1015" s="75">
        <v>4</v>
      </c>
      <c r="Y1015" s="75">
        <v>12</v>
      </c>
      <c r="Z1015" s="110">
        <v>12</v>
      </c>
      <c r="AA1015" s="75">
        <v>12</v>
      </c>
      <c r="AB1015" s="75">
        <v>8</v>
      </c>
      <c r="AC1015" s="75"/>
      <c r="AD1015" s="75"/>
      <c r="AE1015" s="170"/>
      <c r="AF1015" s="75"/>
      <c r="AG1015" s="75"/>
      <c r="AH1015" s="75"/>
    </row>
    <row r="1016" spans="1:34" ht="14.25" customHeight="1" x14ac:dyDescent="0.25">
      <c r="A1016" s="111">
        <v>81770712</v>
      </c>
      <c r="B1016" s="75" t="s">
        <v>809</v>
      </c>
      <c r="C1016" s="197" t="str">
        <f>VLOOKUP(B1016,Satser!$I$133:$J$160,2,FALSE)</f>
        <v>MH</v>
      </c>
      <c r="D1016" s="75" t="s">
        <v>1715</v>
      </c>
      <c r="E1016" s="440"/>
      <c r="F1016" s="220" t="s">
        <v>1813</v>
      </c>
      <c r="G1016" s="75"/>
      <c r="H1016" s="413">
        <v>2015</v>
      </c>
      <c r="I1016" s="75"/>
      <c r="J1016" s="195"/>
      <c r="K1016" s="379">
        <f>IF(B1016="",0,VLOOKUP(B1016,Satser!$D$167:$F$194,2,FALSE)*IF(AA1016="",0,VLOOKUP(AA1016,Satser!$H$2:$J$14,2,FALSE)))</f>
        <v>127537.31110179223</v>
      </c>
      <c r="L1016" s="379">
        <f>IF(B1016="",0,VLOOKUP(B1016,Satser!$I$167:$L$194,3,FALSE)*IF(AA1016="",0,VLOOKUP(AA1016,Satser!$H$2:$J$14,3,FALSE)))</f>
        <v>599425.36217842356</v>
      </c>
      <c r="M1016" s="380">
        <f t="shared" si="16"/>
        <v>726962.67328021582</v>
      </c>
      <c r="N1016" s="141" t="s">
        <v>1594</v>
      </c>
      <c r="O1016" s="75"/>
      <c r="P1016" s="75"/>
      <c r="Q1016" s="75"/>
      <c r="R1016" s="75"/>
      <c r="S1016" s="75"/>
      <c r="T1016" s="75"/>
      <c r="U1016" s="75"/>
      <c r="V1016" s="75"/>
      <c r="W1016" s="75"/>
      <c r="X1016" s="75">
        <v>4</v>
      </c>
      <c r="Y1016" s="75">
        <v>12</v>
      </c>
      <c r="Z1016" s="110">
        <v>12</v>
      </c>
      <c r="AA1016" s="75">
        <v>12</v>
      </c>
      <c r="AB1016" s="75">
        <v>8</v>
      </c>
      <c r="AC1016" s="75"/>
      <c r="AD1016" s="75"/>
      <c r="AE1016" s="170"/>
      <c r="AF1016" s="75"/>
      <c r="AG1016" s="75"/>
      <c r="AH1016" s="75"/>
    </row>
    <row r="1017" spans="1:34" ht="14.25" customHeight="1" x14ac:dyDescent="0.25">
      <c r="A1017" s="111">
        <v>81770713</v>
      </c>
      <c r="B1017" s="75" t="s">
        <v>809</v>
      </c>
      <c r="C1017" s="197" t="str">
        <f>VLOOKUP(B1017,Satser!$I$133:$J$160,2,FALSE)</f>
        <v>MH</v>
      </c>
      <c r="D1017" s="75" t="s">
        <v>1715</v>
      </c>
      <c r="E1017" s="440"/>
      <c r="F1017" s="220" t="s">
        <v>1813</v>
      </c>
      <c r="G1017" s="75"/>
      <c r="H1017" s="413">
        <v>2015</v>
      </c>
      <c r="I1017" s="75"/>
      <c r="J1017" s="195"/>
      <c r="K1017" s="379">
        <f>IF(B1017="",0,VLOOKUP(B1017,Satser!$D$167:$F$194,2,FALSE)*IF(AA1017="",0,VLOOKUP(AA1017,Satser!$H$2:$J$14,2,FALSE)))</f>
        <v>127537.31110179223</v>
      </c>
      <c r="L1017" s="379">
        <f>IF(B1017="",0,VLOOKUP(B1017,Satser!$I$167:$L$194,3,FALSE)*IF(AA1017="",0,VLOOKUP(AA1017,Satser!$H$2:$J$14,3,FALSE)))</f>
        <v>599425.36217842356</v>
      </c>
      <c r="M1017" s="380">
        <f t="shared" si="16"/>
        <v>726962.67328021582</v>
      </c>
      <c r="N1017" s="141" t="s">
        <v>1594</v>
      </c>
      <c r="O1017" s="75"/>
      <c r="P1017" s="75"/>
      <c r="Q1017" s="75"/>
      <c r="R1017" s="75"/>
      <c r="S1017" s="75"/>
      <c r="T1017" s="75"/>
      <c r="U1017" s="75"/>
      <c r="V1017" s="75"/>
      <c r="W1017" s="75"/>
      <c r="X1017" s="75">
        <v>4</v>
      </c>
      <c r="Y1017" s="75">
        <v>12</v>
      </c>
      <c r="Z1017" s="110">
        <v>12</v>
      </c>
      <c r="AA1017" s="75">
        <v>12</v>
      </c>
      <c r="AB1017" s="75">
        <v>8</v>
      </c>
      <c r="AC1017" s="75"/>
      <c r="AD1017" s="75"/>
      <c r="AE1017" s="170"/>
      <c r="AF1017" s="75"/>
      <c r="AG1017" s="75"/>
      <c r="AH1017" s="75"/>
    </row>
    <row r="1018" spans="1:34" ht="14.25" customHeight="1" x14ac:dyDescent="0.25">
      <c r="A1018" s="111">
        <v>81770714</v>
      </c>
      <c r="B1018" s="75" t="s">
        <v>809</v>
      </c>
      <c r="C1018" s="197" t="str">
        <f>VLOOKUP(B1018,Satser!$I$133:$J$160,2,FALSE)</f>
        <v>MH</v>
      </c>
      <c r="D1018" s="75" t="s">
        <v>1715</v>
      </c>
      <c r="E1018" s="440"/>
      <c r="F1018" s="220" t="s">
        <v>1813</v>
      </c>
      <c r="G1018" s="75"/>
      <c r="H1018" s="413">
        <v>2015</v>
      </c>
      <c r="I1018" s="75"/>
      <c r="J1018" s="195"/>
      <c r="K1018" s="379">
        <f>IF(B1018="",0,VLOOKUP(B1018,Satser!$D$167:$F$194,2,FALSE)*IF(AA1018="",0,VLOOKUP(AA1018,Satser!$H$2:$J$14,2,FALSE)))</f>
        <v>127537.31110179223</v>
      </c>
      <c r="L1018" s="379">
        <f>IF(B1018="",0,VLOOKUP(B1018,Satser!$I$167:$L$194,3,FALSE)*IF(AA1018="",0,VLOOKUP(AA1018,Satser!$H$2:$J$14,3,FALSE)))</f>
        <v>599425.36217842356</v>
      </c>
      <c r="M1018" s="380">
        <f t="shared" si="16"/>
        <v>726962.67328021582</v>
      </c>
      <c r="N1018" s="141" t="s">
        <v>1594</v>
      </c>
      <c r="O1018" s="75"/>
      <c r="P1018" s="75"/>
      <c r="Q1018" s="75"/>
      <c r="R1018" s="75"/>
      <c r="S1018" s="75"/>
      <c r="T1018" s="75"/>
      <c r="U1018" s="75"/>
      <c r="V1018" s="75"/>
      <c r="W1018" s="75"/>
      <c r="X1018" s="75">
        <v>4</v>
      </c>
      <c r="Y1018" s="75">
        <v>12</v>
      </c>
      <c r="Z1018" s="110">
        <v>12</v>
      </c>
      <c r="AA1018" s="75">
        <v>12</v>
      </c>
      <c r="AB1018" s="75">
        <v>8</v>
      </c>
      <c r="AC1018" s="75"/>
      <c r="AD1018" s="75"/>
      <c r="AE1018" s="170"/>
      <c r="AF1018" s="75"/>
      <c r="AG1018" s="75"/>
      <c r="AH1018" s="75"/>
    </row>
    <row r="1019" spans="1:34" ht="14.25" customHeight="1" x14ac:dyDescent="0.25">
      <c r="A1019" s="111">
        <v>81770715</v>
      </c>
      <c r="B1019" s="75" t="s">
        <v>809</v>
      </c>
      <c r="C1019" s="197" t="str">
        <f>VLOOKUP(B1019,Satser!$I$133:$J$160,2,FALSE)</f>
        <v>MH</v>
      </c>
      <c r="D1019" s="75" t="s">
        <v>1715</v>
      </c>
      <c r="E1019" s="440"/>
      <c r="F1019" s="220" t="s">
        <v>1813</v>
      </c>
      <c r="G1019" s="75"/>
      <c r="H1019" s="413">
        <v>2015</v>
      </c>
      <c r="I1019" s="75"/>
      <c r="J1019" s="195"/>
      <c r="K1019" s="379">
        <f>IF(B1019="",0,VLOOKUP(B1019,Satser!$D$167:$F$194,2,FALSE)*IF(AA1019="",0,VLOOKUP(AA1019,Satser!$H$2:$J$14,2,FALSE)))</f>
        <v>127537.31110179223</v>
      </c>
      <c r="L1019" s="379">
        <f>IF(B1019="",0,VLOOKUP(B1019,Satser!$I$167:$L$194,3,FALSE)*IF(AA1019="",0,VLOOKUP(AA1019,Satser!$H$2:$J$14,3,FALSE)))</f>
        <v>599425.36217842356</v>
      </c>
      <c r="M1019" s="380">
        <f t="shared" si="16"/>
        <v>726962.67328021582</v>
      </c>
      <c r="N1019" s="141" t="s">
        <v>1594</v>
      </c>
      <c r="O1019" s="75"/>
      <c r="P1019" s="75"/>
      <c r="Q1019" s="75"/>
      <c r="R1019" s="75"/>
      <c r="S1019" s="75"/>
      <c r="T1019" s="75"/>
      <c r="U1019" s="75"/>
      <c r="V1019" s="75"/>
      <c r="W1019" s="75"/>
      <c r="X1019" s="75">
        <v>4</v>
      </c>
      <c r="Y1019" s="75">
        <v>12</v>
      </c>
      <c r="Z1019" s="110">
        <v>12</v>
      </c>
      <c r="AA1019" s="75">
        <v>12</v>
      </c>
      <c r="AB1019" s="75">
        <v>8</v>
      </c>
      <c r="AC1019" s="75"/>
      <c r="AD1019" s="75"/>
      <c r="AE1019" s="170"/>
      <c r="AF1019" s="75"/>
      <c r="AG1019" s="75"/>
      <c r="AH1019" s="75"/>
    </row>
    <row r="1020" spans="1:34" ht="14.25" customHeight="1" x14ac:dyDescent="0.25">
      <c r="A1020" s="111">
        <v>81770716</v>
      </c>
      <c r="B1020" s="75" t="s">
        <v>809</v>
      </c>
      <c r="C1020" s="197" t="str">
        <f>VLOOKUP(B1020,Satser!$I$133:$J$160,2,FALSE)</f>
        <v>MH</v>
      </c>
      <c r="D1020" s="75" t="s">
        <v>1715</v>
      </c>
      <c r="E1020" s="440"/>
      <c r="F1020" s="220" t="s">
        <v>1813</v>
      </c>
      <c r="G1020" s="75"/>
      <c r="H1020" s="413">
        <v>2015</v>
      </c>
      <c r="I1020" s="75"/>
      <c r="J1020" s="195"/>
      <c r="K1020" s="379">
        <f>IF(B1020="",0,VLOOKUP(B1020,Satser!$D$167:$F$194,2,FALSE)*IF(AA1020="",0,VLOOKUP(AA1020,Satser!$H$2:$J$14,2,FALSE)))</f>
        <v>127537.31110179223</v>
      </c>
      <c r="L1020" s="379">
        <f>IF(B1020="",0,VLOOKUP(B1020,Satser!$I$167:$L$194,3,FALSE)*IF(AA1020="",0,VLOOKUP(AA1020,Satser!$H$2:$J$14,3,FALSE)))</f>
        <v>599425.36217842356</v>
      </c>
      <c r="M1020" s="380">
        <f t="shared" si="16"/>
        <v>726962.67328021582</v>
      </c>
      <c r="N1020" s="141" t="s">
        <v>1594</v>
      </c>
      <c r="O1020" s="75"/>
      <c r="P1020" s="75"/>
      <c r="Q1020" s="75"/>
      <c r="R1020" s="75"/>
      <c r="S1020" s="75"/>
      <c r="T1020" s="75"/>
      <c r="U1020" s="75"/>
      <c r="V1020" s="75"/>
      <c r="W1020" s="75"/>
      <c r="X1020" s="75">
        <v>4</v>
      </c>
      <c r="Y1020" s="75">
        <v>12</v>
      </c>
      <c r="Z1020" s="110">
        <v>12</v>
      </c>
      <c r="AA1020" s="75">
        <v>12</v>
      </c>
      <c r="AB1020" s="75">
        <v>8</v>
      </c>
      <c r="AC1020" s="75"/>
      <c r="AD1020" s="75"/>
      <c r="AE1020" s="170"/>
      <c r="AF1020" s="75"/>
      <c r="AG1020" s="75"/>
      <c r="AH1020" s="75"/>
    </row>
    <row r="1021" spans="1:34" ht="14.25" customHeight="1" x14ac:dyDescent="0.25">
      <c r="A1021" s="111">
        <v>81770717</v>
      </c>
      <c r="B1021" s="75" t="s">
        <v>809</v>
      </c>
      <c r="C1021" s="197" t="str">
        <f>VLOOKUP(B1021,Satser!$I$133:$J$160,2,FALSE)</f>
        <v>MH</v>
      </c>
      <c r="D1021" s="75" t="s">
        <v>1715</v>
      </c>
      <c r="E1021" s="440"/>
      <c r="F1021" s="220" t="s">
        <v>1813</v>
      </c>
      <c r="G1021" s="75"/>
      <c r="H1021" s="413">
        <v>2015</v>
      </c>
      <c r="I1021" s="75"/>
      <c r="J1021" s="195"/>
      <c r="K1021" s="379">
        <f>IF(B1021="",0,VLOOKUP(B1021,Satser!$D$167:$F$194,2,FALSE)*IF(AA1021="",0,VLOOKUP(AA1021,Satser!$H$2:$J$14,2,FALSE)))</f>
        <v>127537.31110179223</v>
      </c>
      <c r="L1021" s="379">
        <f>IF(B1021="",0,VLOOKUP(B1021,Satser!$I$167:$L$194,3,FALSE)*IF(AA1021="",0,VLOOKUP(AA1021,Satser!$H$2:$J$14,3,FALSE)))</f>
        <v>599425.36217842356</v>
      </c>
      <c r="M1021" s="380">
        <f t="shared" si="16"/>
        <v>726962.67328021582</v>
      </c>
      <c r="N1021" s="141" t="s">
        <v>1594</v>
      </c>
      <c r="O1021" s="75"/>
      <c r="P1021" s="75"/>
      <c r="Q1021" s="75"/>
      <c r="R1021" s="75"/>
      <c r="S1021" s="75"/>
      <c r="T1021" s="75"/>
      <c r="U1021" s="75"/>
      <c r="V1021" s="75"/>
      <c r="W1021" s="75"/>
      <c r="X1021" s="75">
        <v>4</v>
      </c>
      <c r="Y1021" s="75">
        <v>12</v>
      </c>
      <c r="Z1021" s="110">
        <v>12</v>
      </c>
      <c r="AA1021" s="75">
        <v>12</v>
      </c>
      <c r="AB1021" s="75">
        <v>8</v>
      </c>
      <c r="AC1021" s="75"/>
      <c r="AD1021" s="75"/>
      <c r="AE1021" s="170"/>
      <c r="AF1021" s="75"/>
      <c r="AG1021" s="75"/>
      <c r="AH1021" s="75"/>
    </row>
    <row r="1022" spans="1:34" ht="14.25" customHeight="1" x14ac:dyDescent="0.25">
      <c r="A1022" s="111">
        <v>81770718</v>
      </c>
      <c r="B1022" s="75" t="s">
        <v>809</v>
      </c>
      <c r="C1022" s="197" t="str">
        <f>VLOOKUP(B1022,Satser!$I$133:$J$160,2,FALSE)</f>
        <v>MH</v>
      </c>
      <c r="D1022" s="75" t="s">
        <v>1715</v>
      </c>
      <c r="E1022" s="440"/>
      <c r="F1022" s="220" t="s">
        <v>1813</v>
      </c>
      <c r="G1022" s="75"/>
      <c r="H1022" s="413">
        <v>2015</v>
      </c>
      <c r="I1022" s="75"/>
      <c r="J1022" s="195"/>
      <c r="K1022" s="379">
        <f>IF(B1022="",0,VLOOKUP(B1022,Satser!$D$167:$F$194,2,FALSE)*IF(AA1022="",0,VLOOKUP(AA1022,Satser!$H$2:$J$14,2,FALSE)))</f>
        <v>127537.31110179223</v>
      </c>
      <c r="L1022" s="379">
        <f>IF(B1022="",0,VLOOKUP(B1022,Satser!$I$167:$L$194,3,FALSE)*IF(AA1022="",0,VLOOKUP(AA1022,Satser!$H$2:$J$14,3,FALSE)))</f>
        <v>599425.36217842356</v>
      </c>
      <c r="M1022" s="380">
        <f t="shared" si="16"/>
        <v>726962.67328021582</v>
      </c>
      <c r="N1022" s="141" t="s">
        <v>1594</v>
      </c>
      <c r="O1022" s="75"/>
      <c r="P1022" s="75"/>
      <c r="Q1022" s="75"/>
      <c r="R1022" s="75"/>
      <c r="S1022" s="75"/>
      <c r="T1022" s="75"/>
      <c r="U1022" s="75"/>
      <c r="V1022" s="75"/>
      <c r="W1022" s="75"/>
      <c r="X1022" s="75">
        <v>4</v>
      </c>
      <c r="Y1022" s="75">
        <v>12</v>
      </c>
      <c r="Z1022" s="110">
        <v>12</v>
      </c>
      <c r="AA1022" s="75">
        <v>12</v>
      </c>
      <c r="AB1022" s="75">
        <v>8</v>
      </c>
      <c r="AC1022" s="75"/>
      <c r="AD1022" s="75"/>
      <c r="AE1022" s="170"/>
      <c r="AF1022" s="75"/>
      <c r="AG1022" s="75"/>
      <c r="AH1022" s="75"/>
    </row>
    <row r="1023" spans="1:34" ht="14.25" customHeight="1" x14ac:dyDescent="0.25">
      <c r="A1023" s="111">
        <v>81770719</v>
      </c>
      <c r="B1023" s="75" t="s">
        <v>810</v>
      </c>
      <c r="C1023" s="197" t="str">
        <f>VLOOKUP(B1023,Satser!$I$133:$J$160,2,FALSE)</f>
        <v>HF</v>
      </c>
      <c r="D1023" s="75" t="s">
        <v>1715</v>
      </c>
      <c r="E1023" s="440"/>
      <c r="F1023" s="220" t="s">
        <v>1813</v>
      </c>
      <c r="G1023" s="75"/>
      <c r="H1023" s="413">
        <v>2015</v>
      </c>
      <c r="I1023" s="75"/>
      <c r="J1023" s="195"/>
      <c r="K1023" s="379">
        <f>IF(B1023="",0,VLOOKUP(B1023,Satser!$D$167:$F$194,2,FALSE)*IF(AA1023="",0,VLOOKUP(AA1023,Satser!$H$2:$J$14,2,FALSE)))</f>
        <v>63768.655550896117</v>
      </c>
      <c r="L1023" s="379">
        <f>IF(B1023="",0,VLOOKUP(B1023,Satser!$I$167:$L$194,3,FALSE)*IF(AA1023="",0,VLOOKUP(AA1023,Satser!$H$2:$J$14,3,FALSE)))</f>
        <v>599425.36217842356</v>
      </c>
      <c r="M1023" s="380">
        <f t="shared" si="16"/>
        <v>663194.01772931963</v>
      </c>
      <c r="N1023" s="141" t="s">
        <v>1594</v>
      </c>
      <c r="O1023" s="75"/>
      <c r="P1023" s="75"/>
      <c r="Q1023" s="75"/>
      <c r="R1023" s="75"/>
      <c r="S1023" s="75"/>
      <c r="T1023" s="75"/>
      <c r="U1023" s="75"/>
      <c r="V1023" s="75"/>
      <c r="W1023" s="75"/>
      <c r="X1023" s="75">
        <v>4</v>
      </c>
      <c r="Y1023" s="75">
        <v>12</v>
      </c>
      <c r="Z1023" s="110">
        <v>12</v>
      </c>
      <c r="AA1023" s="75">
        <v>12</v>
      </c>
      <c r="AB1023" s="75">
        <v>8</v>
      </c>
      <c r="AC1023" s="75"/>
      <c r="AD1023" s="75"/>
      <c r="AE1023" s="170"/>
      <c r="AF1023" s="75"/>
      <c r="AG1023" s="75"/>
      <c r="AH1023" s="75"/>
    </row>
    <row r="1024" spans="1:34" ht="14.25" customHeight="1" x14ac:dyDescent="0.25">
      <c r="A1024" s="111">
        <v>81770720</v>
      </c>
      <c r="B1024" s="75" t="s">
        <v>810</v>
      </c>
      <c r="C1024" s="197" t="str">
        <f>VLOOKUP(B1024,Satser!$I$133:$J$160,2,FALSE)</f>
        <v>HF</v>
      </c>
      <c r="D1024" s="75" t="s">
        <v>1715</v>
      </c>
      <c r="E1024" s="440"/>
      <c r="F1024" s="220" t="s">
        <v>1813</v>
      </c>
      <c r="G1024" s="75"/>
      <c r="H1024" s="413">
        <v>2015</v>
      </c>
      <c r="I1024" s="75"/>
      <c r="J1024" s="195"/>
      <c r="K1024" s="379">
        <f>IF(B1024="",0,VLOOKUP(B1024,Satser!$D$167:$F$194,2,FALSE)*IF(AA1024="",0,VLOOKUP(AA1024,Satser!$H$2:$J$14,2,FALSE)))</f>
        <v>63768.655550896117</v>
      </c>
      <c r="L1024" s="379">
        <f>IF(B1024="",0,VLOOKUP(B1024,Satser!$I$167:$L$194,3,FALSE)*IF(AA1024="",0,VLOOKUP(AA1024,Satser!$H$2:$J$14,3,FALSE)))</f>
        <v>599425.36217842356</v>
      </c>
      <c r="M1024" s="380">
        <f t="shared" si="16"/>
        <v>663194.01772931963</v>
      </c>
      <c r="N1024" s="141" t="s">
        <v>1594</v>
      </c>
      <c r="O1024" s="75"/>
      <c r="P1024" s="75"/>
      <c r="Q1024" s="75"/>
      <c r="R1024" s="75"/>
      <c r="S1024" s="75"/>
      <c r="T1024" s="75"/>
      <c r="U1024" s="75"/>
      <c r="V1024" s="75"/>
      <c r="W1024" s="75"/>
      <c r="X1024" s="75">
        <v>4</v>
      </c>
      <c r="Y1024" s="75">
        <v>12</v>
      </c>
      <c r="Z1024" s="110">
        <v>12</v>
      </c>
      <c r="AA1024" s="75">
        <v>12</v>
      </c>
      <c r="AB1024" s="75">
        <v>8</v>
      </c>
      <c r="AC1024" s="75"/>
      <c r="AD1024" s="75"/>
      <c r="AE1024" s="170"/>
      <c r="AF1024" s="75"/>
      <c r="AG1024" s="75"/>
      <c r="AH1024" s="75"/>
    </row>
    <row r="1025" spans="1:34" ht="14.25" customHeight="1" x14ac:dyDescent="0.25">
      <c r="A1025" s="111">
        <v>81770721</v>
      </c>
      <c r="B1025" s="75" t="s">
        <v>810</v>
      </c>
      <c r="C1025" s="197" t="str">
        <f>VLOOKUP(B1025,Satser!$I$133:$J$160,2,FALSE)</f>
        <v>HF</v>
      </c>
      <c r="D1025" s="75" t="s">
        <v>1715</v>
      </c>
      <c r="E1025" s="440"/>
      <c r="F1025" s="220" t="s">
        <v>1813</v>
      </c>
      <c r="G1025" s="75"/>
      <c r="H1025" s="413">
        <v>2015</v>
      </c>
      <c r="I1025" s="75"/>
      <c r="J1025" s="195"/>
      <c r="K1025" s="379">
        <f>IF(B1025="",0,VLOOKUP(B1025,Satser!$D$167:$F$194,2,FALSE)*IF(AA1025="",0,VLOOKUP(AA1025,Satser!$H$2:$J$14,2,FALSE)))</f>
        <v>63768.655550896117</v>
      </c>
      <c r="L1025" s="379">
        <f>IF(B1025="",0,VLOOKUP(B1025,Satser!$I$167:$L$194,3,FALSE)*IF(AA1025="",0,VLOOKUP(AA1025,Satser!$H$2:$J$14,3,FALSE)))</f>
        <v>599425.36217842356</v>
      </c>
      <c r="M1025" s="380">
        <f t="shared" si="16"/>
        <v>663194.01772931963</v>
      </c>
      <c r="N1025" s="141" t="s">
        <v>1594</v>
      </c>
      <c r="O1025" s="75"/>
      <c r="P1025" s="75"/>
      <c r="Q1025" s="75"/>
      <c r="R1025" s="75"/>
      <c r="S1025" s="75"/>
      <c r="T1025" s="75"/>
      <c r="U1025" s="75"/>
      <c r="V1025" s="75"/>
      <c r="W1025" s="75"/>
      <c r="X1025" s="75">
        <v>4</v>
      </c>
      <c r="Y1025" s="75">
        <v>12</v>
      </c>
      <c r="Z1025" s="110">
        <v>12</v>
      </c>
      <c r="AA1025" s="75">
        <v>12</v>
      </c>
      <c r="AB1025" s="75">
        <v>8</v>
      </c>
      <c r="AC1025" s="75"/>
      <c r="AD1025" s="75"/>
      <c r="AE1025" s="170"/>
      <c r="AF1025" s="75"/>
      <c r="AG1025" s="75"/>
      <c r="AH1025" s="75"/>
    </row>
    <row r="1026" spans="1:34" ht="14.25" customHeight="1" x14ac:dyDescent="0.25">
      <c r="A1026" s="111">
        <v>81770722</v>
      </c>
      <c r="B1026" s="75" t="s">
        <v>810</v>
      </c>
      <c r="C1026" s="197" t="str">
        <f>VLOOKUP(B1026,Satser!$I$133:$J$160,2,FALSE)</f>
        <v>HF</v>
      </c>
      <c r="D1026" s="75" t="s">
        <v>1715</v>
      </c>
      <c r="E1026" s="440"/>
      <c r="F1026" s="220" t="s">
        <v>1813</v>
      </c>
      <c r="G1026" s="75"/>
      <c r="H1026" s="413">
        <v>2015</v>
      </c>
      <c r="I1026" s="75"/>
      <c r="J1026" s="195"/>
      <c r="K1026" s="379">
        <f>IF(B1026="",0,VLOOKUP(B1026,Satser!$D$167:$F$194,2,FALSE)*IF(AA1026="",0,VLOOKUP(AA1026,Satser!$H$2:$J$14,2,FALSE)))</f>
        <v>63768.655550896117</v>
      </c>
      <c r="L1026" s="379">
        <f>IF(B1026="",0,VLOOKUP(B1026,Satser!$I$167:$L$194,3,FALSE)*IF(AA1026="",0,VLOOKUP(AA1026,Satser!$H$2:$J$14,3,FALSE)))</f>
        <v>599425.36217842356</v>
      </c>
      <c r="M1026" s="380">
        <f t="shared" si="16"/>
        <v>663194.01772931963</v>
      </c>
      <c r="N1026" s="141" t="s">
        <v>1594</v>
      </c>
      <c r="O1026" s="75"/>
      <c r="P1026" s="75"/>
      <c r="Q1026" s="75"/>
      <c r="R1026" s="75"/>
      <c r="S1026" s="75"/>
      <c r="T1026" s="75"/>
      <c r="U1026" s="75"/>
      <c r="V1026" s="75"/>
      <c r="W1026" s="75"/>
      <c r="X1026" s="75">
        <v>4</v>
      </c>
      <c r="Y1026" s="75">
        <v>12</v>
      </c>
      <c r="Z1026" s="110">
        <v>12</v>
      </c>
      <c r="AA1026" s="75">
        <v>12</v>
      </c>
      <c r="AB1026" s="75">
        <v>8</v>
      </c>
      <c r="AC1026" s="75"/>
      <c r="AD1026" s="75"/>
      <c r="AE1026" s="170"/>
      <c r="AF1026" s="75"/>
      <c r="AG1026" s="75"/>
      <c r="AH1026" s="75"/>
    </row>
    <row r="1027" spans="1:34" ht="14.25" customHeight="1" x14ac:dyDescent="0.25">
      <c r="A1027" s="111">
        <v>81770723</v>
      </c>
      <c r="B1027" s="75" t="s">
        <v>810</v>
      </c>
      <c r="C1027" s="197" t="str">
        <f>VLOOKUP(B1027,Satser!$I$133:$J$160,2,FALSE)</f>
        <v>HF</v>
      </c>
      <c r="D1027" s="75" t="s">
        <v>1715</v>
      </c>
      <c r="E1027" s="440"/>
      <c r="F1027" s="220" t="s">
        <v>1813</v>
      </c>
      <c r="G1027" s="75"/>
      <c r="H1027" s="413">
        <v>2015</v>
      </c>
      <c r="I1027" s="75"/>
      <c r="J1027" s="195"/>
      <c r="K1027" s="379">
        <f>IF(B1027="",0,VLOOKUP(B1027,Satser!$D$167:$F$194,2,FALSE)*IF(AA1027="",0,VLOOKUP(AA1027,Satser!$H$2:$J$14,2,FALSE)))</f>
        <v>63768.655550896117</v>
      </c>
      <c r="L1027" s="379">
        <f>IF(B1027="",0,VLOOKUP(B1027,Satser!$I$167:$L$194,3,FALSE)*IF(AA1027="",0,VLOOKUP(AA1027,Satser!$H$2:$J$14,3,FALSE)))</f>
        <v>599425.36217842356</v>
      </c>
      <c r="M1027" s="380">
        <f t="shared" si="16"/>
        <v>663194.01772931963</v>
      </c>
      <c r="N1027" s="141" t="s">
        <v>1594</v>
      </c>
      <c r="O1027" s="75"/>
      <c r="P1027" s="75"/>
      <c r="Q1027" s="75"/>
      <c r="R1027" s="75"/>
      <c r="S1027" s="75"/>
      <c r="T1027" s="75"/>
      <c r="U1027" s="75"/>
      <c r="V1027" s="75"/>
      <c r="W1027" s="75"/>
      <c r="X1027" s="75">
        <v>4</v>
      </c>
      <c r="Y1027" s="75">
        <v>12</v>
      </c>
      <c r="Z1027" s="110">
        <v>12</v>
      </c>
      <c r="AA1027" s="75">
        <v>12</v>
      </c>
      <c r="AB1027" s="75">
        <v>8</v>
      </c>
      <c r="AC1027" s="75"/>
      <c r="AD1027" s="75"/>
      <c r="AE1027" s="170"/>
      <c r="AF1027" s="75"/>
      <c r="AG1027" s="75"/>
      <c r="AH1027" s="75"/>
    </row>
    <row r="1028" spans="1:34" ht="14.25" customHeight="1" x14ac:dyDescent="0.25">
      <c r="A1028" s="111">
        <v>81770724</v>
      </c>
      <c r="B1028" s="75" t="s">
        <v>810</v>
      </c>
      <c r="C1028" s="197" t="str">
        <f>VLOOKUP(B1028,Satser!$I$133:$J$160,2,FALSE)</f>
        <v>HF</v>
      </c>
      <c r="D1028" s="75" t="s">
        <v>1715</v>
      </c>
      <c r="E1028" s="440"/>
      <c r="F1028" s="220" t="s">
        <v>1813</v>
      </c>
      <c r="G1028" s="75"/>
      <c r="H1028" s="413">
        <v>2015</v>
      </c>
      <c r="I1028" s="75"/>
      <c r="J1028" s="195"/>
      <c r="K1028" s="379">
        <f>IF(B1028="",0,VLOOKUP(B1028,Satser!$D$167:$F$194,2,FALSE)*IF(AA1028="",0,VLOOKUP(AA1028,Satser!$H$2:$J$14,2,FALSE)))</f>
        <v>63768.655550896117</v>
      </c>
      <c r="L1028" s="379">
        <f>IF(B1028="",0,VLOOKUP(B1028,Satser!$I$167:$L$194,3,FALSE)*IF(AA1028="",0,VLOOKUP(AA1028,Satser!$H$2:$J$14,3,FALSE)))</f>
        <v>599425.36217842356</v>
      </c>
      <c r="M1028" s="380">
        <f t="shared" si="16"/>
        <v>663194.01772931963</v>
      </c>
      <c r="N1028" s="141" t="s">
        <v>1594</v>
      </c>
      <c r="O1028" s="75"/>
      <c r="P1028" s="75"/>
      <c r="Q1028" s="75"/>
      <c r="R1028" s="75"/>
      <c r="S1028" s="75"/>
      <c r="T1028" s="75"/>
      <c r="U1028" s="75"/>
      <c r="V1028" s="75"/>
      <c r="W1028" s="75"/>
      <c r="X1028" s="75">
        <v>4</v>
      </c>
      <c r="Y1028" s="75">
        <v>12</v>
      </c>
      <c r="Z1028" s="110">
        <v>12</v>
      </c>
      <c r="AA1028" s="75">
        <v>12</v>
      </c>
      <c r="AB1028" s="75">
        <v>8</v>
      </c>
      <c r="AC1028" s="75"/>
      <c r="AD1028" s="75"/>
      <c r="AE1028" s="170"/>
      <c r="AF1028" s="75"/>
      <c r="AG1028" s="75"/>
      <c r="AH1028" s="75"/>
    </row>
    <row r="1029" spans="1:34" ht="14.25" customHeight="1" x14ac:dyDescent="0.25">
      <c r="A1029" s="111">
        <v>81770725</v>
      </c>
      <c r="B1029" s="75" t="s">
        <v>812</v>
      </c>
      <c r="C1029" s="197" t="str">
        <f>VLOOKUP(B1029,Satser!$I$133:$J$160,2,FALSE)</f>
        <v>IE</v>
      </c>
      <c r="D1029" s="220" t="s">
        <v>1818</v>
      </c>
      <c r="E1029" s="440" t="s">
        <v>2215</v>
      </c>
      <c r="F1029" s="220" t="s">
        <v>1813</v>
      </c>
      <c r="G1029" s="75"/>
      <c r="H1029" s="413">
        <v>2015</v>
      </c>
      <c r="I1029" s="75">
        <v>1501</v>
      </c>
      <c r="J1029" s="195"/>
      <c r="K1029" s="379">
        <f>IF(B1029="",0,VLOOKUP(B1029,Satser!$D$167:$F$194,2,FALSE)*IF(AA1029="",0,VLOOKUP(AA1029,Satser!$H$2:$J$14,2,FALSE)))</f>
        <v>89276.117771254561</v>
      </c>
      <c r="L1029" s="379">
        <f>IF(B1029="",0,VLOOKUP(B1029,Satser!$I$167:$L$194,3,FALSE)*IF(AA1029="",0,VLOOKUP(AA1029,Satser!$H$2:$J$14,3,FALSE)))</f>
        <v>599425.36217842356</v>
      </c>
      <c r="M1029" s="380">
        <f t="shared" si="16"/>
        <v>688701.47994967806</v>
      </c>
      <c r="N1029" s="302" t="s">
        <v>1819</v>
      </c>
      <c r="O1029" s="75"/>
      <c r="P1029" s="75"/>
      <c r="Q1029" s="75"/>
      <c r="R1029" s="75"/>
      <c r="S1029" s="75"/>
      <c r="T1029" s="75"/>
      <c r="U1029" s="75"/>
      <c r="V1029" s="75"/>
      <c r="W1029" s="75"/>
      <c r="X1029" s="75">
        <v>12</v>
      </c>
      <c r="Y1029" s="75">
        <v>12</v>
      </c>
      <c r="Z1029" s="110">
        <v>12</v>
      </c>
      <c r="AA1029" s="75">
        <v>12</v>
      </c>
      <c r="AB1029" s="75"/>
      <c r="AC1029" s="75"/>
      <c r="AD1029" s="75"/>
      <c r="AE1029" s="170"/>
      <c r="AF1029" s="75"/>
      <c r="AG1029" s="75"/>
      <c r="AH1029" s="75"/>
    </row>
    <row r="1030" spans="1:34" ht="14.25" customHeight="1" x14ac:dyDescent="0.25">
      <c r="A1030" s="111">
        <v>81770726</v>
      </c>
      <c r="B1030" s="75" t="s">
        <v>813</v>
      </c>
      <c r="C1030" s="197" t="str">
        <f>VLOOKUP(B1030,Satser!$I$133:$J$160,2,FALSE)</f>
        <v>IV</v>
      </c>
      <c r="D1030" s="75" t="s">
        <v>1840</v>
      </c>
      <c r="E1030" s="440" t="s">
        <v>2182</v>
      </c>
      <c r="F1030" s="220" t="s">
        <v>1813</v>
      </c>
      <c r="G1030" s="75" t="s">
        <v>527</v>
      </c>
      <c r="H1030" s="413">
        <v>2015</v>
      </c>
      <c r="I1030" s="75">
        <v>1501</v>
      </c>
      <c r="J1030" s="195"/>
      <c r="K1030" s="379">
        <f>IF(B1030="",0,VLOOKUP(B1030,Satser!$D$167:$F$194,2,FALSE)*IF(AA1030="",0,VLOOKUP(AA1030,Satser!$H$2:$J$14,2,FALSE)))</f>
        <v>89276.117771254561</v>
      </c>
      <c r="L1030" s="379">
        <f>IF(B1030="",0,VLOOKUP(B1030,Satser!$I$167:$L$194,3,FALSE)*IF(AA1030="",0,VLOOKUP(AA1030,Satser!$H$2:$J$14,3,FALSE)))</f>
        <v>599425.36217842356</v>
      </c>
      <c r="M1030" s="380">
        <f t="shared" si="16"/>
        <v>688701.47994967806</v>
      </c>
      <c r="N1030" s="354" t="s">
        <v>1876</v>
      </c>
      <c r="O1030" s="75"/>
      <c r="P1030" s="75"/>
      <c r="Q1030" s="75"/>
      <c r="R1030" s="75"/>
      <c r="S1030" s="75"/>
      <c r="T1030" s="75"/>
      <c r="U1030" s="75"/>
      <c r="V1030" s="75"/>
      <c r="W1030" s="75"/>
      <c r="X1030" s="75">
        <v>12</v>
      </c>
      <c r="Y1030" s="75">
        <v>12</v>
      </c>
      <c r="Z1030" s="110">
        <v>12</v>
      </c>
      <c r="AA1030" s="75">
        <v>12</v>
      </c>
      <c r="AB1030" s="75"/>
      <c r="AC1030" s="75"/>
      <c r="AD1030" s="75"/>
      <c r="AE1030" s="170"/>
      <c r="AF1030" s="75"/>
      <c r="AG1030" s="75"/>
      <c r="AH1030" s="75"/>
    </row>
    <row r="1031" spans="1:34" ht="14.25" customHeight="1" x14ac:dyDescent="0.25">
      <c r="A1031" s="111">
        <v>81770727</v>
      </c>
      <c r="B1031" s="75" t="s">
        <v>817</v>
      </c>
      <c r="C1031" s="197" t="str">
        <f>VLOOKUP(B1031,Satser!$I$133:$J$160,2,FALSE)</f>
        <v>NV</v>
      </c>
      <c r="D1031" s="220" t="s">
        <v>1936</v>
      </c>
      <c r="E1031" s="440" t="s">
        <v>2192</v>
      </c>
      <c r="F1031" s="220" t="s">
        <v>1813</v>
      </c>
      <c r="G1031" s="220" t="s">
        <v>527</v>
      </c>
      <c r="H1031" s="413">
        <v>2015</v>
      </c>
      <c r="I1031" s="75">
        <v>1508</v>
      </c>
      <c r="J1031" s="195"/>
      <c r="K1031" s="379">
        <f>IF(B1031="",0,VLOOKUP(B1031,Satser!$D$167:$F$194,2,FALSE)*IF(AA1031="",0,VLOOKUP(AA1031,Satser!$H$2:$J$14,2,FALSE)))</f>
        <v>89276.117771254561</v>
      </c>
      <c r="L1031" s="379">
        <f>IF(B1031="",0,VLOOKUP(B1031,Satser!$I$167:$L$194,3,FALSE)*IF(AA1031="",0,VLOOKUP(AA1031,Satser!$H$2:$J$14,3,FALSE)))</f>
        <v>599425.36217842356</v>
      </c>
      <c r="M1031" s="380">
        <f t="shared" si="16"/>
        <v>688701.47994967806</v>
      </c>
      <c r="N1031" s="354" t="s">
        <v>1960</v>
      </c>
      <c r="O1031" s="75"/>
      <c r="P1031" s="75"/>
      <c r="Q1031" s="75"/>
      <c r="R1031" s="75"/>
      <c r="S1031" s="75"/>
      <c r="T1031" s="75"/>
      <c r="U1031" s="75"/>
      <c r="V1031" s="75"/>
      <c r="W1031" s="75"/>
      <c r="X1031" s="75">
        <v>5</v>
      </c>
      <c r="Y1031" s="75">
        <v>12</v>
      </c>
      <c r="Z1031" s="110">
        <v>12</v>
      </c>
      <c r="AA1031" s="75">
        <v>12</v>
      </c>
      <c r="AB1031" s="75">
        <v>7</v>
      </c>
      <c r="AC1031" s="75"/>
      <c r="AD1031" s="75"/>
      <c r="AE1031" s="170"/>
      <c r="AF1031" s="75"/>
      <c r="AG1031" s="75"/>
      <c r="AH1031" s="75"/>
    </row>
    <row r="1032" spans="1:34" ht="14.25" customHeight="1" x14ac:dyDescent="0.25">
      <c r="A1032" s="111">
        <v>81770728</v>
      </c>
      <c r="B1032" s="75" t="s">
        <v>817</v>
      </c>
      <c r="C1032" s="197" t="str">
        <f>VLOOKUP(B1032,Satser!$I$133:$J$160,2,FALSE)</f>
        <v>NV</v>
      </c>
      <c r="D1032" s="75" t="s">
        <v>1973</v>
      </c>
      <c r="E1032" s="440" t="s">
        <v>2166</v>
      </c>
      <c r="F1032" s="220" t="s">
        <v>1813</v>
      </c>
      <c r="G1032" s="75" t="s">
        <v>530</v>
      </c>
      <c r="H1032" s="413">
        <v>2015</v>
      </c>
      <c r="I1032" s="75">
        <v>1506</v>
      </c>
      <c r="J1032" s="195"/>
      <c r="K1032" s="379">
        <f>IF(B1032="",0,VLOOKUP(B1032,Satser!$D$167:$F$194,2,FALSE)*IF(AA1032="",0,VLOOKUP(AA1032,Satser!$H$2:$J$14,2,FALSE)))</f>
        <v>89276.117771254561</v>
      </c>
      <c r="L1032" s="379">
        <f>IF(B1032="",0,VLOOKUP(B1032,Satser!$I$167:$L$194,3,FALSE)*IF(AA1032="",0,VLOOKUP(AA1032,Satser!$H$2:$J$14,3,FALSE)))</f>
        <v>599425.36217842356</v>
      </c>
      <c r="M1032" s="380">
        <f t="shared" si="16"/>
        <v>688701.47994967806</v>
      </c>
      <c r="N1032" s="339" t="s">
        <v>1982</v>
      </c>
      <c r="O1032" s="75"/>
      <c r="P1032" s="75"/>
      <c r="Q1032" s="75"/>
      <c r="R1032" s="75"/>
      <c r="S1032" s="75"/>
      <c r="T1032" s="75"/>
      <c r="U1032" s="75"/>
      <c r="V1032" s="75"/>
      <c r="W1032" s="75"/>
      <c r="X1032" s="75">
        <v>7</v>
      </c>
      <c r="Y1032" s="75">
        <v>12</v>
      </c>
      <c r="Z1032" s="110">
        <v>12</v>
      </c>
      <c r="AA1032" s="75">
        <v>12</v>
      </c>
      <c r="AB1032" s="75">
        <v>5</v>
      </c>
      <c r="AC1032" s="75"/>
      <c r="AD1032" s="75"/>
      <c r="AE1032" s="170"/>
      <c r="AF1032" s="75"/>
      <c r="AG1032" s="75"/>
      <c r="AH1032" s="75"/>
    </row>
    <row r="1033" spans="1:34" ht="14.25" customHeight="1" x14ac:dyDescent="0.25">
      <c r="A1033" s="111">
        <v>81770729</v>
      </c>
      <c r="B1033" s="75" t="s">
        <v>817</v>
      </c>
      <c r="C1033" s="197" t="str">
        <f>VLOOKUP(B1033,Satser!$I$133:$J$160,2,FALSE)</f>
        <v>NV</v>
      </c>
      <c r="D1033" s="220" t="s">
        <v>2712</v>
      </c>
      <c r="E1033" s="440">
        <v>663060</v>
      </c>
      <c r="F1033" s="220" t="s">
        <v>1813</v>
      </c>
      <c r="G1033" s="75"/>
      <c r="H1033" s="413">
        <v>2015</v>
      </c>
      <c r="I1033" s="75"/>
      <c r="J1033" s="195"/>
      <c r="K1033" s="379">
        <f>IF(B1033="",0,VLOOKUP(B1033,Satser!$D$167:$F$194,2,FALSE)*IF(AA1033="",0,VLOOKUP(AA1033,Satser!$H$2:$J$14,2,FALSE)))</f>
        <v>89276.117771254561</v>
      </c>
      <c r="L1033" s="379">
        <f>IF(B1033="",0,VLOOKUP(B1033,Satser!$I$167:$L$194,3,FALSE)*IF(AA1033="",0,VLOOKUP(AA1033,Satser!$H$2:$J$14,3,FALSE)))</f>
        <v>599425.36217842356</v>
      </c>
      <c r="M1033" s="380">
        <f t="shared" ref="M1033:M1096" si="17">SUM(K1033+L1033)</f>
        <v>688701.47994967806</v>
      </c>
      <c r="N1033" s="354" t="s">
        <v>1961</v>
      </c>
      <c r="O1033" s="75"/>
      <c r="P1033" s="75"/>
      <c r="Q1033" s="75"/>
      <c r="R1033" s="75"/>
      <c r="S1033" s="75"/>
      <c r="T1033" s="75"/>
      <c r="U1033" s="75"/>
      <c r="V1033" s="75"/>
      <c r="W1033" s="75"/>
      <c r="X1033" s="75">
        <v>9</v>
      </c>
      <c r="Y1033" s="75">
        <v>12</v>
      </c>
      <c r="Z1033" s="110">
        <v>12</v>
      </c>
      <c r="AA1033" s="75">
        <v>12</v>
      </c>
      <c r="AB1033" s="75">
        <v>3</v>
      </c>
      <c r="AC1033" s="75"/>
      <c r="AD1033" s="75"/>
      <c r="AE1033" s="170"/>
      <c r="AF1033" s="75"/>
      <c r="AG1033" s="75"/>
      <c r="AH1033" s="75"/>
    </row>
    <row r="1034" spans="1:34" ht="14.25" customHeight="1" x14ac:dyDescent="0.25">
      <c r="A1034" s="111">
        <v>81770730</v>
      </c>
      <c r="B1034" s="75" t="s">
        <v>817</v>
      </c>
      <c r="C1034" s="197" t="str">
        <f>VLOOKUP(B1034,Satser!$I$133:$J$160,2,FALSE)</f>
        <v>NV</v>
      </c>
      <c r="D1034" s="75" t="s">
        <v>1966</v>
      </c>
      <c r="E1034" s="440" t="s">
        <v>2165</v>
      </c>
      <c r="F1034" s="220" t="s">
        <v>1813</v>
      </c>
      <c r="G1034" s="75" t="s">
        <v>530</v>
      </c>
      <c r="H1034" s="413">
        <v>2015</v>
      </c>
      <c r="I1034" s="75">
        <v>1508</v>
      </c>
      <c r="J1034" s="195"/>
      <c r="K1034" s="379">
        <f>IF(B1034="",0,VLOOKUP(B1034,Satser!$D$167:$F$194,2,FALSE)*IF(AA1034="",0,VLOOKUP(AA1034,Satser!$H$2:$J$14,2,FALSE)))</f>
        <v>89276.117771254561</v>
      </c>
      <c r="L1034" s="379">
        <f>IF(B1034="",0,VLOOKUP(B1034,Satser!$I$167:$L$194,3,FALSE)*IF(AA1034="",0,VLOOKUP(AA1034,Satser!$H$2:$J$14,3,FALSE)))</f>
        <v>599425.36217842356</v>
      </c>
      <c r="M1034" s="380">
        <f t="shared" si="17"/>
        <v>688701.47994967806</v>
      </c>
      <c r="N1034" s="354" t="s">
        <v>1983</v>
      </c>
      <c r="O1034" s="75"/>
      <c r="P1034" s="75"/>
      <c r="Q1034" s="75"/>
      <c r="R1034" s="75"/>
      <c r="S1034" s="75"/>
      <c r="T1034" s="75"/>
      <c r="U1034" s="75"/>
      <c r="V1034" s="75"/>
      <c r="W1034" s="75"/>
      <c r="X1034" s="75">
        <v>5</v>
      </c>
      <c r="Y1034" s="75">
        <v>12</v>
      </c>
      <c r="Z1034" s="110">
        <v>12</v>
      </c>
      <c r="AA1034" s="75">
        <v>12</v>
      </c>
      <c r="AB1034" s="75">
        <v>7</v>
      </c>
      <c r="AC1034" s="75"/>
      <c r="AD1034" s="75"/>
      <c r="AE1034" s="170"/>
      <c r="AF1034" s="75"/>
      <c r="AG1034" s="75"/>
      <c r="AH1034" s="75"/>
    </row>
    <row r="1035" spans="1:34" ht="14.25" customHeight="1" x14ac:dyDescent="0.25">
      <c r="A1035" s="111">
        <v>81770731</v>
      </c>
      <c r="B1035" s="75" t="s">
        <v>817</v>
      </c>
      <c r="C1035" s="197" t="str">
        <f>VLOOKUP(B1035,Satser!$I$133:$J$160,2,FALSE)</f>
        <v>NV</v>
      </c>
      <c r="D1035" s="75" t="s">
        <v>2118</v>
      </c>
      <c r="E1035" s="440" t="s">
        <v>2190</v>
      </c>
      <c r="F1035" s="220" t="s">
        <v>1813</v>
      </c>
      <c r="G1035" s="75" t="s">
        <v>530</v>
      </c>
      <c r="H1035" s="413">
        <v>2015</v>
      </c>
      <c r="I1035" s="75">
        <v>1605</v>
      </c>
      <c r="J1035" s="195"/>
      <c r="K1035" s="379">
        <f>IF(B1035="",0,VLOOKUP(B1035,Satser!$D$167:$F$194,2,FALSE)*IF(AA1035="",0,VLOOKUP(AA1035,Satser!$H$2:$J$14,2,FALSE)))</f>
        <v>89276.117771254561</v>
      </c>
      <c r="L1035" s="379">
        <f>IF(B1035="",0,VLOOKUP(B1035,Satser!$I$167:$L$194,3,FALSE)*IF(AA1035="",0,VLOOKUP(AA1035,Satser!$H$2:$J$14,3,FALSE)))</f>
        <v>599425.36217842356</v>
      </c>
      <c r="M1035" s="380">
        <f t="shared" si="17"/>
        <v>688701.47994967806</v>
      </c>
      <c r="N1035" s="141" t="s">
        <v>2138</v>
      </c>
      <c r="O1035" s="75"/>
      <c r="P1035" s="75"/>
      <c r="Q1035" s="75"/>
      <c r="R1035" s="75"/>
      <c r="S1035" s="75"/>
      <c r="T1035" s="75"/>
      <c r="U1035" s="75"/>
      <c r="V1035" s="75"/>
      <c r="W1035" s="75"/>
      <c r="X1035" s="75"/>
      <c r="Y1035" s="75">
        <v>8</v>
      </c>
      <c r="Z1035" s="110">
        <v>12</v>
      </c>
      <c r="AA1035" s="75">
        <v>12</v>
      </c>
      <c r="AB1035" s="76">
        <v>12</v>
      </c>
      <c r="AC1035" s="76">
        <v>4</v>
      </c>
      <c r="AD1035" s="75"/>
      <c r="AE1035" s="170"/>
      <c r="AF1035" s="75"/>
      <c r="AG1035" s="75"/>
      <c r="AH1035" s="75"/>
    </row>
    <row r="1036" spans="1:34" ht="14.25" customHeight="1" x14ac:dyDescent="0.25">
      <c r="A1036" s="111">
        <v>81770732</v>
      </c>
      <c r="B1036" s="75" t="s">
        <v>817</v>
      </c>
      <c r="C1036" s="197" t="str">
        <f>VLOOKUP(B1036,Satser!$I$133:$J$160,2,FALSE)</f>
        <v>NV</v>
      </c>
      <c r="D1036" s="220" t="s">
        <v>2081</v>
      </c>
      <c r="E1036" s="440" t="s">
        <v>2190</v>
      </c>
      <c r="F1036" s="220" t="s">
        <v>1813</v>
      </c>
      <c r="G1036" s="75"/>
      <c r="H1036" s="413">
        <v>2015</v>
      </c>
      <c r="I1036" s="75">
        <v>1604</v>
      </c>
      <c r="J1036" s="195"/>
      <c r="K1036" s="379">
        <f>IF(B1036="",0,VLOOKUP(B1036,Satser!$D$167:$F$194,2,FALSE)*IF(AA1036="",0,VLOOKUP(AA1036,Satser!$H$2:$J$14,2,FALSE)))</f>
        <v>89276.117771254561</v>
      </c>
      <c r="L1036" s="379">
        <f>IF(B1036="",0,VLOOKUP(B1036,Satser!$I$167:$L$194,3,FALSE)*IF(AA1036="",0,VLOOKUP(AA1036,Satser!$H$2:$J$14,3,FALSE)))</f>
        <v>599425.36217842356</v>
      </c>
      <c r="M1036" s="380">
        <f t="shared" si="17"/>
        <v>688701.47994967806</v>
      </c>
      <c r="N1036" s="345" t="s">
        <v>2088</v>
      </c>
      <c r="O1036" s="75"/>
      <c r="P1036" s="75"/>
      <c r="Q1036" s="75"/>
      <c r="R1036" s="75"/>
      <c r="S1036" s="75"/>
      <c r="T1036" s="75"/>
      <c r="U1036" s="75"/>
      <c r="V1036" s="75"/>
      <c r="W1036" s="75"/>
      <c r="X1036" s="75"/>
      <c r="Y1036" s="75">
        <v>9</v>
      </c>
      <c r="Z1036" s="110">
        <v>12</v>
      </c>
      <c r="AA1036" s="75">
        <v>12</v>
      </c>
      <c r="AB1036" s="76">
        <v>12</v>
      </c>
      <c r="AC1036" s="76">
        <v>3</v>
      </c>
      <c r="AD1036" s="75"/>
      <c r="AE1036" s="170"/>
      <c r="AF1036" s="75"/>
      <c r="AG1036" s="75"/>
      <c r="AH1036" s="75"/>
    </row>
    <row r="1037" spans="1:34" ht="14.25" customHeight="1" x14ac:dyDescent="0.25">
      <c r="A1037" s="111">
        <v>81770733</v>
      </c>
      <c r="B1037" s="75" t="s">
        <v>817</v>
      </c>
      <c r="C1037" s="197" t="str">
        <f>VLOOKUP(B1037,Satser!$I$133:$J$160,2,FALSE)</f>
        <v>NV</v>
      </c>
      <c r="D1037" s="220" t="s">
        <v>2082</v>
      </c>
      <c r="E1037" s="440" t="s">
        <v>2190</v>
      </c>
      <c r="F1037" s="220" t="s">
        <v>1813</v>
      </c>
      <c r="G1037" s="75"/>
      <c r="H1037" s="413">
        <v>2015</v>
      </c>
      <c r="I1037" s="75">
        <v>1604</v>
      </c>
      <c r="J1037" s="195"/>
      <c r="K1037" s="379">
        <f>IF(B1037="",0,VLOOKUP(B1037,Satser!$D$167:$F$194,2,FALSE)*IF(AA1037="",0,VLOOKUP(AA1037,Satser!$H$2:$J$14,2,FALSE)))</f>
        <v>89276.117771254561</v>
      </c>
      <c r="L1037" s="379">
        <f>IF(B1037="",0,VLOOKUP(B1037,Satser!$I$167:$L$194,3,FALSE)*IF(AA1037="",0,VLOOKUP(AA1037,Satser!$H$2:$J$14,3,FALSE)))</f>
        <v>599425.36217842356</v>
      </c>
      <c r="M1037" s="380">
        <f t="shared" si="17"/>
        <v>688701.47994967806</v>
      </c>
      <c r="N1037" s="345" t="s">
        <v>2088</v>
      </c>
      <c r="O1037" s="75"/>
      <c r="P1037" s="75"/>
      <c r="Q1037" s="75"/>
      <c r="R1037" s="75"/>
      <c r="S1037" s="75"/>
      <c r="T1037" s="75"/>
      <c r="U1037" s="75"/>
      <c r="V1037" s="75"/>
      <c r="W1037" s="75"/>
      <c r="X1037" s="75"/>
      <c r="Y1037" s="75">
        <v>9</v>
      </c>
      <c r="Z1037" s="110">
        <v>12</v>
      </c>
      <c r="AA1037" s="75">
        <v>12</v>
      </c>
      <c r="AB1037" s="76">
        <v>12</v>
      </c>
      <c r="AC1037" s="76">
        <v>3</v>
      </c>
      <c r="AD1037" s="75"/>
      <c r="AE1037" s="170"/>
      <c r="AF1037" s="75"/>
      <c r="AG1037" s="75"/>
      <c r="AH1037" s="75"/>
    </row>
    <row r="1038" spans="1:34" ht="14.25" customHeight="1" x14ac:dyDescent="0.25">
      <c r="A1038" s="111">
        <v>81770734</v>
      </c>
      <c r="B1038" s="75" t="s">
        <v>817</v>
      </c>
      <c r="C1038" s="197" t="str">
        <f>VLOOKUP(B1038,Satser!$I$133:$J$160,2,FALSE)</f>
        <v>NV</v>
      </c>
      <c r="D1038" s="220" t="s">
        <v>2007</v>
      </c>
      <c r="E1038" s="440" t="s">
        <v>2190</v>
      </c>
      <c r="F1038" s="220" t="s">
        <v>1812</v>
      </c>
      <c r="G1038" s="75"/>
      <c r="H1038" s="426">
        <v>2014</v>
      </c>
      <c r="I1038" s="75">
        <v>1503</v>
      </c>
      <c r="J1038" s="195"/>
      <c r="K1038" s="379">
        <f>IF(B1038="",0,VLOOKUP(B1038,Satser!$D$167:$F$194,2,FALSE)*IF(AA1038="",0,VLOOKUP(AA1038,Satser!$H$2:$J$14,2,FALSE)))</f>
        <v>14873.401220691007</v>
      </c>
      <c r="L1038" s="379">
        <f>IF(B1038="",0,VLOOKUP(B1038,Satser!$I$167:$L$194,3,FALSE)*IF(AA1038="",0,VLOOKUP(AA1038,Satser!$H$2:$J$14,3,FALSE)))</f>
        <v>99864.265338925339</v>
      </c>
      <c r="M1038" s="380">
        <f t="shared" si="17"/>
        <v>114737.66655961635</v>
      </c>
      <c r="N1038" s="354" t="s">
        <v>2008</v>
      </c>
      <c r="O1038" s="75"/>
      <c r="P1038" s="75"/>
      <c r="Q1038" s="75"/>
      <c r="R1038" s="75"/>
      <c r="S1038" s="75"/>
      <c r="T1038" s="75"/>
      <c r="U1038" s="75"/>
      <c r="V1038" s="75"/>
      <c r="W1038" s="75"/>
      <c r="X1038" s="75">
        <v>10</v>
      </c>
      <c r="Y1038" s="75">
        <v>12</v>
      </c>
      <c r="Z1038" s="110">
        <v>12</v>
      </c>
      <c r="AA1038" s="75">
        <v>2</v>
      </c>
      <c r="AB1038" s="75"/>
      <c r="AC1038" s="75"/>
      <c r="AD1038" s="75"/>
      <c r="AE1038" s="170"/>
      <c r="AF1038" s="75"/>
      <c r="AG1038" s="75"/>
      <c r="AH1038" s="75"/>
    </row>
    <row r="1039" spans="1:34" ht="14.25" customHeight="1" x14ac:dyDescent="0.25">
      <c r="A1039" s="111">
        <v>81770735</v>
      </c>
      <c r="B1039" s="75" t="s">
        <v>817</v>
      </c>
      <c r="C1039" s="197" t="str">
        <f>VLOOKUP(B1039,Satser!$I$133:$J$160,2,FALSE)</f>
        <v>NV</v>
      </c>
      <c r="D1039" s="220" t="s">
        <v>1991</v>
      </c>
      <c r="E1039" s="440" t="s">
        <v>2192</v>
      </c>
      <c r="F1039" s="220" t="s">
        <v>1813</v>
      </c>
      <c r="G1039" s="75"/>
      <c r="H1039" s="413">
        <v>2015</v>
      </c>
      <c r="I1039" s="75">
        <v>1509</v>
      </c>
      <c r="J1039" s="195"/>
      <c r="K1039" s="379">
        <f>IF(B1039="",0,VLOOKUP(B1039,Satser!$D$167:$F$194,2,FALSE)*IF(AA1039="",0,VLOOKUP(AA1039,Satser!$H$2:$J$14,2,FALSE)))</f>
        <v>89276.117771254561</v>
      </c>
      <c r="L1039" s="379">
        <f>IF(B1039="",0,VLOOKUP(B1039,Satser!$I$167:$L$194,3,FALSE)*IF(AA1039="",0,VLOOKUP(AA1039,Satser!$H$2:$J$14,3,FALSE)))</f>
        <v>599425.36217842356</v>
      </c>
      <c r="M1039" s="380">
        <f t="shared" si="17"/>
        <v>688701.47994967806</v>
      </c>
      <c r="N1039" s="339" t="s">
        <v>1996</v>
      </c>
      <c r="O1039" s="75"/>
      <c r="P1039" s="75"/>
      <c r="Q1039" s="75"/>
      <c r="R1039" s="75"/>
      <c r="S1039" s="75"/>
      <c r="T1039" s="75"/>
      <c r="U1039" s="75"/>
      <c r="V1039" s="75"/>
      <c r="W1039" s="75"/>
      <c r="X1039" s="75">
        <v>4</v>
      </c>
      <c r="Y1039" s="75">
        <v>12</v>
      </c>
      <c r="Z1039" s="110">
        <v>12</v>
      </c>
      <c r="AA1039" s="75">
        <v>12</v>
      </c>
      <c r="AB1039" s="75">
        <v>8</v>
      </c>
      <c r="AC1039" s="75"/>
      <c r="AD1039" s="75"/>
      <c r="AE1039" s="170"/>
      <c r="AF1039" s="75"/>
      <c r="AG1039" s="75"/>
      <c r="AH1039" s="75"/>
    </row>
    <row r="1040" spans="1:34" ht="14.25" customHeight="1" x14ac:dyDescent="0.25">
      <c r="A1040" s="111">
        <v>81770736</v>
      </c>
      <c r="B1040" s="75" t="s">
        <v>817</v>
      </c>
      <c r="C1040" s="197" t="str">
        <f>VLOOKUP(B1040,Satser!$I$133:$J$160,2,FALSE)</f>
        <v>NV</v>
      </c>
      <c r="D1040" s="75" t="s">
        <v>1967</v>
      </c>
      <c r="E1040" s="440" t="s">
        <v>2165</v>
      </c>
      <c r="F1040" s="220" t="s">
        <v>1813</v>
      </c>
      <c r="G1040" s="75" t="s">
        <v>527</v>
      </c>
      <c r="H1040" s="413">
        <v>2015</v>
      </c>
      <c r="I1040" s="75">
        <v>1508</v>
      </c>
      <c r="J1040" s="195"/>
      <c r="K1040" s="379">
        <f>IF(B1040="",0,VLOOKUP(B1040,Satser!$D$167:$F$194,2,FALSE)*IF(AA1040="",0,VLOOKUP(AA1040,Satser!$H$2:$J$14,2,FALSE)))</f>
        <v>89276.117771254561</v>
      </c>
      <c r="L1040" s="379">
        <f>IF(B1040="",0,VLOOKUP(B1040,Satser!$I$167:$L$194,3,FALSE)*IF(AA1040="",0,VLOOKUP(AA1040,Satser!$H$2:$J$14,3,FALSE)))</f>
        <v>599425.36217842356</v>
      </c>
      <c r="M1040" s="380">
        <f t="shared" si="17"/>
        <v>688701.47994967806</v>
      </c>
      <c r="N1040" s="354" t="s">
        <v>1983</v>
      </c>
      <c r="O1040" s="75"/>
      <c r="P1040" s="75"/>
      <c r="Q1040" s="75"/>
      <c r="R1040" s="75"/>
      <c r="S1040" s="75"/>
      <c r="T1040" s="75"/>
      <c r="U1040" s="75"/>
      <c r="V1040" s="75"/>
      <c r="W1040" s="75"/>
      <c r="X1040" s="75">
        <v>5</v>
      </c>
      <c r="Y1040" s="75">
        <v>12</v>
      </c>
      <c r="Z1040" s="110">
        <v>12</v>
      </c>
      <c r="AA1040" s="75">
        <v>12</v>
      </c>
      <c r="AB1040" s="75">
        <v>7</v>
      </c>
      <c r="AC1040" s="75"/>
      <c r="AD1040" s="75"/>
      <c r="AE1040" s="170"/>
      <c r="AF1040" s="75"/>
      <c r="AG1040" s="75"/>
      <c r="AH1040" s="75"/>
    </row>
    <row r="1041" spans="1:34" ht="14.25" customHeight="1" x14ac:dyDescent="0.25">
      <c r="A1041" s="111">
        <v>81770737</v>
      </c>
      <c r="B1041" s="75" t="s">
        <v>818</v>
      </c>
      <c r="C1041" s="197" t="str">
        <f>VLOOKUP(B1041,Satser!$I$133:$J$160,2,FALSE)</f>
        <v>SU</v>
      </c>
      <c r="D1041" s="75" t="s">
        <v>1715</v>
      </c>
      <c r="E1041" s="440"/>
      <c r="F1041" s="220" t="s">
        <v>1813</v>
      </c>
      <c r="G1041" s="75"/>
      <c r="H1041" s="413">
        <v>2015</v>
      </c>
      <c r="I1041" s="75"/>
      <c r="J1041" s="195"/>
      <c r="K1041" s="379">
        <f>IF(B1041="",0,VLOOKUP(B1041,Satser!$D$167:$F$194,2,FALSE)*IF(AA1041="",0,VLOOKUP(AA1041,Satser!$H$2:$J$14,2,FALSE)))</f>
        <v>63768.655550896117</v>
      </c>
      <c r="L1041" s="379">
        <f>IF(B1041="",0,VLOOKUP(B1041,Satser!$I$167:$L$194,3,FALSE)*IF(AA1041="",0,VLOOKUP(AA1041,Satser!$H$2:$J$14,3,FALSE)))</f>
        <v>599425.36217842356</v>
      </c>
      <c r="M1041" s="380">
        <f t="shared" si="17"/>
        <v>663194.01772931963</v>
      </c>
      <c r="N1041" s="141" t="s">
        <v>1594</v>
      </c>
      <c r="O1041" s="75"/>
      <c r="P1041" s="75"/>
      <c r="Q1041" s="75"/>
      <c r="R1041" s="75"/>
      <c r="S1041" s="75"/>
      <c r="T1041" s="75"/>
      <c r="U1041" s="75"/>
      <c r="V1041" s="75"/>
      <c r="W1041" s="75"/>
      <c r="X1041" s="75">
        <v>4</v>
      </c>
      <c r="Y1041" s="75">
        <v>12</v>
      </c>
      <c r="Z1041" s="110">
        <v>12</v>
      </c>
      <c r="AA1041" s="75">
        <v>12</v>
      </c>
      <c r="AB1041" s="75">
        <v>8</v>
      </c>
      <c r="AC1041" s="75"/>
      <c r="AD1041" s="75"/>
      <c r="AE1041" s="170"/>
      <c r="AF1041" s="75"/>
      <c r="AG1041" s="75"/>
      <c r="AH1041" s="75"/>
    </row>
    <row r="1042" spans="1:34" ht="14.25" customHeight="1" x14ac:dyDescent="0.25">
      <c r="A1042" s="111">
        <v>81770738</v>
      </c>
      <c r="B1042" s="75" t="s">
        <v>818</v>
      </c>
      <c r="C1042" s="197" t="str">
        <f>VLOOKUP(B1042,Satser!$I$133:$J$160,2,FALSE)</f>
        <v>SU</v>
      </c>
      <c r="D1042" s="75" t="s">
        <v>1715</v>
      </c>
      <c r="E1042" s="440"/>
      <c r="F1042" s="220" t="s">
        <v>1813</v>
      </c>
      <c r="G1042" s="75"/>
      <c r="H1042" s="413">
        <v>2015</v>
      </c>
      <c r="I1042" s="75"/>
      <c r="J1042" s="195"/>
      <c r="K1042" s="379">
        <f>IF(B1042="",0,VLOOKUP(B1042,Satser!$D$167:$F$194,2,FALSE)*IF(AA1042="",0,VLOOKUP(AA1042,Satser!$H$2:$J$14,2,FALSE)))</f>
        <v>63768.655550896117</v>
      </c>
      <c r="L1042" s="379">
        <f>IF(B1042="",0,VLOOKUP(B1042,Satser!$I$167:$L$194,3,FALSE)*IF(AA1042="",0,VLOOKUP(AA1042,Satser!$H$2:$J$14,3,FALSE)))</f>
        <v>599425.36217842356</v>
      </c>
      <c r="M1042" s="380">
        <f t="shared" si="17"/>
        <v>663194.01772931963</v>
      </c>
      <c r="N1042" s="141" t="s">
        <v>1594</v>
      </c>
      <c r="O1042" s="75"/>
      <c r="P1042" s="75"/>
      <c r="Q1042" s="75"/>
      <c r="R1042" s="75"/>
      <c r="S1042" s="75"/>
      <c r="T1042" s="75"/>
      <c r="U1042" s="75"/>
      <c r="V1042" s="75"/>
      <c r="W1042" s="75"/>
      <c r="X1042" s="75">
        <v>4</v>
      </c>
      <c r="Y1042" s="75">
        <v>12</v>
      </c>
      <c r="Z1042" s="110">
        <v>12</v>
      </c>
      <c r="AA1042" s="75">
        <v>12</v>
      </c>
      <c r="AB1042" s="75">
        <v>8</v>
      </c>
      <c r="AC1042" s="75"/>
      <c r="AD1042" s="75"/>
      <c r="AE1042" s="170"/>
      <c r="AF1042" s="75"/>
      <c r="AG1042" s="75"/>
      <c r="AH1042" s="75"/>
    </row>
    <row r="1043" spans="1:34" ht="14.25" customHeight="1" x14ac:dyDescent="0.25">
      <c r="A1043" s="450">
        <v>81770739</v>
      </c>
      <c r="B1043" s="220" t="s">
        <v>818</v>
      </c>
      <c r="C1043" s="220" t="s">
        <v>2229</v>
      </c>
      <c r="D1043" s="75" t="s">
        <v>2454</v>
      </c>
      <c r="E1043" s="440">
        <v>602505</v>
      </c>
      <c r="F1043" s="220" t="s">
        <v>1813</v>
      </c>
      <c r="G1043" s="75"/>
      <c r="H1043" s="413">
        <v>2015</v>
      </c>
      <c r="I1043" s="75">
        <v>1509</v>
      </c>
      <c r="J1043" s="195"/>
      <c r="K1043" s="379">
        <f>IF(B1043="",0,VLOOKUP(B1043,Satser!$D$167:$F$194,2,FALSE)*IF(AA1043="",0,VLOOKUP(AA1043,Satser!$H$2:$J$14,2,FALSE)))</f>
        <v>63768.655550896117</v>
      </c>
      <c r="L1043" s="379">
        <f>IF(B1043="",0,VLOOKUP(B1043,Satser!$I$167:$L$194,3,FALSE)*IF(AA1043="",0,VLOOKUP(AA1043,Satser!$H$2:$J$14,3,FALSE)))</f>
        <v>599425.36217842356</v>
      </c>
      <c r="M1043" s="380">
        <f t="shared" si="17"/>
        <v>663194.01772931963</v>
      </c>
      <c r="N1043" s="141" t="s">
        <v>2455</v>
      </c>
      <c r="O1043" s="75"/>
      <c r="P1043" s="75"/>
      <c r="Q1043" s="75"/>
      <c r="R1043" s="75"/>
      <c r="S1043" s="75"/>
      <c r="T1043" s="75"/>
      <c r="U1043" s="75"/>
      <c r="V1043" s="75"/>
      <c r="W1043" s="75"/>
      <c r="X1043" s="75">
        <v>4</v>
      </c>
      <c r="Y1043" s="75">
        <v>12</v>
      </c>
      <c r="Z1043" s="110">
        <v>12</v>
      </c>
      <c r="AA1043" s="75">
        <v>12</v>
      </c>
      <c r="AB1043" s="75">
        <v>8</v>
      </c>
      <c r="AC1043" s="75"/>
      <c r="AD1043" s="75"/>
      <c r="AE1043" s="170"/>
      <c r="AF1043" s="75"/>
      <c r="AG1043" s="75"/>
      <c r="AH1043" s="75"/>
    </row>
    <row r="1044" spans="1:34" ht="14.25" customHeight="1" x14ac:dyDescent="0.25">
      <c r="A1044" s="111">
        <v>81770740</v>
      </c>
      <c r="B1044" s="75" t="s">
        <v>818</v>
      </c>
      <c r="C1044" s="197" t="str">
        <f>VLOOKUP(B1044,Satser!$I$133:$J$160,2,FALSE)</f>
        <v>SU</v>
      </c>
      <c r="D1044" s="75" t="s">
        <v>1715</v>
      </c>
      <c r="E1044" s="440"/>
      <c r="F1044" s="220" t="s">
        <v>1813</v>
      </c>
      <c r="G1044" s="75"/>
      <c r="H1044" s="413">
        <v>2015</v>
      </c>
      <c r="I1044" s="75"/>
      <c r="J1044" s="195"/>
      <c r="K1044" s="379">
        <f>IF(B1044="",0,VLOOKUP(B1044,Satser!$D$167:$F$194,2,FALSE)*IF(AA1044="",0,VLOOKUP(AA1044,Satser!$H$2:$J$14,2,FALSE)))</f>
        <v>63768.655550896117</v>
      </c>
      <c r="L1044" s="379">
        <f>IF(B1044="",0,VLOOKUP(B1044,Satser!$I$167:$L$194,3,FALSE)*IF(AA1044="",0,VLOOKUP(AA1044,Satser!$H$2:$J$14,3,FALSE)))</f>
        <v>599425.36217842356</v>
      </c>
      <c r="M1044" s="380">
        <f t="shared" si="17"/>
        <v>663194.01772931963</v>
      </c>
      <c r="N1044" s="141" t="s">
        <v>1594</v>
      </c>
      <c r="O1044" s="75"/>
      <c r="P1044" s="75"/>
      <c r="Q1044" s="75"/>
      <c r="R1044" s="75"/>
      <c r="S1044" s="75"/>
      <c r="T1044" s="75"/>
      <c r="U1044" s="75"/>
      <c r="V1044" s="75"/>
      <c r="W1044" s="75"/>
      <c r="X1044" s="75">
        <v>4</v>
      </c>
      <c r="Y1044" s="75">
        <v>12</v>
      </c>
      <c r="Z1044" s="110">
        <v>12</v>
      </c>
      <c r="AA1044" s="75">
        <v>12</v>
      </c>
      <c r="AB1044" s="75">
        <v>8</v>
      </c>
      <c r="AC1044" s="75"/>
      <c r="AD1044" s="75"/>
      <c r="AE1044" s="170"/>
      <c r="AF1044" s="75"/>
      <c r="AG1044" s="75"/>
      <c r="AH1044" s="75"/>
    </row>
    <row r="1045" spans="1:34" ht="14.25" customHeight="1" x14ac:dyDescent="0.25">
      <c r="A1045" s="111">
        <v>81770741</v>
      </c>
      <c r="B1045" s="75" t="s">
        <v>818</v>
      </c>
      <c r="C1045" s="197" t="str">
        <f>VLOOKUP(B1045,Satser!$I$133:$J$160,2,FALSE)</f>
        <v>SU</v>
      </c>
      <c r="D1045" s="75" t="s">
        <v>1715</v>
      </c>
      <c r="E1045" s="440"/>
      <c r="F1045" s="220" t="s">
        <v>1813</v>
      </c>
      <c r="G1045" s="75"/>
      <c r="H1045" s="413">
        <v>2015</v>
      </c>
      <c r="I1045" s="75"/>
      <c r="J1045" s="195"/>
      <c r="K1045" s="379">
        <f>IF(B1045="",0,VLOOKUP(B1045,Satser!$D$167:$F$194,2,FALSE)*IF(AA1045="",0,VLOOKUP(AA1045,Satser!$H$2:$J$14,2,FALSE)))</f>
        <v>63768.655550896117</v>
      </c>
      <c r="L1045" s="379">
        <f>IF(B1045="",0,VLOOKUP(B1045,Satser!$I$167:$L$194,3,FALSE)*IF(AA1045="",0,VLOOKUP(AA1045,Satser!$H$2:$J$14,3,FALSE)))</f>
        <v>599425.36217842356</v>
      </c>
      <c r="M1045" s="380">
        <f t="shared" si="17"/>
        <v>663194.01772931963</v>
      </c>
      <c r="N1045" s="141" t="s">
        <v>1594</v>
      </c>
      <c r="O1045" s="75"/>
      <c r="P1045" s="75"/>
      <c r="Q1045" s="75"/>
      <c r="R1045" s="75"/>
      <c r="S1045" s="75"/>
      <c r="T1045" s="75"/>
      <c r="U1045" s="75"/>
      <c r="V1045" s="75"/>
      <c r="W1045" s="75"/>
      <c r="X1045" s="75">
        <v>4</v>
      </c>
      <c r="Y1045" s="75">
        <v>12</v>
      </c>
      <c r="Z1045" s="110">
        <v>12</v>
      </c>
      <c r="AA1045" s="75">
        <v>12</v>
      </c>
      <c r="AB1045" s="75">
        <v>8</v>
      </c>
      <c r="AC1045" s="75"/>
      <c r="AD1045" s="75"/>
      <c r="AE1045" s="170"/>
      <c r="AF1045" s="75"/>
      <c r="AG1045" s="75"/>
      <c r="AH1045" s="75"/>
    </row>
    <row r="1046" spans="1:34" ht="14.25" customHeight="1" x14ac:dyDescent="0.25">
      <c r="A1046" s="111">
        <v>81770742</v>
      </c>
      <c r="B1046" s="75" t="s">
        <v>818</v>
      </c>
      <c r="C1046" s="197" t="str">
        <f>VLOOKUP(B1046,Satser!$I$133:$J$160,2,FALSE)</f>
        <v>SU</v>
      </c>
      <c r="D1046" s="75" t="s">
        <v>1715</v>
      </c>
      <c r="E1046" s="440"/>
      <c r="F1046" s="220" t="s">
        <v>1813</v>
      </c>
      <c r="G1046" s="75"/>
      <c r="H1046" s="413">
        <v>2015</v>
      </c>
      <c r="I1046" s="75"/>
      <c r="J1046" s="195"/>
      <c r="K1046" s="379">
        <f>IF(B1046="",0,VLOOKUP(B1046,Satser!$D$167:$F$194,2,FALSE)*IF(AA1046="",0,VLOOKUP(AA1046,Satser!$H$2:$J$14,2,FALSE)))</f>
        <v>63768.655550896117</v>
      </c>
      <c r="L1046" s="379">
        <f>IF(B1046="",0,VLOOKUP(B1046,Satser!$I$167:$L$194,3,FALSE)*IF(AA1046="",0,VLOOKUP(AA1046,Satser!$H$2:$J$14,3,FALSE)))</f>
        <v>599425.36217842356</v>
      </c>
      <c r="M1046" s="380">
        <f t="shared" si="17"/>
        <v>663194.01772931963</v>
      </c>
      <c r="N1046" s="141" t="s">
        <v>1594</v>
      </c>
      <c r="O1046" s="75"/>
      <c r="P1046" s="75"/>
      <c r="Q1046" s="75"/>
      <c r="R1046" s="75"/>
      <c r="S1046" s="75"/>
      <c r="T1046" s="75"/>
      <c r="U1046" s="75"/>
      <c r="V1046" s="75"/>
      <c r="W1046" s="75"/>
      <c r="X1046" s="75">
        <v>4</v>
      </c>
      <c r="Y1046" s="75">
        <v>12</v>
      </c>
      <c r="Z1046" s="110">
        <v>12</v>
      </c>
      <c r="AA1046" s="75">
        <v>12</v>
      </c>
      <c r="AB1046" s="75">
        <v>8</v>
      </c>
      <c r="AC1046" s="75"/>
      <c r="AD1046" s="75"/>
      <c r="AE1046" s="170"/>
      <c r="AF1046" s="75"/>
      <c r="AG1046" s="75"/>
      <c r="AH1046" s="75"/>
    </row>
    <row r="1047" spans="1:34" ht="14.25" customHeight="1" x14ac:dyDescent="0.25">
      <c r="A1047" s="111">
        <v>81770743</v>
      </c>
      <c r="B1047" s="75" t="s">
        <v>818</v>
      </c>
      <c r="C1047" s="197" t="str">
        <f>VLOOKUP(B1047,Satser!$I$133:$J$160,2,FALSE)</f>
        <v>SU</v>
      </c>
      <c r="D1047" s="75" t="s">
        <v>1715</v>
      </c>
      <c r="E1047" s="440"/>
      <c r="F1047" s="220" t="s">
        <v>1813</v>
      </c>
      <c r="G1047" s="75"/>
      <c r="H1047" s="413">
        <v>2015</v>
      </c>
      <c r="I1047" s="75"/>
      <c r="J1047" s="195"/>
      <c r="K1047" s="379">
        <f>IF(B1047="",0,VLOOKUP(B1047,Satser!$D$167:$F$194,2,FALSE)*IF(AA1047="",0,VLOOKUP(AA1047,Satser!$H$2:$J$14,2,FALSE)))</f>
        <v>63768.655550896117</v>
      </c>
      <c r="L1047" s="379">
        <f>IF(B1047="",0,VLOOKUP(B1047,Satser!$I$167:$L$194,3,FALSE)*IF(AA1047="",0,VLOOKUP(AA1047,Satser!$H$2:$J$14,3,FALSE)))</f>
        <v>599425.36217842356</v>
      </c>
      <c r="M1047" s="380">
        <f t="shared" si="17"/>
        <v>663194.01772931963</v>
      </c>
      <c r="N1047" s="141" t="s">
        <v>1594</v>
      </c>
      <c r="O1047" s="75"/>
      <c r="P1047" s="75"/>
      <c r="Q1047" s="75"/>
      <c r="R1047" s="75"/>
      <c r="S1047" s="75"/>
      <c r="T1047" s="75"/>
      <c r="U1047" s="75"/>
      <c r="V1047" s="75"/>
      <c r="W1047" s="75"/>
      <c r="X1047" s="75">
        <v>4</v>
      </c>
      <c r="Y1047" s="75">
        <v>12</v>
      </c>
      <c r="Z1047" s="110">
        <v>12</v>
      </c>
      <c r="AA1047" s="75">
        <v>12</v>
      </c>
      <c r="AB1047" s="75">
        <v>8</v>
      </c>
      <c r="AC1047" s="75"/>
      <c r="AD1047" s="75"/>
      <c r="AE1047" s="170"/>
      <c r="AF1047" s="75"/>
      <c r="AG1047" s="75"/>
      <c r="AH1047" s="75"/>
    </row>
    <row r="1048" spans="1:34" ht="14.25" customHeight="1" x14ac:dyDescent="0.25">
      <c r="A1048" s="111">
        <v>81770744</v>
      </c>
      <c r="B1048" s="75" t="s">
        <v>818</v>
      </c>
      <c r="C1048" s="197" t="str">
        <f>VLOOKUP(B1048,Satser!$I$133:$J$160,2,FALSE)</f>
        <v>SU</v>
      </c>
      <c r="D1048" s="75" t="s">
        <v>1715</v>
      </c>
      <c r="E1048" s="440"/>
      <c r="F1048" s="220" t="s">
        <v>1813</v>
      </c>
      <c r="G1048" s="75"/>
      <c r="H1048" s="413">
        <v>2015</v>
      </c>
      <c r="I1048" s="75"/>
      <c r="J1048" s="195"/>
      <c r="K1048" s="379">
        <f>IF(B1048="",0,VLOOKUP(B1048,Satser!$D$167:$F$194,2,FALSE)*IF(AA1048="",0,VLOOKUP(AA1048,Satser!$H$2:$J$14,2,FALSE)))</f>
        <v>63768.655550896117</v>
      </c>
      <c r="L1048" s="379">
        <f>IF(B1048="",0,VLOOKUP(B1048,Satser!$I$167:$L$194,3,FALSE)*IF(AA1048="",0,VLOOKUP(AA1048,Satser!$H$2:$J$14,3,FALSE)))</f>
        <v>599425.36217842356</v>
      </c>
      <c r="M1048" s="380">
        <f t="shared" si="17"/>
        <v>663194.01772931963</v>
      </c>
      <c r="N1048" s="141" t="s">
        <v>1594</v>
      </c>
      <c r="O1048" s="75"/>
      <c r="P1048" s="75"/>
      <c r="Q1048" s="75"/>
      <c r="R1048" s="75"/>
      <c r="S1048" s="75"/>
      <c r="T1048" s="75"/>
      <c r="U1048" s="75"/>
      <c r="V1048" s="75"/>
      <c r="W1048" s="75"/>
      <c r="X1048" s="75">
        <v>4</v>
      </c>
      <c r="Y1048" s="75">
        <v>12</v>
      </c>
      <c r="Z1048" s="110">
        <v>12</v>
      </c>
      <c r="AA1048" s="75">
        <v>12</v>
      </c>
      <c r="AB1048" s="75">
        <v>8</v>
      </c>
      <c r="AC1048" s="75"/>
      <c r="AD1048" s="75"/>
      <c r="AE1048" s="170"/>
      <c r="AF1048" s="75"/>
      <c r="AG1048" s="75"/>
      <c r="AH1048" s="75"/>
    </row>
    <row r="1049" spans="1:34" ht="14.25" customHeight="1" x14ac:dyDescent="0.25">
      <c r="A1049" s="111">
        <v>81770745</v>
      </c>
      <c r="B1049" s="75" t="s">
        <v>818</v>
      </c>
      <c r="C1049" s="197" t="str">
        <f>VLOOKUP(B1049,Satser!$I$133:$J$160,2,FALSE)</f>
        <v>SU</v>
      </c>
      <c r="D1049" s="75" t="s">
        <v>1715</v>
      </c>
      <c r="E1049" s="440"/>
      <c r="F1049" s="220" t="s">
        <v>1813</v>
      </c>
      <c r="G1049" s="75"/>
      <c r="H1049" s="413">
        <v>2015</v>
      </c>
      <c r="I1049" s="75"/>
      <c r="J1049" s="195"/>
      <c r="K1049" s="379">
        <f>IF(B1049="",0,VLOOKUP(B1049,Satser!$D$167:$F$194,2,FALSE)*IF(AA1049="",0,VLOOKUP(AA1049,Satser!$H$2:$J$14,2,FALSE)))</f>
        <v>63768.655550896117</v>
      </c>
      <c r="L1049" s="379">
        <f>IF(B1049="",0,VLOOKUP(B1049,Satser!$I$167:$L$194,3,FALSE)*IF(AA1049="",0,VLOOKUP(AA1049,Satser!$H$2:$J$14,3,FALSE)))</f>
        <v>599425.36217842356</v>
      </c>
      <c r="M1049" s="380">
        <f t="shared" si="17"/>
        <v>663194.01772931963</v>
      </c>
      <c r="N1049" s="141" t="s">
        <v>1594</v>
      </c>
      <c r="O1049" s="75"/>
      <c r="P1049" s="75"/>
      <c r="Q1049" s="75"/>
      <c r="R1049" s="75"/>
      <c r="S1049" s="75"/>
      <c r="T1049" s="75"/>
      <c r="U1049" s="75"/>
      <c r="V1049" s="75"/>
      <c r="W1049" s="75"/>
      <c r="X1049" s="75">
        <v>4</v>
      </c>
      <c r="Y1049" s="75">
        <v>12</v>
      </c>
      <c r="Z1049" s="110">
        <v>12</v>
      </c>
      <c r="AA1049" s="75">
        <v>12</v>
      </c>
      <c r="AB1049" s="75">
        <v>8</v>
      </c>
      <c r="AC1049" s="75"/>
      <c r="AD1049" s="75"/>
      <c r="AE1049" s="170"/>
      <c r="AF1049" s="75"/>
      <c r="AG1049" s="75"/>
      <c r="AH1049" s="75"/>
    </row>
    <row r="1050" spans="1:34" ht="14.25" customHeight="1" x14ac:dyDescent="0.25">
      <c r="A1050" s="111">
        <v>81770746</v>
      </c>
      <c r="B1050" s="75" t="s">
        <v>818</v>
      </c>
      <c r="C1050" s="197" t="str">
        <f>VLOOKUP(B1050,Satser!$I$133:$J$160,2,FALSE)</f>
        <v>SU</v>
      </c>
      <c r="D1050" s="75" t="s">
        <v>1715</v>
      </c>
      <c r="E1050" s="440"/>
      <c r="F1050" s="220" t="s">
        <v>1813</v>
      </c>
      <c r="G1050" s="75"/>
      <c r="H1050" s="413">
        <v>2015</v>
      </c>
      <c r="I1050" s="75"/>
      <c r="J1050" s="195"/>
      <c r="K1050" s="379">
        <f>IF(B1050="",0,VLOOKUP(B1050,Satser!$D$167:$F$194,2,FALSE)*IF(AA1050="",0,VLOOKUP(AA1050,Satser!$H$2:$J$14,2,FALSE)))</f>
        <v>63768.655550896117</v>
      </c>
      <c r="L1050" s="379">
        <f>IF(B1050="",0,VLOOKUP(B1050,Satser!$I$167:$L$194,3,FALSE)*IF(AA1050="",0,VLOOKUP(AA1050,Satser!$H$2:$J$14,3,FALSE)))</f>
        <v>599425.36217842356</v>
      </c>
      <c r="M1050" s="380">
        <f t="shared" si="17"/>
        <v>663194.01772931963</v>
      </c>
      <c r="N1050" s="141" t="s">
        <v>1594</v>
      </c>
      <c r="O1050" s="75"/>
      <c r="P1050" s="75"/>
      <c r="Q1050" s="75"/>
      <c r="R1050" s="75"/>
      <c r="S1050" s="75"/>
      <c r="T1050" s="75"/>
      <c r="U1050" s="75"/>
      <c r="V1050" s="75"/>
      <c r="W1050" s="75"/>
      <c r="X1050" s="75">
        <v>4</v>
      </c>
      <c r="Y1050" s="75">
        <v>12</v>
      </c>
      <c r="Z1050" s="110">
        <v>12</v>
      </c>
      <c r="AA1050" s="75">
        <v>12</v>
      </c>
      <c r="AB1050" s="75">
        <v>8</v>
      </c>
      <c r="AC1050" s="75"/>
      <c r="AD1050" s="75"/>
      <c r="AE1050" s="170"/>
      <c r="AF1050" s="75"/>
      <c r="AG1050" s="75"/>
      <c r="AH1050" s="75"/>
    </row>
    <row r="1051" spans="1:34" ht="14.25" customHeight="1" x14ac:dyDescent="0.25">
      <c r="A1051" s="450">
        <v>81770747</v>
      </c>
      <c r="B1051" s="220" t="s">
        <v>2228</v>
      </c>
      <c r="C1051" s="197" t="str">
        <f>VLOOKUP(B1051,Satser!$I$133:$J$160,2,FALSE)</f>
        <v>SU</v>
      </c>
      <c r="D1051" s="220" t="s">
        <v>2916</v>
      </c>
      <c r="E1051" s="440"/>
      <c r="F1051" s="220" t="s">
        <v>1813</v>
      </c>
      <c r="G1051" s="75"/>
      <c r="H1051" s="413">
        <v>2015</v>
      </c>
      <c r="I1051" s="75"/>
      <c r="J1051" s="195"/>
      <c r="K1051" s="379">
        <f>IF(B1051="",0,VLOOKUP(B1051,Satser!$D$167:$F$194,2,FALSE)*IF(AA1051="",0,VLOOKUP(AA1051,Satser!$H$2:$J$14,2,FALSE)))</f>
        <v>63768.655550896117</v>
      </c>
      <c r="L1051" s="379">
        <f>IF(B1051="",0,VLOOKUP(B1051,Satser!$I$167:$L$194,3,FALSE)*IF(AA1051="",0,VLOOKUP(AA1051,Satser!$H$2:$J$14,3,FALSE)))</f>
        <v>599425.36217842356</v>
      </c>
      <c r="M1051" s="380">
        <f t="shared" si="17"/>
        <v>663194.01772931963</v>
      </c>
      <c r="N1051" s="141" t="s">
        <v>1594</v>
      </c>
      <c r="O1051" s="75"/>
      <c r="P1051" s="75"/>
      <c r="Q1051" s="75"/>
      <c r="R1051" s="75"/>
      <c r="S1051" s="75"/>
      <c r="T1051" s="75"/>
      <c r="U1051" s="75"/>
      <c r="V1051" s="75"/>
      <c r="W1051" s="75"/>
      <c r="X1051" s="75">
        <v>4</v>
      </c>
      <c r="Y1051" s="75">
        <v>12</v>
      </c>
      <c r="Z1051" s="110">
        <v>12</v>
      </c>
      <c r="AA1051" s="75">
        <v>12</v>
      </c>
      <c r="AB1051" s="75">
        <v>8</v>
      </c>
      <c r="AC1051" s="75"/>
      <c r="AD1051" s="75"/>
      <c r="AE1051" s="170"/>
      <c r="AF1051" s="75"/>
      <c r="AG1051" s="75"/>
      <c r="AH1051" s="75"/>
    </row>
    <row r="1052" spans="1:34" ht="14.25" customHeight="1" x14ac:dyDescent="0.25">
      <c r="A1052" s="450">
        <v>81770748</v>
      </c>
      <c r="B1052" s="220" t="s">
        <v>818</v>
      </c>
      <c r="C1052" s="220" t="s">
        <v>2229</v>
      </c>
      <c r="D1052" s="220" t="s">
        <v>2457</v>
      </c>
      <c r="E1052" s="440">
        <v>602505</v>
      </c>
      <c r="F1052" s="220" t="s">
        <v>1813</v>
      </c>
      <c r="G1052" s="75"/>
      <c r="H1052" s="413">
        <v>2015</v>
      </c>
      <c r="I1052" s="75">
        <v>1509</v>
      </c>
      <c r="J1052" s="195"/>
      <c r="K1052" s="379">
        <f>IF(B1052="",0,VLOOKUP(B1052,Satser!$D$167:$F$194,2,FALSE)*IF(AA1052="",0,VLOOKUP(AA1052,Satser!$H$2:$J$14,2,FALSE)))</f>
        <v>63768.655550896117</v>
      </c>
      <c r="L1052" s="379">
        <f>IF(B1052="",0,VLOOKUP(B1052,Satser!$I$167:$L$194,3,FALSE)*IF(AA1052="",0,VLOOKUP(AA1052,Satser!$H$2:$J$14,3,FALSE)))</f>
        <v>599425.36217842356</v>
      </c>
      <c r="M1052" s="380">
        <f t="shared" si="17"/>
        <v>663194.01772931963</v>
      </c>
      <c r="N1052" s="141" t="s">
        <v>2455</v>
      </c>
      <c r="O1052" s="75"/>
      <c r="P1052" s="75"/>
      <c r="Q1052" s="75"/>
      <c r="R1052" s="75"/>
      <c r="S1052" s="75"/>
      <c r="T1052" s="75"/>
      <c r="U1052" s="75"/>
      <c r="V1052" s="75"/>
      <c r="W1052" s="75"/>
      <c r="X1052" s="75">
        <v>4</v>
      </c>
      <c r="Y1052" s="75">
        <v>12</v>
      </c>
      <c r="Z1052" s="110">
        <v>12</v>
      </c>
      <c r="AA1052" s="75">
        <v>12</v>
      </c>
      <c r="AB1052" s="75">
        <v>8</v>
      </c>
      <c r="AC1052" s="75"/>
      <c r="AD1052" s="75"/>
      <c r="AE1052" s="170"/>
      <c r="AF1052" s="75"/>
      <c r="AG1052" s="75"/>
      <c r="AH1052" s="75"/>
    </row>
    <row r="1053" spans="1:34" ht="14.25" customHeight="1" x14ac:dyDescent="0.25">
      <c r="A1053" s="111">
        <v>81770749</v>
      </c>
      <c r="B1053" s="75" t="s">
        <v>818</v>
      </c>
      <c r="C1053" s="197" t="str">
        <f>VLOOKUP(B1053,Satser!$I$133:$J$160,2,FALSE)</f>
        <v>SU</v>
      </c>
      <c r="D1053" s="75" t="s">
        <v>1715</v>
      </c>
      <c r="E1053" s="440"/>
      <c r="F1053" s="220" t="s">
        <v>1813</v>
      </c>
      <c r="G1053" s="75"/>
      <c r="H1053" s="413">
        <v>2015</v>
      </c>
      <c r="I1053" s="75"/>
      <c r="J1053" s="195"/>
      <c r="K1053" s="379">
        <f>IF(B1053="",0,VLOOKUP(B1053,Satser!$D$167:$F$194,2,FALSE)*IF(AA1053="",0,VLOOKUP(AA1053,Satser!$H$2:$J$14,2,FALSE)))</f>
        <v>63768.655550896117</v>
      </c>
      <c r="L1053" s="379">
        <f>IF(B1053="",0,VLOOKUP(B1053,Satser!$I$167:$L$194,3,FALSE)*IF(AA1053="",0,VLOOKUP(AA1053,Satser!$H$2:$J$14,3,FALSE)))</f>
        <v>599425.36217842356</v>
      </c>
      <c r="M1053" s="380">
        <f t="shared" si="17"/>
        <v>663194.01772931963</v>
      </c>
      <c r="N1053" s="141" t="s">
        <v>1594</v>
      </c>
      <c r="O1053" s="75"/>
      <c r="P1053" s="75"/>
      <c r="Q1053" s="75"/>
      <c r="R1053" s="75"/>
      <c r="S1053" s="75"/>
      <c r="T1053" s="75"/>
      <c r="U1053" s="75"/>
      <c r="V1053" s="75"/>
      <c r="W1053" s="75"/>
      <c r="X1053" s="75">
        <v>4</v>
      </c>
      <c r="Y1053" s="75">
        <v>12</v>
      </c>
      <c r="Z1053" s="110">
        <v>12</v>
      </c>
      <c r="AA1053" s="75">
        <v>12</v>
      </c>
      <c r="AB1053" s="75">
        <v>8</v>
      </c>
      <c r="AC1053" s="75"/>
      <c r="AD1053" s="75"/>
      <c r="AE1053" s="170"/>
      <c r="AF1053" s="75"/>
      <c r="AG1053" s="75"/>
      <c r="AH1053" s="75"/>
    </row>
    <row r="1054" spans="1:34" ht="14.25" customHeight="1" x14ac:dyDescent="0.25">
      <c r="A1054" s="111">
        <v>81770750</v>
      </c>
      <c r="B1054" s="75" t="s">
        <v>829</v>
      </c>
      <c r="C1054" s="197" t="str">
        <f>VLOOKUP(B1054,Satser!$I$133:$J$160,2,FALSE)</f>
        <v>VM</v>
      </c>
      <c r="D1054" s="75" t="s">
        <v>2041</v>
      </c>
      <c r="E1054" s="440" t="s">
        <v>2211</v>
      </c>
      <c r="F1054" s="220" t="s">
        <v>1813</v>
      </c>
      <c r="G1054" s="75" t="s">
        <v>527</v>
      </c>
      <c r="H1054" s="413">
        <v>2015</v>
      </c>
      <c r="I1054" s="75">
        <v>1510</v>
      </c>
      <c r="J1054" s="195"/>
      <c r="K1054" s="379">
        <f>IF(B1054="",0,VLOOKUP(B1054,Satser!$D$167:$F$194,2,FALSE)*IF(AA1054="",0,VLOOKUP(AA1054,Satser!$H$2:$J$14,2,FALSE)))</f>
        <v>89276.117771254561</v>
      </c>
      <c r="L1054" s="379">
        <f>IF(B1054="",0,VLOOKUP(B1054,Satser!$I$167:$L$194,3,FALSE)*IF(AA1054="",0,VLOOKUP(AA1054,Satser!$H$2:$J$14,3,FALSE)))</f>
        <v>599425.36217842356</v>
      </c>
      <c r="M1054" s="380">
        <f t="shared" si="17"/>
        <v>688701.47994967806</v>
      </c>
      <c r="N1054" s="339" t="s">
        <v>2042</v>
      </c>
      <c r="O1054" s="75"/>
      <c r="P1054" s="75"/>
      <c r="Q1054" s="75"/>
      <c r="R1054" s="75"/>
      <c r="S1054" s="75"/>
      <c r="T1054" s="75"/>
      <c r="U1054" s="75"/>
      <c r="V1054" s="75"/>
      <c r="W1054" s="75"/>
      <c r="X1054" s="75">
        <v>3</v>
      </c>
      <c r="Y1054" s="75">
        <v>12</v>
      </c>
      <c r="Z1054" s="110">
        <v>12</v>
      </c>
      <c r="AA1054" s="75">
        <v>12</v>
      </c>
      <c r="AB1054" s="75">
        <v>9</v>
      </c>
      <c r="AC1054" s="75"/>
      <c r="AD1054" s="75"/>
      <c r="AE1054" s="170"/>
      <c r="AF1054" s="75"/>
      <c r="AG1054" s="75"/>
      <c r="AH1054" s="75"/>
    </row>
    <row r="1055" spans="1:34" ht="14.25" customHeight="1" x14ac:dyDescent="0.25">
      <c r="A1055" s="111">
        <v>81770751</v>
      </c>
      <c r="B1055" s="75" t="s">
        <v>813</v>
      </c>
      <c r="C1055" s="197" t="str">
        <f>VLOOKUP(B1055,Satser!$I$133:$J$160,2,FALSE)</f>
        <v>IV</v>
      </c>
      <c r="D1055" s="75" t="s">
        <v>2502</v>
      </c>
      <c r="E1055" s="440">
        <v>649005</v>
      </c>
      <c r="F1055" s="220"/>
      <c r="G1055" s="75"/>
      <c r="H1055" s="421">
        <v>2016</v>
      </c>
      <c r="I1055" s="75">
        <v>1701</v>
      </c>
      <c r="J1055" s="195"/>
      <c r="K1055" s="379">
        <f>IF(B1055="",0,VLOOKUP(B1055,Satser!$D$167:$F$194,2,FALSE)*IF(AA1055="",0,VLOOKUP(AA1055,Satser!$H$2:$J$14,2,FALSE)))</f>
        <v>89276.117771254561</v>
      </c>
      <c r="L1055" s="379">
        <f>IF(B1055="",0,VLOOKUP(B1055,Satser!$I$167:$L$194,3,FALSE)*IF(AA1055="",0,VLOOKUP(AA1055,Satser!$H$2:$J$14,3,FALSE)))</f>
        <v>599425.36217842356</v>
      </c>
      <c r="M1055" s="380">
        <f t="shared" si="17"/>
        <v>688701.47994967806</v>
      </c>
      <c r="N1055" s="141" t="s">
        <v>2530</v>
      </c>
      <c r="O1055" s="75"/>
      <c r="P1055" s="75"/>
      <c r="Q1055" s="75"/>
      <c r="R1055" s="75"/>
      <c r="S1055" s="75"/>
      <c r="T1055" s="75"/>
      <c r="U1055" s="75"/>
      <c r="V1055" s="75"/>
      <c r="W1055" s="75"/>
      <c r="X1055" s="75"/>
      <c r="Y1055" s="75"/>
      <c r="Z1055" s="110">
        <v>12</v>
      </c>
      <c r="AA1055" s="75">
        <v>12</v>
      </c>
      <c r="AB1055" s="76">
        <v>12</v>
      </c>
      <c r="AC1055" s="76">
        <v>12</v>
      </c>
      <c r="AD1055" s="75"/>
      <c r="AE1055" s="170"/>
      <c r="AF1055" s="75"/>
      <c r="AG1055" s="75"/>
      <c r="AH1055" s="75"/>
    </row>
    <row r="1056" spans="1:34" ht="14.25" customHeight="1" x14ac:dyDescent="0.25">
      <c r="A1056" s="111">
        <v>81770752</v>
      </c>
      <c r="B1056" s="75" t="s">
        <v>804</v>
      </c>
      <c r="C1056" s="197" t="str">
        <f>VLOOKUP(B1056,Satser!$I$133:$J$160,2,FALSE)</f>
        <v>AD</v>
      </c>
      <c r="D1056" s="75" t="s">
        <v>2106</v>
      </c>
      <c r="E1056" s="440" t="s">
        <v>2203</v>
      </c>
      <c r="F1056" s="220" t="s">
        <v>1812</v>
      </c>
      <c r="G1056" s="75" t="s">
        <v>527</v>
      </c>
      <c r="H1056" s="413">
        <v>2015</v>
      </c>
      <c r="I1056" s="75">
        <v>1608</v>
      </c>
      <c r="J1056" s="195"/>
      <c r="K1056" s="379">
        <f>IF(B1056="",0,VLOOKUP(B1056,Satser!$D$167:$F$194,2,FALSE)*IF(AA1056="",0,VLOOKUP(AA1056,Satser!$H$2:$J$14,2,FALSE)))</f>
        <v>89276.117771254561</v>
      </c>
      <c r="L1056" s="379">
        <f>IF(B1056="",0,VLOOKUP(B1056,Satser!$I$167:$L$194,3,FALSE)*IF(AA1056="",0,VLOOKUP(AA1056,Satser!$H$2:$J$14,3,FALSE)))</f>
        <v>599425.36217842356</v>
      </c>
      <c r="M1056" s="380">
        <f t="shared" si="17"/>
        <v>688701.47994967806</v>
      </c>
      <c r="N1056" s="141" t="s">
        <v>2139</v>
      </c>
      <c r="O1056" s="75"/>
      <c r="P1056" s="75"/>
      <c r="Q1056" s="75"/>
      <c r="R1056" s="75"/>
      <c r="S1056" s="75"/>
      <c r="T1056" s="75"/>
      <c r="U1056" s="75"/>
      <c r="V1056" s="75"/>
      <c r="W1056" s="75"/>
      <c r="X1056" s="75"/>
      <c r="Y1056" s="75">
        <v>5</v>
      </c>
      <c r="Z1056" s="110">
        <v>12</v>
      </c>
      <c r="AA1056" s="75">
        <v>12</v>
      </c>
      <c r="AB1056" s="76">
        <v>12</v>
      </c>
      <c r="AC1056" s="76">
        <v>7</v>
      </c>
      <c r="AD1056" s="75"/>
      <c r="AE1056" s="170"/>
      <c r="AF1056" s="75"/>
      <c r="AG1056" s="75"/>
      <c r="AH1056" s="75"/>
    </row>
    <row r="1057" spans="1:34" ht="14.25" customHeight="1" x14ac:dyDescent="0.25">
      <c r="A1057" s="111">
        <v>81770753</v>
      </c>
      <c r="B1057" s="220" t="s">
        <v>817</v>
      </c>
      <c r="C1057" s="197" t="str">
        <f>VLOOKUP(B1057,Satser!$I$133:$J$160,2,FALSE)</f>
        <v>NV</v>
      </c>
      <c r="D1057" s="220" t="s">
        <v>2064</v>
      </c>
      <c r="E1057" s="440" t="s">
        <v>2190</v>
      </c>
      <c r="F1057" s="220" t="s">
        <v>1812</v>
      </c>
      <c r="G1057" s="75"/>
      <c r="H1057" s="413">
        <v>2015</v>
      </c>
      <c r="I1057" s="75">
        <v>201602</v>
      </c>
      <c r="J1057" s="195"/>
      <c r="K1057" s="379">
        <f>IF(B1057="",0,VLOOKUP(B1057,Satser!$D$167:$F$194,2,FALSE)*IF(AA1057="",0,VLOOKUP(AA1057,Satser!$H$2:$J$14,2,FALSE)))</f>
        <v>89276.117771254561</v>
      </c>
      <c r="L1057" s="379">
        <f>IF(B1057="",0,VLOOKUP(B1057,Satser!$I$167:$L$194,3,FALSE)*IF(AA1057="",0,VLOOKUP(AA1057,Satser!$H$2:$J$14,3,FALSE)))</f>
        <v>599425.36217842356</v>
      </c>
      <c r="M1057" s="380">
        <f t="shared" si="17"/>
        <v>688701.47994967806</v>
      </c>
      <c r="N1057" s="345" t="s">
        <v>2068</v>
      </c>
      <c r="O1057" s="75"/>
      <c r="P1057" s="75"/>
      <c r="Q1057" s="75"/>
      <c r="R1057" s="75"/>
      <c r="S1057" s="75"/>
      <c r="T1057" s="75"/>
      <c r="U1057" s="75"/>
      <c r="V1057" s="75"/>
      <c r="W1057" s="75"/>
      <c r="X1057" s="75"/>
      <c r="Y1057" s="75">
        <v>11</v>
      </c>
      <c r="Z1057" s="110">
        <v>12</v>
      </c>
      <c r="AA1057" s="75">
        <v>12</v>
      </c>
      <c r="AB1057" s="76">
        <v>12</v>
      </c>
      <c r="AC1057" s="76">
        <v>1</v>
      </c>
      <c r="AD1057" s="75"/>
      <c r="AE1057" s="170"/>
      <c r="AF1057" s="75"/>
      <c r="AG1057" s="75"/>
      <c r="AH1057" s="75"/>
    </row>
    <row r="1058" spans="1:34" ht="14.25" customHeight="1" x14ac:dyDescent="0.25">
      <c r="A1058" s="111">
        <v>81770754</v>
      </c>
      <c r="B1058" s="75" t="s">
        <v>812</v>
      </c>
      <c r="C1058" s="197" t="str">
        <f>VLOOKUP(B1058,Satser!$I$133:$J$160,2,FALSE)</f>
        <v>IE</v>
      </c>
      <c r="D1058" s="220" t="s">
        <v>2135</v>
      </c>
      <c r="E1058" s="440" t="s">
        <v>2215</v>
      </c>
      <c r="F1058" s="220" t="s">
        <v>1812</v>
      </c>
      <c r="G1058" s="220" t="s">
        <v>530</v>
      </c>
      <c r="H1058" s="413">
        <v>2015</v>
      </c>
      <c r="I1058" s="75">
        <v>1608</v>
      </c>
      <c r="J1058" s="195"/>
      <c r="K1058" s="379">
        <f>IF(B1058="",0,VLOOKUP(B1058,Satser!$D$167:$F$194,2,FALSE)*IF(AA1058="",0,VLOOKUP(AA1058,Satser!$H$2:$J$14,2,FALSE)))</f>
        <v>89276.117771254561</v>
      </c>
      <c r="L1058" s="379">
        <f>IF(B1058="",0,VLOOKUP(B1058,Satser!$I$167:$L$194,3,FALSE)*IF(AA1058="",0,VLOOKUP(AA1058,Satser!$H$2:$J$14,3,FALSE)))</f>
        <v>599425.36217842356</v>
      </c>
      <c r="M1058" s="380">
        <f t="shared" si="17"/>
        <v>688701.47994967806</v>
      </c>
      <c r="N1058" s="141" t="s">
        <v>2138</v>
      </c>
      <c r="O1058" s="75"/>
      <c r="P1058" s="75"/>
      <c r="Q1058" s="75"/>
      <c r="R1058" s="75"/>
      <c r="S1058" s="75"/>
      <c r="T1058" s="75"/>
      <c r="U1058" s="75"/>
      <c r="V1058" s="75"/>
      <c r="W1058" s="75"/>
      <c r="X1058" s="75"/>
      <c r="Y1058" s="75">
        <v>5</v>
      </c>
      <c r="Z1058" s="110">
        <v>12</v>
      </c>
      <c r="AA1058" s="75">
        <v>12</v>
      </c>
      <c r="AB1058" s="76">
        <v>12</v>
      </c>
      <c r="AC1058" s="76">
        <v>7</v>
      </c>
      <c r="AD1058" s="75"/>
      <c r="AE1058" s="170"/>
      <c r="AF1058" s="75"/>
      <c r="AG1058" s="75"/>
      <c r="AH1058" s="75"/>
    </row>
    <row r="1059" spans="1:34" ht="14.25" customHeight="1" x14ac:dyDescent="0.25">
      <c r="A1059" s="111">
        <v>81770755</v>
      </c>
      <c r="B1059" s="75" t="s">
        <v>813</v>
      </c>
      <c r="C1059" s="197" t="str">
        <f>VLOOKUP(B1059,Satser!$I$133:$J$160,2,FALSE)</f>
        <v>IV</v>
      </c>
      <c r="D1059" s="75" t="s">
        <v>2116</v>
      </c>
      <c r="E1059" s="440" t="s">
        <v>2182</v>
      </c>
      <c r="F1059" s="220" t="s">
        <v>1812</v>
      </c>
      <c r="G1059" s="75" t="s">
        <v>527</v>
      </c>
      <c r="H1059" s="413">
        <v>2015</v>
      </c>
      <c r="I1059" s="75">
        <v>1608</v>
      </c>
      <c r="J1059" s="195"/>
      <c r="K1059" s="379">
        <f>IF(B1059="",0,VLOOKUP(B1059,Satser!$D$167:$F$194,2,FALSE)*IF(AA1059="",0,VLOOKUP(AA1059,Satser!$H$2:$J$14,2,FALSE)))</f>
        <v>89276.117771254561</v>
      </c>
      <c r="L1059" s="379">
        <f>IF(B1059="",0,VLOOKUP(B1059,Satser!$I$167:$L$194,3,FALSE)*IF(AA1059="",0,VLOOKUP(AA1059,Satser!$H$2:$J$14,3,FALSE)))</f>
        <v>599425.36217842356</v>
      </c>
      <c r="M1059" s="380">
        <f t="shared" si="17"/>
        <v>688701.47994967806</v>
      </c>
      <c r="N1059" s="141" t="s">
        <v>2140</v>
      </c>
      <c r="O1059" s="75"/>
      <c r="P1059" s="75"/>
      <c r="Q1059" s="75"/>
      <c r="R1059" s="75"/>
      <c r="S1059" s="75"/>
      <c r="T1059" s="75"/>
      <c r="U1059" s="75"/>
      <c r="V1059" s="75"/>
      <c r="W1059" s="75"/>
      <c r="X1059" s="75"/>
      <c r="Y1059" s="75">
        <v>5</v>
      </c>
      <c r="Z1059" s="110">
        <v>12</v>
      </c>
      <c r="AA1059" s="75">
        <v>12</v>
      </c>
      <c r="AB1059" s="76">
        <v>12</v>
      </c>
      <c r="AC1059" s="76">
        <v>7</v>
      </c>
      <c r="AD1059" s="75"/>
      <c r="AE1059" s="170"/>
      <c r="AF1059" s="75"/>
      <c r="AG1059" s="75"/>
      <c r="AH1059" s="75"/>
    </row>
    <row r="1060" spans="1:34" ht="13.8" x14ac:dyDescent="0.25">
      <c r="A1060" s="111">
        <v>81770756</v>
      </c>
      <c r="B1060" s="75" t="s">
        <v>557</v>
      </c>
      <c r="C1060" s="197" t="str">
        <f>VLOOKUP(B1060,Satser!$I$133:$J$160,2,FALSE)</f>
        <v>RE</v>
      </c>
      <c r="D1060" s="75" t="s">
        <v>1848</v>
      </c>
      <c r="E1060" s="440"/>
      <c r="F1060" s="220" t="s">
        <v>1812</v>
      </c>
      <c r="G1060" s="75"/>
      <c r="H1060" s="413">
        <v>2015</v>
      </c>
      <c r="I1060" s="75"/>
      <c r="J1060" s="195"/>
      <c r="K1060" s="379">
        <f>IF(B1060="",0,VLOOKUP(B1060,Satser!$D$167:$F$194,2,FALSE)*IF(AA1060="",0,VLOOKUP(AA1060,Satser!$H$2:$J$14,2,FALSE)))</f>
        <v>59529.315329872537</v>
      </c>
      <c r="L1060" s="379">
        <f>IF(B1060="",0,VLOOKUP(B1060,Satser!$I$167:$L$194,3,FALSE)*IF(AA1060="",0,VLOOKUP(AA1060,Satser!$H$2:$J$14,3,FALSE)))</f>
        <v>399696.83150057279</v>
      </c>
      <c r="M1060" s="380">
        <f t="shared" si="17"/>
        <v>459226.14683044533</v>
      </c>
      <c r="N1060" s="422" t="s">
        <v>808</v>
      </c>
      <c r="O1060" s="75"/>
      <c r="P1060" s="75"/>
      <c r="Q1060" s="75"/>
      <c r="R1060" s="75"/>
      <c r="S1060" s="75"/>
      <c r="T1060" s="75"/>
      <c r="U1060" s="75"/>
      <c r="V1060" s="75"/>
      <c r="W1060" s="75"/>
      <c r="X1060" s="75"/>
      <c r="Y1060" s="75"/>
      <c r="Z1060" s="110"/>
      <c r="AA1060" s="75">
        <v>8</v>
      </c>
      <c r="AB1060" s="76">
        <v>12</v>
      </c>
      <c r="AC1060" s="76">
        <v>12</v>
      </c>
      <c r="AD1060" s="76">
        <v>12</v>
      </c>
      <c r="AE1060" s="169">
        <v>4</v>
      </c>
      <c r="AF1060" s="75"/>
      <c r="AG1060" s="75"/>
      <c r="AH1060" s="75"/>
    </row>
    <row r="1061" spans="1:34" ht="14.25" customHeight="1" x14ac:dyDescent="0.25">
      <c r="A1061" s="111">
        <v>81770757</v>
      </c>
      <c r="B1061" s="75" t="s">
        <v>817</v>
      </c>
      <c r="C1061" s="197" t="str">
        <f>VLOOKUP(B1061,Satser!$I$133:$J$160,2,FALSE)</f>
        <v>NV</v>
      </c>
      <c r="D1061" s="220" t="s">
        <v>2029</v>
      </c>
      <c r="E1061" s="440" t="s">
        <v>2190</v>
      </c>
      <c r="F1061" s="220" t="s">
        <v>1812</v>
      </c>
      <c r="G1061" s="220" t="s">
        <v>530</v>
      </c>
      <c r="H1061" s="413">
        <v>2015</v>
      </c>
      <c r="I1061" s="75">
        <v>1512</v>
      </c>
      <c r="J1061" s="195"/>
      <c r="K1061" s="379">
        <f>IF(B1061="",0,VLOOKUP(B1061,Satser!$D$167:$F$194,2,FALSE)*IF(AA1061="",0,VLOOKUP(AA1061,Satser!$H$2:$J$14,2,FALSE)))</f>
        <v>81839.417160909055</v>
      </c>
      <c r="L1061" s="379">
        <f>IF(B1061="",0,VLOOKUP(B1061,Satser!$I$167:$L$194,3,FALSE)*IF(AA1061="",0,VLOOKUP(AA1061,Satser!$H$2:$J$14,3,FALSE)))</f>
        <v>549493.22950896085</v>
      </c>
      <c r="M1061" s="380">
        <f t="shared" si="17"/>
        <v>631332.64666986989</v>
      </c>
      <c r="N1061" s="339" t="s">
        <v>2027</v>
      </c>
      <c r="O1061" s="75"/>
      <c r="P1061" s="75"/>
      <c r="Q1061" s="75"/>
      <c r="R1061" s="75"/>
      <c r="S1061" s="75"/>
      <c r="T1061" s="75"/>
      <c r="U1061" s="75"/>
      <c r="V1061" s="75"/>
      <c r="W1061" s="75"/>
      <c r="X1061" s="75">
        <v>1</v>
      </c>
      <c r="Y1061" s="75">
        <v>12</v>
      </c>
      <c r="Z1061" s="110">
        <v>12</v>
      </c>
      <c r="AA1061" s="75">
        <v>11</v>
      </c>
      <c r="AB1061" s="75"/>
      <c r="AC1061" s="75"/>
      <c r="AD1061" s="75"/>
      <c r="AE1061" s="170"/>
      <c r="AF1061" s="75"/>
      <c r="AG1061" s="75"/>
      <c r="AH1061" s="75"/>
    </row>
    <row r="1062" spans="1:34" ht="14.25" customHeight="1" x14ac:dyDescent="0.25">
      <c r="A1062" s="111">
        <v>81770758</v>
      </c>
      <c r="B1062" s="75" t="s">
        <v>810</v>
      </c>
      <c r="C1062" s="197" t="str">
        <f>VLOOKUP(B1062,Satser!$I$133:$J$160,2,FALSE)</f>
        <v>HF</v>
      </c>
      <c r="D1062" s="75" t="s">
        <v>1987</v>
      </c>
      <c r="E1062" s="440" t="s">
        <v>2163</v>
      </c>
      <c r="F1062" s="220" t="s">
        <v>1812</v>
      </c>
      <c r="G1062" s="75" t="s">
        <v>527</v>
      </c>
      <c r="H1062" s="413">
        <v>2015</v>
      </c>
      <c r="I1062" s="75">
        <v>1512</v>
      </c>
      <c r="J1062" s="195"/>
      <c r="K1062" s="379">
        <f>IF(B1062="",0,VLOOKUP(B1062,Satser!$D$167:$F$194,2,FALSE)*IF(AA1062="",0,VLOOKUP(AA1062,Satser!$H$2:$J$14,2,FALSE)))</f>
        <v>58456.726543506469</v>
      </c>
      <c r="L1062" s="379">
        <f>IF(B1062="",0,VLOOKUP(B1062,Satser!$I$167:$L$194,3,FALSE)*IF(AA1062="",0,VLOOKUP(AA1062,Satser!$H$2:$J$14,3,FALSE)))</f>
        <v>549493.22950896085</v>
      </c>
      <c r="M1062" s="380">
        <f t="shared" si="17"/>
        <v>607949.95605246734</v>
      </c>
      <c r="N1062" s="339" t="s">
        <v>1994</v>
      </c>
      <c r="O1062" s="75"/>
      <c r="P1062" s="75"/>
      <c r="Q1062" s="75"/>
      <c r="R1062" s="75"/>
      <c r="S1062" s="75"/>
      <c r="T1062" s="75"/>
      <c r="U1062" s="75"/>
      <c r="V1062" s="75"/>
      <c r="W1062" s="75"/>
      <c r="X1062" s="75">
        <v>1</v>
      </c>
      <c r="Y1062" s="75">
        <v>12</v>
      </c>
      <c r="Z1062" s="110">
        <v>12</v>
      </c>
      <c r="AA1062" s="75">
        <v>11</v>
      </c>
      <c r="AB1062" s="75"/>
      <c r="AC1062" s="75"/>
      <c r="AD1062" s="75"/>
      <c r="AE1062" s="170"/>
      <c r="AF1062" s="75"/>
      <c r="AG1062" s="75"/>
      <c r="AH1062" s="75"/>
    </row>
    <row r="1063" spans="1:34" ht="14.25" customHeight="1" x14ac:dyDescent="0.25">
      <c r="A1063" s="111">
        <v>81770759</v>
      </c>
      <c r="B1063" s="75" t="s">
        <v>817</v>
      </c>
      <c r="C1063" s="197" t="str">
        <f>VLOOKUP(B1063,Satser!$I$133:$J$160,2,FALSE)</f>
        <v>NV</v>
      </c>
      <c r="D1063" s="220" t="s">
        <v>1992</v>
      </c>
      <c r="E1063" s="440" t="s">
        <v>2192</v>
      </c>
      <c r="F1063" s="220" t="s">
        <v>1812</v>
      </c>
      <c r="G1063" s="220" t="s">
        <v>530</v>
      </c>
      <c r="H1063" s="413">
        <v>2015</v>
      </c>
      <c r="I1063" s="75">
        <v>1509</v>
      </c>
      <c r="J1063" s="195"/>
      <c r="K1063" s="379">
        <f>IF(B1063="",0,VLOOKUP(B1063,Satser!$D$167:$F$194,2,FALSE)*IF(AA1063="",0,VLOOKUP(AA1063,Satser!$H$2:$J$14,2,FALSE)))</f>
        <v>89276.117771254561</v>
      </c>
      <c r="L1063" s="379">
        <f>IF(B1063="",0,VLOOKUP(B1063,Satser!$I$167:$L$194,3,FALSE)*IF(AA1063="",0,VLOOKUP(AA1063,Satser!$H$2:$J$14,3,FALSE)))</f>
        <v>599425.36217842356</v>
      </c>
      <c r="M1063" s="380">
        <f t="shared" si="17"/>
        <v>688701.47994967806</v>
      </c>
      <c r="N1063" s="339" t="s">
        <v>1996</v>
      </c>
      <c r="O1063" s="75"/>
      <c r="P1063" s="75"/>
      <c r="Q1063" s="75"/>
      <c r="R1063" s="75"/>
      <c r="S1063" s="75"/>
      <c r="T1063" s="75"/>
      <c r="U1063" s="75"/>
      <c r="V1063" s="75"/>
      <c r="W1063" s="75"/>
      <c r="X1063" s="75">
        <v>4</v>
      </c>
      <c r="Y1063" s="75">
        <v>12</v>
      </c>
      <c r="Z1063" s="110">
        <v>12</v>
      </c>
      <c r="AA1063" s="75">
        <v>12</v>
      </c>
      <c r="AB1063" s="75">
        <v>8</v>
      </c>
      <c r="AC1063" s="75"/>
      <c r="AD1063" s="75"/>
      <c r="AE1063" s="170"/>
      <c r="AF1063" s="75"/>
      <c r="AG1063" s="75"/>
      <c r="AH1063" s="75"/>
    </row>
    <row r="1064" spans="1:34" ht="14.25" customHeight="1" x14ac:dyDescent="0.25">
      <c r="A1064" s="111">
        <v>81770760</v>
      </c>
      <c r="B1064" s="75" t="s">
        <v>809</v>
      </c>
      <c r="C1064" s="197" t="str">
        <f>VLOOKUP(B1064,Satser!$I$133:$J$160,2,FALSE)</f>
        <v>MH</v>
      </c>
      <c r="D1064" s="75" t="s">
        <v>1849</v>
      </c>
      <c r="E1064" s="440"/>
      <c r="F1064" s="220" t="s">
        <v>1812</v>
      </c>
      <c r="G1064" s="75"/>
      <c r="H1064" s="413">
        <v>2015</v>
      </c>
      <c r="I1064" s="75"/>
      <c r="J1064" s="195"/>
      <c r="K1064" s="379">
        <f>IF(B1064="",0,VLOOKUP(B1064,Satser!$D$167:$F$194,2,FALSE)*IF(AA1064="",0,VLOOKUP(AA1064,Satser!$H$2:$J$14,2,FALSE)))</f>
        <v>127537.31110179223</v>
      </c>
      <c r="L1064" s="379">
        <f>IF(B1064="",0,VLOOKUP(B1064,Satser!$I$167:$L$194,3,FALSE)*IF(AA1064="",0,VLOOKUP(AA1064,Satser!$H$2:$J$14,3,FALSE)))</f>
        <v>599425.36217842356</v>
      </c>
      <c r="M1064" s="380">
        <f t="shared" si="17"/>
        <v>726962.67328021582</v>
      </c>
      <c r="N1064" s="141" t="s">
        <v>1594</v>
      </c>
      <c r="O1064" s="75"/>
      <c r="P1064" s="75"/>
      <c r="Q1064" s="75"/>
      <c r="R1064" s="75"/>
      <c r="S1064" s="75"/>
      <c r="T1064" s="75"/>
      <c r="U1064" s="75"/>
      <c r="V1064" s="75"/>
      <c r="W1064" s="75"/>
      <c r="X1064" s="75"/>
      <c r="Y1064" s="75">
        <v>12</v>
      </c>
      <c r="Z1064" s="110">
        <v>12</v>
      </c>
      <c r="AA1064" s="75">
        <v>12</v>
      </c>
      <c r="AB1064" s="76">
        <v>12</v>
      </c>
      <c r="AC1064" s="76"/>
      <c r="AD1064" s="75"/>
      <c r="AE1064" s="170"/>
      <c r="AF1064" s="75"/>
      <c r="AG1064" s="75"/>
      <c r="AH1064" s="75"/>
    </row>
    <row r="1065" spans="1:34" ht="14.25" customHeight="1" x14ac:dyDescent="0.25">
      <c r="A1065" s="111">
        <v>81770761</v>
      </c>
      <c r="B1065" s="75" t="s">
        <v>809</v>
      </c>
      <c r="C1065" s="197" t="str">
        <f>VLOOKUP(B1065,Satser!$I$133:$J$160,2,FALSE)</f>
        <v>MH</v>
      </c>
      <c r="D1065" s="75" t="s">
        <v>1849</v>
      </c>
      <c r="E1065" s="440"/>
      <c r="F1065" s="220" t="s">
        <v>1812</v>
      </c>
      <c r="G1065" s="75"/>
      <c r="H1065" s="413">
        <v>2015</v>
      </c>
      <c r="I1065" s="75"/>
      <c r="J1065" s="195"/>
      <c r="K1065" s="379">
        <f>IF(B1065="",0,VLOOKUP(B1065,Satser!$D$167:$F$194,2,FALSE)*IF(AA1065="",0,VLOOKUP(AA1065,Satser!$H$2:$J$14,2,FALSE)))</f>
        <v>127537.31110179223</v>
      </c>
      <c r="L1065" s="379">
        <f>IF(B1065="",0,VLOOKUP(B1065,Satser!$I$167:$L$194,3,FALSE)*IF(AA1065="",0,VLOOKUP(AA1065,Satser!$H$2:$J$14,3,FALSE)))</f>
        <v>599425.36217842356</v>
      </c>
      <c r="M1065" s="380">
        <f t="shared" si="17"/>
        <v>726962.67328021582</v>
      </c>
      <c r="N1065" s="141" t="s">
        <v>1594</v>
      </c>
      <c r="O1065" s="75"/>
      <c r="P1065" s="75"/>
      <c r="Q1065" s="75"/>
      <c r="R1065" s="75"/>
      <c r="S1065" s="75"/>
      <c r="T1065" s="75"/>
      <c r="U1065" s="75"/>
      <c r="V1065" s="75"/>
      <c r="W1065" s="75"/>
      <c r="X1065" s="75"/>
      <c r="Y1065" s="75">
        <v>12</v>
      </c>
      <c r="Z1065" s="110">
        <v>12</v>
      </c>
      <c r="AA1065" s="75">
        <v>12</v>
      </c>
      <c r="AB1065" s="76">
        <v>12</v>
      </c>
      <c r="AC1065" s="76"/>
      <c r="AD1065" s="75"/>
      <c r="AE1065" s="170"/>
      <c r="AF1065" s="75"/>
      <c r="AG1065" s="75"/>
      <c r="AH1065" s="75"/>
    </row>
    <row r="1066" spans="1:34" ht="14.25" customHeight="1" x14ac:dyDescent="0.25">
      <c r="A1066" s="111">
        <v>81770762</v>
      </c>
      <c r="B1066" s="75" t="s">
        <v>817</v>
      </c>
      <c r="C1066" s="197" t="str">
        <f>VLOOKUP(B1066,Satser!$I$133:$J$160,2,FALSE)</f>
        <v>NV</v>
      </c>
      <c r="D1066" s="75" t="s">
        <v>1968</v>
      </c>
      <c r="E1066" s="440" t="s">
        <v>2165</v>
      </c>
      <c r="F1066" s="220" t="s">
        <v>1812</v>
      </c>
      <c r="G1066" s="75" t="s">
        <v>527</v>
      </c>
      <c r="H1066" s="413">
        <v>2015</v>
      </c>
      <c r="I1066" s="75">
        <v>1508</v>
      </c>
      <c r="J1066" s="195"/>
      <c r="K1066" s="379">
        <f>IF(B1066="",0,VLOOKUP(B1066,Satser!$D$167:$F$194,2,FALSE)*IF(AA1066="",0,VLOOKUP(AA1066,Satser!$H$2:$J$14,2,FALSE)))</f>
        <v>89276.117771254561</v>
      </c>
      <c r="L1066" s="379">
        <f>IF(B1066="",0,VLOOKUP(B1066,Satser!$I$167:$L$194,3,FALSE)*IF(AA1066="",0,VLOOKUP(AA1066,Satser!$H$2:$J$14,3,FALSE)))</f>
        <v>599425.36217842356</v>
      </c>
      <c r="M1066" s="380">
        <f t="shared" si="17"/>
        <v>688701.47994967806</v>
      </c>
      <c r="N1066" s="354" t="s">
        <v>1983</v>
      </c>
      <c r="O1066" s="75"/>
      <c r="P1066" s="75"/>
      <c r="Q1066" s="75"/>
      <c r="R1066" s="75"/>
      <c r="S1066" s="75"/>
      <c r="T1066" s="75"/>
      <c r="U1066" s="75"/>
      <c r="V1066" s="75"/>
      <c r="W1066" s="75"/>
      <c r="X1066" s="75">
        <v>5</v>
      </c>
      <c r="Y1066" s="75">
        <v>12</v>
      </c>
      <c r="Z1066" s="110">
        <v>12</v>
      </c>
      <c r="AA1066" s="75">
        <v>12</v>
      </c>
      <c r="AB1066" s="75">
        <v>7</v>
      </c>
      <c r="AC1066" s="75"/>
      <c r="AD1066" s="75"/>
      <c r="AE1066" s="170"/>
      <c r="AF1066" s="75"/>
      <c r="AG1066" s="75"/>
      <c r="AH1066" s="75"/>
    </row>
    <row r="1067" spans="1:34" ht="14.25" customHeight="1" x14ac:dyDescent="0.25">
      <c r="A1067" s="111">
        <v>81770763</v>
      </c>
      <c r="B1067" s="75" t="s">
        <v>813</v>
      </c>
      <c r="C1067" s="197" t="str">
        <f>VLOOKUP(B1067,Satser!$I$133:$J$160,2,FALSE)</f>
        <v>IV</v>
      </c>
      <c r="D1067" s="220" t="s">
        <v>1937</v>
      </c>
      <c r="E1067" s="440" t="s">
        <v>2182</v>
      </c>
      <c r="F1067" s="220" t="s">
        <v>1812</v>
      </c>
      <c r="G1067" s="220" t="s">
        <v>527</v>
      </c>
      <c r="H1067" s="413">
        <v>2015</v>
      </c>
      <c r="I1067" s="75">
        <v>1509</v>
      </c>
      <c r="J1067" s="195"/>
      <c r="K1067" s="379">
        <f>IF(B1067="",0,VLOOKUP(B1067,Satser!$D$167:$F$194,2,FALSE)*IF(AA1067="",0,VLOOKUP(AA1067,Satser!$H$2:$J$14,2,FALSE)))</f>
        <v>89276.117771254561</v>
      </c>
      <c r="L1067" s="379">
        <f>IF(B1067="",0,VLOOKUP(B1067,Satser!$I$167:$L$194,3,FALSE)*IF(AA1067="",0,VLOOKUP(AA1067,Satser!$H$2:$J$14,3,FALSE)))</f>
        <v>599425.36217842356</v>
      </c>
      <c r="M1067" s="380">
        <f t="shared" si="17"/>
        <v>688701.47994967806</v>
      </c>
      <c r="N1067" s="354" t="s">
        <v>1960</v>
      </c>
      <c r="O1067" s="75"/>
      <c r="P1067" s="75"/>
      <c r="Q1067" s="75"/>
      <c r="R1067" s="75"/>
      <c r="S1067" s="75"/>
      <c r="T1067" s="75"/>
      <c r="U1067" s="75"/>
      <c r="V1067" s="75"/>
      <c r="W1067" s="75"/>
      <c r="X1067" s="75">
        <v>4</v>
      </c>
      <c r="Y1067" s="75">
        <v>12</v>
      </c>
      <c r="Z1067" s="110">
        <v>12</v>
      </c>
      <c r="AA1067" s="75">
        <v>12</v>
      </c>
      <c r="AB1067" s="75">
        <v>8</v>
      </c>
      <c r="AC1067" s="75"/>
      <c r="AD1067" s="75"/>
      <c r="AE1067" s="170"/>
      <c r="AF1067" s="75"/>
      <c r="AG1067" s="75"/>
      <c r="AH1067" s="75"/>
    </row>
    <row r="1068" spans="1:34" ht="14.25" customHeight="1" x14ac:dyDescent="0.25">
      <c r="A1068" s="111">
        <v>81770764</v>
      </c>
      <c r="B1068" s="75" t="s">
        <v>817</v>
      </c>
      <c r="C1068" s="197" t="str">
        <f>VLOOKUP(B1068,Satser!$I$133:$J$160,2,FALSE)</f>
        <v>NV</v>
      </c>
      <c r="D1068" s="75" t="s">
        <v>2713</v>
      </c>
      <c r="E1068" s="440">
        <v>663550</v>
      </c>
      <c r="F1068" s="220" t="s">
        <v>1812</v>
      </c>
      <c r="G1068" s="75"/>
      <c r="H1068" s="413">
        <v>2015</v>
      </c>
      <c r="I1068" s="75">
        <v>1507</v>
      </c>
      <c r="J1068" s="195"/>
      <c r="K1068" s="379">
        <f>IF(B1068="",0,VLOOKUP(B1068,Satser!$D$167:$F$194,2,FALSE)*IF(AA1068="",0,VLOOKUP(AA1068,Satser!$H$2:$J$14,2,FALSE)))</f>
        <v>89276.117771254561</v>
      </c>
      <c r="L1068" s="379">
        <f>IF(B1068="",0,VLOOKUP(B1068,Satser!$I$167:$L$194,3,FALSE)*IF(AA1068="",0,VLOOKUP(AA1068,Satser!$H$2:$J$14,3,FALSE)))</f>
        <v>599425.36217842356</v>
      </c>
      <c r="M1068" s="380">
        <f t="shared" si="17"/>
        <v>688701.47994967806</v>
      </c>
      <c r="N1068" s="339" t="s">
        <v>2009</v>
      </c>
      <c r="O1068" s="75"/>
      <c r="P1068" s="75"/>
      <c r="Q1068" s="75"/>
      <c r="R1068" s="75"/>
      <c r="S1068" s="75"/>
      <c r="T1068" s="75"/>
      <c r="U1068" s="75"/>
      <c r="V1068" s="75"/>
      <c r="W1068" s="75"/>
      <c r="X1068" s="75">
        <v>6</v>
      </c>
      <c r="Y1068" s="75">
        <v>12</v>
      </c>
      <c r="Z1068" s="110">
        <v>12</v>
      </c>
      <c r="AA1068" s="75">
        <v>12</v>
      </c>
      <c r="AB1068" s="75">
        <v>6</v>
      </c>
      <c r="AC1068" s="75"/>
      <c r="AD1068" s="75"/>
      <c r="AE1068" s="170"/>
      <c r="AF1068" s="75"/>
      <c r="AG1068" s="75"/>
      <c r="AH1068" s="75"/>
    </row>
    <row r="1069" spans="1:34" ht="14.25" customHeight="1" x14ac:dyDescent="0.25">
      <c r="A1069" s="111">
        <v>81770765</v>
      </c>
      <c r="B1069" s="75" t="s">
        <v>817</v>
      </c>
      <c r="C1069" s="197" t="str">
        <f>VLOOKUP(B1069,Satser!$I$133:$J$160,2,FALSE)</f>
        <v>NV</v>
      </c>
      <c r="D1069" s="75" t="s">
        <v>2714</v>
      </c>
      <c r="E1069" s="440">
        <v>663060</v>
      </c>
      <c r="F1069" s="220" t="s">
        <v>1812</v>
      </c>
      <c r="G1069" s="75"/>
      <c r="H1069" s="413">
        <v>2015</v>
      </c>
      <c r="I1069" s="75">
        <v>1507</v>
      </c>
      <c r="J1069" s="195"/>
      <c r="K1069" s="379">
        <f>IF(B1069="",0,VLOOKUP(B1069,Satser!$D$167:$F$194,2,FALSE)*IF(AA1069="",0,VLOOKUP(AA1069,Satser!$H$2:$J$14,2,FALSE)))</f>
        <v>89276.117771254561</v>
      </c>
      <c r="L1069" s="379">
        <f>IF(B1069="",0,VLOOKUP(B1069,Satser!$I$167:$L$194,3,FALSE)*IF(AA1069="",0,VLOOKUP(AA1069,Satser!$H$2:$J$14,3,FALSE)))</f>
        <v>599425.36217842356</v>
      </c>
      <c r="M1069" s="380">
        <f t="shared" si="17"/>
        <v>688701.47994967806</v>
      </c>
      <c r="N1069" s="339" t="s">
        <v>2009</v>
      </c>
      <c r="O1069" s="75"/>
      <c r="P1069" s="75"/>
      <c r="Q1069" s="75"/>
      <c r="R1069" s="75"/>
      <c r="S1069" s="75"/>
      <c r="T1069" s="75"/>
      <c r="U1069" s="75"/>
      <c r="V1069" s="75"/>
      <c r="W1069" s="75"/>
      <c r="X1069" s="75">
        <v>6</v>
      </c>
      <c r="Y1069" s="75">
        <v>12</v>
      </c>
      <c r="Z1069" s="110">
        <v>12</v>
      </c>
      <c r="AA1069" s="75">
        <v>12</v>
      </c>
      <c r="AB1069" s="75">
        <v>6</v>
      </c>
      <c r="AC1069" s="75"/>
      <c r="AD1069" s="75"/>
      <c r="AE1069" s="170"/>
      <c r="AF1069" s="75"/>
      <c r="AG1069" s="75"/>
      <c r="AH1069" s="75"/>
    </row>
    <row r="1070" spans="1:34" ht="14.25" customHeight="1" x14ac:dyDescent="0.25">
      <c r="A1070" s="111">
        <v>81770766</v>
      </c>
      <c r="B1070" s="75" t="s">
        <v>817</v>
      </c>
      <c r="C1070" s="197" t="str">
        <f>VLOOKUP(B1070,Satser!$I$133:$J$160,2,FALSE)</f>
        <v>NV</v>
      </c>
      <c r="D1070" s="75" t="s">
        <v>2715</v>
      </c>
      <c r="E1070" s="440">
        <v>663050</v>
      </c>
      <c r="F1070" s="220" t="s">
        <v>1812</v>
      </c>
      <c r="G1070" s="75"/>
      <c r="H1070" s="413">
        <v>2015</v>
      </c>
      <c r="I1070" s="75">
        <v>1507</v>
      </c>
      <c r="J1070" s="195"/>
      <c r="K1070" s="379">
        <f>IF(B1070="",0,VLOOKUP(B1070,Satser!$D$167:$F$194,2,FALSE)*IF(AA1070="",0,VLOOKUP(AA1070,Satser!$H$2:$J$14,2,FALSE)))</f>
        <v>89276.117771254561</v>
      </c>
      <c r="L1070" s="379">
        <f>IF(B1070="",0,VLOOKUP(B1070,Satser!$I$167:$L$194,3,FALSE)*IF(AA1070="",0,VLOOKUP(AA1070,Satser!$H$2:$J$14,3,FALSE)))</f>
        <v>599425.36217842356</v>
      </c>
      <c r="M1070" s="380">
        <f t="shared" si="17"/>
        <v>688701.47994967806</v>
      </c>
      <c r="N1070" s="339" t="s">
        <v>2009</v>
      </c>
      <c r="O1070" s="75"/>
      <c r="P1070" s="75"/>
      <c r="Q1070" s="75"/>
      <c r="R1070" s="75"/>
      <c r="S1070" s="75"/>
      <c r="T1070" s="75"/>
      <c r="U1070" s="75"/>
      <c r="V1070" s="75"/>
      <c r="W1070" s="75"/>
      <c r="X1070" s="75">
        <v>6</v>
      </c>
      <c r="Y1070" s="75">
        <v>12</v>
      </c>
      <c r="Z1070" s="110">
        <v>12</v>
      </c>
      <c r="AA1070" s="75">
        <v>12</v>
      </c>
      <c r="AB1070" s="75">
        <v>6</v>
      </c>
      <c r="AC1070" s="75"/>
      <c r="AD1070" s="75"/>
      <c r="AE1070" s="170"/>
      <c r="AF1070" s="75"/>
      <c r="AG1070" s="75"/>
      <c r="AH1070" s="75"/>
    </row>
    <row r="1071" spans="1:34" ht="14.25" customHeight="1" x14ac:dyDescent="0.25">
      <c r="A1071" s="111">
        <v>81770767</v>
      </c>
      <c r="B1071" s="75" t="s">
        <v>813</v>
      </c>
      <c r="C1071" s="197" t="str">
        <f>VLOOKUP(B1071,Satser!$I$133:$J$160,2,FALSE)</f>
        <v>IV</v>
      </c>
      <c r="D1071" s="75" t="s">
        <v>1850</v>
      </c>
      <c r="E1071" s="440"/>
      <c r="F1071" s="220" t="s">
        <v>1812</v>
      </c>
      <c r="G1071" s="75"/>
      <c r="H1071" s="413">
        <v>2015</v>
      </c>
      <c r="I1071" s="75"/>
      <c r="J1071" s="195"/>
      <c r="K1071" s="379">
        <f>IF(B1071="",0,VLOOKUP(B1071,Satser!$D$167:$F$194,2,FALSE)*IF(AA1071="",0,VLOOKUP(AA1071,Satser!$H$2:$J$14,2,FALSE)))</f>
        <v>59529.315329872537</v>
      </c>
      <c r="L1071" s="379">
        <f>IF(B1071="",0,VLOOKUP(B1071,Satser!$I$167:$L$194,3,FALSE)*IF(AA1071="",0,VLOOKUP(AA1071,Satser!$H$2:$J$14,3,FALSE)))</f>
        <v>399696.83150057279</v>
      </c>
      <c r="M1071" s="380">
        <f t="shared" si="17"/>
        <v>459226.14683044533</v>
      </c>
      <c r="N1071" s="141" t="s">
        <v>1594</v>
      </c>
      <c r="O1071" s="75"/>
      <c r="P1071" s="75"/>
      <c r="Q1071" s="75"/>
      <c r="R1071" s="75"/>
      <c r="S1071" s="75"/>
      <c r="T1071" s="75"/>
      <c r="U1071" s="75"/>
      <c r="V1071" s="75"/>
      <c r="W1071" s="75"/>
      <c r="X1071" s="75"/>
      <c r="Y1071" s="75"/>
      <c r="Z1071" s="110"/>
      <c r="AA1071" s="75">
        <v>8</v>
      </c>
      <c r="AB1071" s="76">
        <v>12</v>
      </c>
      <c r="AC1071" s="76">
        <v>12</v>
      </c>
      <c r="AD1071" s="76">
        <v>12</v>
      </c>
      <c r="AE1071" s="169">
        <v>4</v>
      </c>
      <c r="AF1071" s="75"/>
      <c r="AG1071" s="75"/>
      <c r="AH1071" s="75"/>
    </row>
    <row r="1072" spans="1:34" ht="14.25" customHeight="1" x14ac:dyDescent="0.25">
      <c r="A1072" s="111">
        <v>81770768</v>
      </c>
      <c r="B1072" s="75" t="s">
        <v>809</v>
      </c>
      <c r="C1072" s="197" t="str">
        <f>VLOOKUP(B1072,Satser!$I$133:$J$160,2,FALSE)</f>
        <v>MH</v>
      </c>
      <c r="D1072" s="75" t="s">
        <v>1850</v>
      </c>
      <c r="E1072" s="440"/>
      <c r="F1072" s="220" t="s">
        <v>1812</v>
      </c>
      <c r="G1072" s="75"/>
      <c r="H1072" s="413">
        <v>2015</v>
      </c>
      <c r="I1072" s="75"/>
      <c r="J1072" s="195"/>
      <c r="K1072" s="379">
        <f>IF(B1072="",0,VLOOKUP(B1072,Satser!$D$167:$F$194,2,FALSE)*IF(AA1072="",0,VLOOKUP(AA1072,Satser!$H$2:$J$14,2,FALSE)))</f>
        <v>127537.31110179223</v>
      </c>
      <c r="L1072" s="379">
        <f>IF(B1072="",0,VLOOKUP(B1072,Satser!$I$167:$L$194,3,FALSE)*IF(AA1072="",0,VLOOKUP(AA1072,Satser!$H$2:$J$14,3,FALSE)))</f>
        <v>599425.36217842356</v>
      </c>
      <c r="M1072" s="380">
        <f t="shared" si="17"/>
        <v>726962.67328021582</v>
      </c>
      <c r="N1072" s="354" t="s">
        <v>1594</v>
      </c>
      <c r="O1072" s="75"/>
      <c r="P1072" s="75"/>
      <c r="Q1072" s="75"/>
      <c r="R1072" s="75"/>
      <c r="S1072" s="75"/>
      <c r="T1072" s="75"/>
      <c r="U1072" s="75"/>
      <c r="V1072" s="75"/>
      <c r="W1072" s="75"/>
      <c r="X1072" s="75">
        <v>4</v>
      </c>
      <c r="Y1072" s="75">
        <v>12</v>
      </c>
      <c r="Z1072" s="110">
        <v>12</v>
      </c>
      <c r="AA1072" s="75">
        <v>12</v>
      </c>
      <c r="AB1072" s="75">
        <v>8</v>
      </c>
      <c r="AC1072" s="75"/>
      <c r="AD1072" s="75"/>
      <c r="AE1072" s="170"/>
      <c r="AF1072" s="75"/>
      <c r="AG1072" s="75"/>
      <c r="AH1072" s="75"/>
    </row>
    <row r="1073" spans="1:34" ht="14.25" customHeight="1" x14ac:dyDescent="0.25">
      <c r="A1073" s="450">
        <v>81770769</v>
      </c>
      <c r="B1073" s="220" t="s">
        <v>818</v>
      </c>
      <c r="C1073" s="220" t="s">
        <v>2229</v>
      </c>
      <c r="D1073" s="220" t="s">
        <v>2508</v>
      </c>
      <c r="E1073" s="440">
        <v>600105</v>
      </c>
      <c r="F1073" s="220" t="s">
        <v>1812</v>
      </c>
      <c r="G1073" s="75"/>
      <c r="H1073" s="413">
        <v>2015</v>
      </c>
      <c r="I1073" s="75">
        <v>1601</v>
      </c>
      <c r="J1073" s="195"/>
      <c r="K1073" s="379">
        <f>IF(B1073="",0,VLOOKUP(B1073,Satser!$D$167:$F$194,2,FALSE)*IF(AA1073="",0,VLOOKUP(AA1073,Satser!$H$2:$J$14,2,FALSE)))</f>
        <v>63768.655550896117</v>
      </c>
      <c r="L1073" s="379">
        <f>IF(B1073="",0,VLOOKUP(B1073,Satser!$I$167:$L$194,3,FALSE)*IF(AA1073="",0,VLOOKUP(AA1073,Satser!$H$2:$J$14,3,FALSE)))</f>
        <v>599425.36217842356</v>
      </c>
      <c r="M1073" s="380">
        <f t="shared" si="17"/>
        <v>663194.01772931963</v>
      </c>
      <c r="N1073" s="141" t="s">
        <v>2455</v>
      </c>
      <c r="O1073" s="75"/>
      <c r="P1073" s="75"/>
      <c r="Q1073" s="75"/>
      <c r="R1073" s="75"/>
      <c r="S1073" s="75"/>
      <c r="T1073" s="75"/>
      <c r="U1073" s="75"/>
      <c r="V1073" s="75"/>
      <c r="W1073" s="75"/>
      <c r="X1073" s="75"/>
      <c r="Y1073" s="75">
        <v>12</v>
      </c>
      <c r="Z1073" s="110">
        <v>12</v>
      </c>
      <c r="AA1073" s="75">
        <v>12</v>
      </c>
      <c r="AB1073" s="76">
        <v>12</v>
      </c>
      <c r="AC1073" s="76"/>
      <c r="AD1073" s="75"/>
      <c r="AE1073" s="170"/>
      <c r="AF1073" s="75"/>
      <c r="AG1073" s="75"/>
      <c r="AH1073" s="75"/>
    </row>
    <row r="1074" spans="1:34" ht="14.25" customHeight="1" x14ac:dyDescent="0.25">
      <c r="A1074" s="111">
        <v>81770770</v>
      </c>
      <c r="B1074" s="220" t="s">
        <v>810</v>
      </c>
      <c r="C1074" s="197" t="str">
        <f>VLOOKUP(B1074,Satser!$I$133:$J$160,2,FALSE)</f>
        <v>HF</v>
      </c>
      <c r="D1074" s="220" t="s">
        <v>1851</v>
      </c>
      <c r="E1074" s="440"/>
      <c r="F1074" s="220" t="s">
        <v>1812</v>
      </c>
      <c r="G1074" s="75"/>
      <c r="H1074" s="413">
        <v>2015</v>
      </c>
      <c r="I1074" s="75"/>
      <c r="J1074" s="195"/>
      <c r="K1074" s="379">
        <f>IF(B1074="",0,VLOOKUP(B1074,Satser!$D$167:$F$194,2,FALSE)*IF(AA1074="",0,VLOOKUP(AA1074,Satser!$H$2:$J$14,2,FALSE)))</f>
        <v>63768.655550896117</v>
      </c>
      <c r="L1074" s="379">
        <f>IF(B1074="",0,VLOOKUP(B1074,Satser!$I$167:$L$194,3,FALSE)*IF(AA1074="",0,VLOOKUP(AA1074,Satser!$H$2:$J$14,3,FALSE)))</f>
        <v>599425.36217842356</v>
      </c>
      <c r="M1074" s="380">
        <f t="shared" si="17"/>
        <v>663194.01772931963</v>
      </c>
      <c r="N1074" s="354" t="s">
        <v>1594</v>
      </c>
      <c r="O1074" s="75"/>
      <c r="P1074" s="75"/>
      <c r="Q1074" s="75"/>
      <c r="R1074" s="75"/>
      <c r="S1074" s="75"/>
      <c r="T1074" s="75"/>
      <c r="U1074" s="75"/>
      <c r="V1074" s="75"/>
      <c r="W1074" s="75"/>
      <c r="X1074" s="75">
        <v>4</v>
      </c>
      <c r="Y1074" s="75">
        <v>12</v>
      </c>
      <c r="Z1074" s="110">
        <v>12</v>
      </c>
      <c r="AA1074" s="75">
        <v>12</v>
      </c>
      <c r="AB1074" s="75">
        <v>4</v>
      </c>
      <c r="AC1074" s="75"/>
      <c r="AD1074" s="75"/>
      <c r="AE1074" s="170"/>
      <c r="AF1074" s="75"/>
      <c r="AG1074" s="75"/>
      <c r="AH1074" s="75"/>
    </row>
    <row r="1075" spans="1:34" ht="14.25" customHeight="1" x14ac:dyDescent="0.25">
      <c r="A1075" s="111">
        <v>81770771</v>
      </c>
      <c r="B1075" s="75" t="s">
        <v>817</v>
      </c>
      <c r="C1075" s="197" t="str">
        <f>VLOOKUP(B1075,Satser!$I$133:$J$160,2,FALSE)</f>
        <v>NV</v>
      </c>
      <c r="D1075" s="75" t="s">
        <v>2052</v>
      </c>
      <c r="E1075" s="440">
        <v>663005</v>
      </c>
      <c r="F1075" s="220" t="s">
        <v>1812</v>
      </c>
      <c r="G1075" s="75"/>
      <c r="H1075" s="413">
        <v>2015</v>
      </c>
      <c r="I1075" s="75">
        <v>1602</v>
      </c>
      <c r="J1075" s="195"/>
      <c r="K1075" s="379">
        <f>IF(B1075="",0,VLOOKUP(B1075,Satser!$D$167:$F$194,2,FALSE)*IF(AA1075="",0,VLOOKUP(AA1075,Satser!$H$2:$J$14,2,FALSE)))</f>
        <v>89276.117771254561</v>
      </c>
      <c r="L1075" s="379">
        <f>IF(B1075="",0,VLOOKUP(B1075,Satser!$I$167:$L$194,3,FALSE)*IF(AA1075="",0,VLOOKUP(AA1075,Satser!$H$2:$J$14,3,FALSE)))</f>
        <v>599425.36217842356</v>
      </c>
      <c r="M1075" s="380">
        <f t="shared" si="17"/>
        <v>688701.47994967806</v>
      </c>
      <c r="N1075" s="141" t="s">
        <v>2061</v>
      </c>
      <c r="O1075" s="75"/>
      <c r="P1075" s="75"/>
      <c r="Q1075" s="75"/>
      <c r="R1075" s="75"/>
      <c r="S1075" s="75"/>
      <c r="T1075" s="75"/>
      <c r="U1075" s="75"/>
      <c r="V1075" s="75"/>
      <c r="W1075" s="75"/>
      <c r="X1075" s="75"/>
      <c r="Y1075" s="75">
        <v>11</v>
      </c>
      <c r="Z1075" s="110">
        <v>12</v>
      </c>
      <c r="AA1075" s="75">
        <v>12</v>
      </c>
      <c r="AB1075" s="76">
        <v>12</v>
      </c>
      <c r="AC1075" s="76">
        <v>1</v>
      </c>
      <c r="AD1075" s="75"/>
      <c r="AE1075" s="170"/>
      <c r="AF1075" s="75"/>
      <c r="AG1075" s="75"/>
      <c r="AH1075" s="75"/>
    </row>
    <row r="1076" spans="1:34" ht="13.8" x14ac:dyDescent="0.25">
      <c r="A1076" s="111">
        <v>81770772</v>
      </c>
      <c r="B1076" s="75" t="s">
        <v>557</v>
      </c>
      <c r="C1076" s="197" t="str">
        <f>VLOOKUP(B1076,Satser!$I$133:$J$160,2,FALSE)</f>
        <v>RE</v>
      </c>
      <c r="D1076" s="75" t="s">
        <v>1852</v>
      </c>
      <c r="E1076" s="440"/>
      <c r="F1076" s="220" t="s">
        <v>1812</v>
      </c>
      <c r="G1076" s="75"/>
      <c r="H1076" s="413">
        <v>2015</v>
      </c>
      <c r="I1076" s="75"/>
      <c r="J1076" s="195"/>
      <c r="K1076" s="379">
        <f>IF(B1076="",0,VLOOKUP(B1076,Satser!$D$167:$F$194,2,FALSE)*IF(AA1076="",0,VLOOKUP(AA1076,Satser!$H$2:$J$14,2,FALSE)))</f>
        <v>89276.117771254561</v>
      </c>
      <c r="L1076" s="379">
        <f>IF(B1076="",0,VLOOKUP(B1076,Satser!$I$167:$L$194,3,FALSE)*IF(AA1076="",0,VLOOKUP(AA1076,Satser!$H$2:$J$14,3,FALSE)))</f>
        <v>599425.36217842356</v>
      </c>
      <c r="M1076" s="380">
        <f t="shared" si="17"/>
        <v>688701.47994967806</v>
      </c>
      <c r="N1076" s="422" t="s">
        <v>808</v>
      </c>
      <c r="O1076" s="75"/>
      <c r="P1076" s="75"/>
      <c r="Q1076" s="75"/>
      <c r="R1076" s="75"/>
      <c r="S1076" s="75"/>
      <c r="T1076" s="75"/>
      <c r="U1076" s="75"/>
      <c r="V1076" s="75"/>
      <c r="W1076" s="75"/>
      <c r="X1076" s="75">
        <v>4</v>
      </c>
      <c r="Y1076" s="75">
        <v>12</v>
      </c>
      <c r="Z1076" s="110"/>
      <c r="AA1076" s="75">
        <v>12</v>
      </c>
      <c r="AB1076" s="76">
        <v>8</v>
      </c>
      <c r="AC1076" s="76"/>
      <c r="AD1076" s="75"/>
      <c r="AE1076" s="170"/>
      <c r="AF1076" s="75"/>
      <c r="AG1076" s="75"/>
      <c r="AH1076" s="75"/>
    </row>
    <row r="1077" spans="1:34" ht="13.8" x14ac:dyDescent="0.25">
      <c r="A1077" s="111">
        <v>81770773</v>
      </c>
      <c r="B1077" s="75" t="s">
        <v>557</v>
      </c>
      <c r="C1077" s="197" t="str">
        <f>VLOOKUP(B1077,Satser!$I$133:$J$160,2,FALSE)</f>
        <v>RE</v>
      </c>
      <c r="D1077" s="75" t="s">
        <v>1852</v>
      </c>
      <c r="E1077" s="440"/>
      <c r="F1077" s="220" t="s">
        <v>1812</v>
      </c>
      <c r="G1077" s="75"/>
      <c r="H1077" s="413">
        <v>2015</v>
      </c>
      <c r="I1077" s="75"/>
      <c r="J1077" s="195"/>
      <c r="K1077" s="379">
        <f>IF(B1077="",0,VLOOKUP(B1077,Satser!$D$167:$F$194,2,FALSE)*IF(AA1077="",0,VLOOKUP(AA1077,Satser!$H$2:$J$14,2,FALSE)))</f>
        <v>89276.117771254561</v>
      </c>
      <c r="L1077" s="379">
        <f>IF(B1077="",0,VLOOKUP(B1077,Satser!$I$167:$L$194,3,FALSE)*IF(AA1077="",0,VLOOKUP(AA1077,Satser!$H$2:$J$14,3,FALSE)))</f>
        <v>599425.36217842356</v>
      </c>
      <c r="M1077" s="380">
        <f t="shared" si="17"/>
        <v>688701.47994967806</v>
      </c>
      <c r="N1077" s="422" t="s">
        <v>808</v>
      </c>
      <c r="O1077" s="75"/>
      <c r="P1077" s="75"/>
      <c r="Q1077" s="75"/>
      <c r="R1077" s="75"/>
      <c r="S1077" s="75"/>
      <c r="T1077" s="75"/>
      <c r="U1077" s="75"/>
      <c r="V1077" s="75"/>
      <c r="W1077" s="75"/>
      <c r="X1077" s="75">
        <v>4</v>
      </c>
      <c r="Y1077" s="75">
        <v>12</v>
      </c>
      <c r="Z1077" s="110"/>
      <c r="AA1077" s="75">
        <v>12</v>
      </c>
      <c r="AB1077" s="76">
        <v>8</v>
      </c>
      <c r="AC1077" s="76"/>
      <c r="AD1077" s="75"/>
      <c r="AE1077" s="170"/>
      <c r="AF1077" s="75"/>
      <c r="AG1077" s="75"/>
      <c r="AH1077" s="75"/>
    </row>
    <row r="1078" spans="1:34" ht="14.25" customHeight="1" x14ac:dyDescent="0.25">
      <c r="A1078" s="111">
        <v>81770774</v>
      </c>
      <c r="B1078" s="75" t="s">
        <v>810</v>
      </c>
      <c r="C1078" s="197" t="str">
        <f>VLOOKUP(B1078,Satser!$I$133:$J$160,2,FALSE)</f>
        <v>HF</v>
      </c>
      <c r="D1078" s="75" t="s">
        <v>1853</v>
      </c>
      <c r="E1078" s="440"/>
      <c r="F1078" s="220" t="s">
        <v>1812</v>
      </c>
      <c r="G1078" s="75"/>
      <c r="H1078" s="413">
        <v>2015</v>
      </c>
      <c r="I1078" s="75"/>
      <c r="J1078" s="195"/>
      <c r="K1078" s="379">
        <f>IF(B1078="",0,VLOOKUP(B1078,Satser!$D$167:$F$194,2,FALSE)*IF(AA1078="",0,VLOOKUP(AA1078,Satser!$H$2:$J$14,2,FALSE)))</f>
        <v>63768.655550896117</v>
      </c>
      <c r="L1078" s="379">
        <f>IF(B1078="",0,VLOOKUP(B1078,Satser!$I$167:$L$194,3,FALSE)*IF(AA1078="",0,VLOOKUP(AA1078,Satser!$H$2:$J$14,3,FALSE)))</f>
        <v>599425.36217842356</v>
      </c>
      <c r="M1078" s="380">
        <f t="shared" si="17"/>
        <v>663194.01772931963</v>
      </c>
      <c r="N1078" s="354" t="s">
        <v>1594</v>
      </c>
      <c r="O1078" s="75"/>
      <c r="P1078" s="75"/>
      <c r="Q1078" s="75"/>
      <c r="R1078" s="75"/>
      <c r="S1078" s="75"/>
      <c r="T1078" s="75"/>
      <c r="U1078" s="75"/>
      <c r="V1078" s="75"/>
      <c r="W1078" s="75"/>
      <c r="X1078" s="75">
        <v>4</v>
      </c>
      <c r="Y1078" s="75">
        <v>12</v>
      </c>
      <c r="Z1078" s="110">
        <v>12</v>
      </c>
      <c r="AA1078" s="75">
        <v>12</v>
      </c>
      <c r="AB1078" s="75">
        <v>8</v>
      </c>
      <c r="AC1078" s="75"/>
      <c r="AD1078" s="75"/>
      <c r="AE1078" s="170"/>
      <c r="AF1078" s="75"/>
      <c r="AG1078" s="75"/>
      <c r="AH1078" s="75"/>
    </row>
    <row r="1079" spans="1:34" ht="14.25" customHeight="1" x14ac:dyDescent="0.25">
      <c r="A1079" s="450">
        <v>81770775</v>
      </c>
      <c r="B1079" s="220" t="s">
        <v>818</v>
      </c>
      <c r="C1079" s="220" t="s">
        <v>2229</v>
      </c>
      <c r="D1079" s="220" t="s">
        <v>2458</v>
      </c>
      <c r="E1079" s="440">
        <v>602505</v>
      </c>
      <c r="F1079" s="220" t="s">
        <v>1812</v>
      </c>
      <c r="G1079" s="75"/>
      <c r="H1079" s="413">
        <v>2015</v>
      </c>
      <c r="I1079" s="75">
        <v>1509</v>
      </c>
      <c r="J1079" s="195"/>
      <c r="K1079" s="379">
        <f>IF(B1079="",0,VLOOKUP(B1079,Satser!$D$167:$F$194,2,FALSE)*IF(AA1079="",0,VLOOKUP(AA1079,Satser!$H$2:$J$14,2,FALSE)))</f>
        <v>63768.655550896117</v>
      </c>
      <c r="L1079" s="379">
        <f>IF(B1079="",0,VLOOKUP(B1079,Satser!$I$167:$L$194,3,FALSE)*IF(AA1079="",0,VLOOKUP(AA1079,Satser!$H$2:$J$14,3,FALSE)))</f>
        <v>599425.36217842356</v>
      </c>
      <c r="M1079" s="380">
        <f t="shared" si="17"/>
        <v>663194.01772931963</v>
      </c>
      <c r="N1079" s="354" t="s">
        <v>2455</v>
      </c>
      <c r="O1079" s="75"/>
      <c r="P1079" s="75"/>
      <c r="Q1079" s="75"/>
      <c r="R1079" s="75"/>
      <c r="S1079" s="75"/>
      <c r="T1079" s="75"/>
      <c r="U1079" s="75"/>
      <c r="V1079" s="75"/>
      <c r="W1079" s="75"/>
      <c r="X1079" s="75">
        <v>4</v>
      </c>
      <c r="Y1079" s="75">
        <v>12</v>
      </c>
      <c r="Z1079" s="110">
        <v>12</v>
      </c>
      <c r="AA1079" s="75">
        <v>12</v>
      </c>
      <c r="AB1079" s="75">
        <v>8</v>
      </c>
      <c r="AC1079" s="75"/>
      <c r="AD1079" s="75"/>
      <c r="AE1079" s="170"/>
      <c r="AF1079" s="75"/>
      <c r="AG1079" s="75"/>
      <c r="AH1079" s="75"/>
    </row>
    <row r="1080" spans="1:34" ht="14.25" customHeight="1" x14ac:dyDescent="0.25">
      <c r="A1080" s="111">
        <v>81770776</v>
      </c>
      <c r="B1080" s="75" t="s">
        <v>809</v>
      </c>
      <c r="C1080" s="197" t="str">
        <f>VLOOKUP(B1080,Satser!$I$133:$J$160,2,FALSE)</f>
        <v>MH</v>
      </c>
      <c r="D1080" s="75" t="s">
        <v>1853</v>
      </c>
      <c r="E1080" s="440"/>
      <c r="F1080" s="220" t="s">
        <v>1812</v>
      </c>
      <c r="G1080" s="75"/>
      <c r="H1080" s="413">
        <v>2015</v>
      </c>
      <c r="I1080" s="75"/>
      <c r="J1080" s="195"/>
      <c r="K1080" s="379">
        <f>IF(B1080="",0,VLOOKUP(B1080,Satser!$D$167:$F$194,2,FALSE)*IF(AA1080="",0,VLOOKUP(AA1080,Satser!$H$2:$J$14,2,FALSE)))</f>
        <v>127537.31110179223</v>
      </c>
      <c r="L1080" s="379">
        <f>IF(B1080="",0,VLOOKUP(B1080,Satser!$I$167:$L$194,3,FALSE)*IF(AA1080="",0,VLOOKUP(AA1080,Satser!$H$2:$J$14,3,FALSE)))</f>
        <v>599425.36217842356</v>
      </c>
      <c r="M1080" s="380">
        <f t="shared" si="17"/>
        <v>726962.67328021582</v>
      </c>
      <c r="N1080" s="354" t="s">
        <v>1594</v>
      </c>
      <c r="O1080" s="75"/>
      <c r="P1080" s="75"/>
      <c r="Q1080" s="75"/>
      <c r="R1080" s="75"/>
      <c r="S1080" s="75"/>
      <c r="T1080" s="75"/>
      <c r="U1080" s="75"/>
      <c r="V1080" s="75"/>
      <c r="W1080" s="75"/>
      <c r="X1080" s="75">
        <v>4</v>
      </c>
      <c r="Y1080" s="75">
        <v>12</v>
      </c>
      <c r="Z1080" s="110">
        <v>12</v>
      </c>
      <c r="AA1080" s="75">
        <v>12</v>
      </c>
      <c r="AB1080" s="75">
        <v>8</v>
      </c>
      <c r="AC1080" s="75"/>
      <c r="AD1080" s="75"/>
      <c r="AE1080" s="170"/>
      <c r="AF1080" s="75"/>
      <c r="AG1080" s="75"/>
      <c r="AH1080" s="75"/>
    </row>
    <row r="1081" spans="1:34" ht="14.25" customHeight="1" x14ac:dyDescent="0.25">
      <c r="A1081" s="111">
        <v>81770777</v>
      </c>
      <c r="B1081" s="75" t="s">
        <v>804</v>
      </c>
      <c r="C1081" s="197" t="str">
        <f>VLOOKUP(B1081,Satser!$I$133:$J$160,2,FALSE)</f>
        <v>AD</v>
      </c>
      <c r="D1081" s="220" t="s">
        <v>2741</v>
      </c>
      <c r="E1081" s="440">
        <v>615505</v>
      </c>
      <c r="F1081" s="220" t="s">
        <v>1812</v>
      </c>
      <c r="G1081" s="75"/>
      <c r="H1081" s="413">
        <v>2016</v>
      </c>
      <c r="I1081" s="75">
        <v>1609</v>
      </c>
      <c r="J1081" s="195"/>
      <c r="K1081" s="379">
        <f>IF(B1081="",0,VLOOKUP(B1081,Satser!$D$167:$F$194,2,FALSE)*IF(AA1081="",0,VLOOKUP(AA1081,Satser!$H$2:$J$14,2,FALSE)))</f>
        <v>89276.117771254561</v>
      </c>
      <c r="L1081" s="379">
        <f>IF(B1081="",0,VLOOKUP(B1081,Satser!$I$167:$L$194,3,FALSE)*IF(AA1081="",0,VLOOKUP(AA1081,Satser!$H$2:$J$14,3,FALSE)))</f>
        <v>599425.36217842356</v>
      </c>
      <c r="M1081" s="380">
        <f t="shared" si="17"/>
        <v>688701.47994967806</v>
      </c>
      <c r="N1081" s="141" t="s">
        <v>2141</v>
      </c>
      <c r="O1081" s="75"/>
      <c r="P1081" s="75"/>
      <c r="Q1081" s="75"/>
      <c r="R1081" s="75"/>
      <c r="S1081" s="75"/>
      <c r="T1081" s="75"/>
      <c r="U1081" s="75"/>
      <c r="V1081" s="75"/>
      <c r="W1081" s="75"/>
      <c r="X1081" s="75"/>
      <c r="Y1081" s="75">
        <v>4</v>
      </c>
      <c r="Z1081" s="110">
        <v>12</v>
      </c>
      <c r="AA1081" s="75">
        <v>12</v>
      </c>
      <c r="AB1081" s="76">
        <v>12</v>
      </c>
      <c r="AC1081" s="76">
        <v>8</v>
      </c>
      <c r="AD1081" s="75"/>
      <c r="AE1081" s="170"/>
      <c r="AF1081" s="75"/>
      <c r="AG1081" s="75"/>
      <c r="AH1081" s="75"/>
    </row>
    <row r="1082" spans="1:34" ht="14.25" customHeight="1" x14ac:dyDescent="0.25">
      <c r="A1082" s="111">
        <v>81770778</v>
      </c>
      <c r="B1082" s="75" t="s">
        <v>813</v>
      </c>
      <c r="C1082" s="197" t="str">
        <f>VLOOKUP(B1082,Satser!$I$133:$J$160,2,FALSE)</f>
        <v>IV</v>
      </c>
      <c r="D1082" s="75" t="s">
        <v>1971</v>
      </c>
      <c r="E1082" s="440" t="s">
        <v>2205</v>
      </c>
      <c r="F1082" s="220" t="s">
        <v>1812</v>
      </c>
      <c r="G1082" s="75" t="s">
        <v>530</v>
      </c>
      <c r="H1082" s="413">
        <v>2015</v>
      </c>
      <c r="I1082" s="75">
        <v>1509</v>
      </c>
      <c r="J1082" s="195"/>
      <c r="K1082" s="379">
        <f>IF(B1082="",0,VLOOKUP(B1082,Satser!$D$167:$F$194,2,FALSE)*IF(AA1082="",0,VLOOKUP(AA1082,Satser!$H$2:$J$14,2,FALSE)))</f>
        <v>89276.117771254561</v>
      </c>
      <c r="L1082" s="379">
        <f>IF(B1082="",0,VLOOKUP(B1082,Satser!$I$167:$L$194,3,FALSE)*IF(AA1082="",0,VLOOKUP(AA1082,Satser!$H$2:$J$14,3,FALSE)))</f>
        <v>599425.36217842356</v>
      </c>
      <c r="M1082" s="380">
        <f t="shared" si="17"/>
        <v>688701.47994967806</v>
      </c>
      <c r="N1082" s="339" t="s">
        <v>1982</v>
      </c>
      <c r="O1082" s="75"/>
      <c r="P1082" s="75"/>
      <c r="Q1082" s="75"/>
      <c r="R1082" s="75"/>
      <c r="S1082" s="75"/>
      <c r="T1082" s="75"/>
      <c r="U1082" s="75"/>
      <c r="V1082" s="75"/>
      <c r="W1082" s="75"/>
      <c r="X1082" s="75">
        <v>4</v>
      </c>
      <c r="Y1082" s="75">
        <v>12</v>
      </c>
      <c r="Z1082" s="110">
        <v>12</v>
      </c>
      <c r="AA1082" s="75">
        <v>12</v>
      </c>
      <c r="AB1082" s="75">
        <v>8</v>
      </c>
      <c r="AC1082" s="75"/>
      <c r="AD1082" s="75"/>
      <c r="AE1082" s="170"/>
      <c r="AF1082" s="75"/>
      <c r="AG1082" s="75"/>
      <c r="AH1082" s="75"/>
    </row>
    <row r="1083" spans="1:34" ht="14.25" customHeight="1" x14ac:dyDescent="0.25">
      <c r="A1083" s="111">
        <v>81770779</v>
      </c>
      <c r="B1083" s="75" t="s">
        <v>812</v>
      </c>
      <c r="C1083" s="197" t="str">
        <f>VLOOKUP(B1083,Satser!$I$133:$J$160,2,FALSE)</f>
        <v>IE</v>
      </c>
      <c r="D1083" s="75" t="s">
        <v>2737</v>
      </c>
      <c r="E1083" s="440">
        <v>632025</v>
      </c>
      <c r="F1083" s="220" t="s">
        <v>1812</v>
      </c>
      <c r="G1083" s="75" t="s">
        <v>527</v>
      </c>
      <c r="H1083" s="413">
        <v>2015</v>
      </c>
      <c r="I1083" s="75">
        <v>1712</v>
      </c>
      <c r="J1083" s="195"/>
      <c r="K1083" s="379">
        <f>IF(B1083="",0,VLOOKUP(B1083,Satser!$D$167:$F$194,2,FALSE)*IF(AA1083="",0,VLOOKUP(AA1083,Satser!$H$2:$J$14,2,FALSE)))</f>
        <v>89276.117771254561</v>
      </c>
      <c r="L1083" s="379">
        <f>IF(B1083="",0,VLOOKUP(B1083,Satser!$I$167:$L$194,3,FALSE)*IF(AA1083="",0,VLOOKUP(AA1083,Satser!$H$2:$J$14,3,FALSE)))</f>
        <v>599425.36217842356</v>
      </c>
      <c r="M1083" s="380">
        <f t="shared" si="17"/>
        <v>688701.47994967806</v>
      </c>
      <c r="N1083" s="141" t="s">
        <v>2736</v>
      </c>
      <c r="O1083" s="75"/>
      <c r="P1083" s="75"/>
      <c r="Q1083" s="75"/>
      <c r="R1083" s="75"/>
      <c r="S1083" s="75"/>
      <c r="T1083" s="75"/>
      <c r="U1083" s="75"/>
      <c r="V1083" s="75"/>
      <c r="W1083" s="75"/>
      <c r="X1083" s="75"/>
      <c r="Y1083" s="75"/>
      <c r="Z1083" s="110">
        <v>1</v>
      </c>
      <c r="AA1083" s="75">
        <v>12</v>
      </c>
      <c r="AB1083" s="76">
        <v>12</v>
      </c>
      <c r="AC1083" s="76">
        <v>12</v>
      </c>
      <c r="AD1083" s="75">
        <v>11</v>
      </c>
      <c r="AE1083" s="170"/>
      <c r="AF1083" s="75"/>
      <c r="AG1083" s="75"/>
      <c r="AH1083" s="75"/>
    </row>
    <row r="1084" spans="1:34" ht="14.25" customHeight="1" x14ac:dyDescent="0.25">
      <c r="A1084" s="111">
        <v>81770780</v>
      </c>
      <c r="B1084" s="75" t="s">
        <v>817</v>
      </c>
      <c r="C1084" s="197" t="str">
        <f>VLOOKUP(B1084,Satser!$I$133:$J$160,2,FALSE)</f>
        <v>NV</v>
      </c>
      <c r="D1084" s="220" t="s">
        <v>1941</v>
      </c>
      <c r="E1084" s="440" t="s">
        <v>2189</v>
      </c>
      <c r="F1084" s="220" t="s">
        <v>1812</v>
      </c>
      <c r="G1084" s="75"/>
      <c r="H1084" s="413">
        <v>2015</v>
      </c>
      <c r="I1084" s="75">
        <v>1508</v>
      </c>
      <c r="J1084" s="195"/>
      <c r="K1084" s="379">
        <f>IF(B1084="",0,VLOOKUP(B1084,Satser!$D$167:$F$194,2,FALSE)*IF(AA1084="",0,VLOOKUP(AA1084,Satser!$H$2:$J$14,2,FALSE)))</f>
        <v>89276.117771254561</v>
      </c>
      <c r="L1084" s="379">
        <f>IF(B1084="",0,VLOOKUP(B1084,Satser!$I$167:$L$194,3,FALSE)*IF(AA1084="",0,VLOOKUP(AA1084,Satser!$H$2:$J$14,3,FALSE)))</f>
        <v>599425.36217842356</v>
      </c>
      <c r="M1084" s="380">
        <f t="shared" si="17"/>
        <v>688701.47994967806</v>
      </c>
      <c r="N1084" s="354" t="s">
        <v>1962</v>
      </c>
      <c r="O1084" s="75"/>
      <c r="P1084" s="75"/>
      <c r="Q1084" s="75"/>
      <c r="R1084" s="75"/>
      <c r="S1084" s="75"/>
      <c r="T1084" s="75"/>
      <c r="U1084" s="75"/>
      <c r="V1084" s="75"/>
      <c r="W1084" s="75"/>
      <c r="X1084" s="75">
        <v>5</v>
      </c>
      <c r="Y1084" s="75">
        <v>12</v>
      </c>
      <c r="Z1084" s="110">
        <v>12</v>
      </c>
      <c r="AA1084" s="75">
        <v>12</v>
      </c>
      <c r="AB1084" s="75">
        <v>7</v>
      </c>
      <c r="AC1084" s="75"/>
      <c r="AD1084" s="75"/>
      <c r="AE1084" s="170"/>
      <c r="AF1084" s="75"/>
      <c r="AG1084" s="75"/>
      <c r="AH1084" s="75"/>
    </row>
    <row r="1085" spans="1:34" ht="14.25" customHeight="1" x14ac:dyDescent="0.25">
      <c r="A1085" s="111">
        <v>81770781</v>
      </c>
      <c r="B1085" s="75" t="s">
        <v>817</v>
      </c>
      <c r="C1085" s="197" t="str">
        <f>VLOOKUP(B1085,Satser!$I$133:$J$160,2,FALSE)</f>
        <v>NV</v>
      </c>
      <c r="D1085" s="75" t="s">
        <v>2160</v>
      </c>
      <c r="E1085" s="440" t="s">
        <v>2164</v>
      </c>
      <c r="F1085" s="220" t="s">
        <v>1812</v>
      </c>
      <c r="G1085" s="75" t="s">
        <v>527</v>
      </c>
      <c r="H1085" s="413">
        <v>2015</v>
      </c>
      <c r="I1085" s="75">
        <v>1510</v>
      </c>
      <c r="J1085" s="195"/>
      <c r="K1085" s="379">
        <f>IF(B1085="",0,VLOOKUP(B1085,Satser!$D$167:$F$194,2,FALSE)*IF(AA1085="",0,VLOOKUP(AA1085,Satser!$H$2:$J$14,2,FALSE)))</f>
        <v>89276.117771254561</v>
      </c>
      <c r="L1085" s="379">
        <f>IF(B1085="",0,VLOOKUP(B1085,Satser!$I$167:$L$194,3,FALSE)*IF(AA1085="",0,VLOOKUP(AA1085,Satser!$H$2:$J$14,3,FALSE)))</f>
        <v>599425.36217842356</v>
      </c>
      <c r="M1085" s="380">
        <f t="shared" si="17"/>
        <v>688701.47994967806</v>
      </c>
      <c r="N1085" s="339" t="s">
        <v>1984</v>
      </c>
      <c r="O1085" s="75"/>
      <c r="P1085" s="75"/>
      <c r="Q1085" s="75"/>
      <c r="R1085" s="75"/>
      <c r="S1085" s="75"/>
      <c r="T1085" s="75"/>
      <c r="U1085" s="75"/>
      <c r="V1085" s="75"/>
      <c r="W1085" s="75"/>
      <c r="X1085" s="75">
        <v>3</v>
      </c>
      <c r="Y1085" s="75">
        <v>12</v>
      </c>
      <c r="Z1085" s="110">
        <v>12</v>
      </c>
      <c r="AA1085" s="75">
        <v>12</v>
      </c>
      <c r="AB1085" s="75">
        <v>9</v>
      </c>
      <c r="AC1085" s="75"/>
      <c r="AD1085" s="75"/>
      <c r="AE1085" s="170"/>
      <c r="AF1085" s="75"/>
      <c r="AG1085" s="75"/>
      <c r="AH1085" s="75"/>
    </row>
    <row r="1086" spans="1:34" ht="14.25" customHeight="1" x14ac:dyDescent="0.25">
      <c r="A1086" s="111">
        <v>81770782</v>
      </c>
      <c r="B1086" s="220" t="s">
        <v>812</v>
      </c>
      <c r="C1086" s="197" t="str">
        <f>VLOOKUP(B1086,Satser!$I$133:$J$160,2,FALSE)</f>
        <v>IE</v>
      </c>
      <c r="D1086" s="75" t="s">
        <v>2049</v>
      </c>
      <c r="E1086" s="440" t="s">
        <v>2172</v>
      </c>
      <c r="F1086" s="220" t="s">
        <v>1812</v>
      </c>
      <c r="G1086" s="75" t="s">
        <v>527</v>
      </c>
      <c r="H1086" s="413">
        <v>2015</v>
      </c>
      <c r="I1086" s="75">
        <v>1601</v>
      </c>
      <c r="J1086" s="195"/>
      <c r="K1086" s="379">
        <f>IF(B1086="",0,VLOOKUP(B1086,Satser!$D$167:$F$194,2,FALSE)*IF(AA1086="",0,VLOOKUP(AA1086,Satser!$H$2:$J$14,2,FALSE)))</f>
        <v>89276.117771254561</v>
      </c>
      <c r="L1086" s="379">
        <f>IF(B1086="",0,VLOOKUP(B1086,Satser!$I$167:$L$194,3,FALSE)*IF(AA1086="",0,VLOOKUP(AA1086,Satser!$H$2:$J$14,3,FALSE)))</f>
        <v>599425.36217842356</v>
      </c>
      <c r="M1086" s="380">
        <f t="shared" si="17"/>
        <v>688701.47994967806</v>
      </c>
      <c r="N1086" s="141" t="s">
        <v>2060</v>
      </c>
      <c r="O1086" s="75"/>
      <c r="P1086" s="75"/>
      <c r="Q1086" s="75"/>
      <c r="R1086" s="75"/>
      <c r="S1086" s="75"/>
      <c r="T1086" s="75"/>
      <c r="U1086" s="75"/>
      <c r="V1086" s="75"/>
      <c r="W1086" s="75"/>
      <c r="X1086" s="75"/>
      <c r="Y1086" s="75">
        <v>12</v>
      </c>
      <c r="Z1086" s="110">
        <v>12</v>
      </c>
      <c r="AA1086" s="75">
        <v>12</v>
      </c>
      <c r="AB1086" s="76">
        <v>12</v>
      </c>
      <c r="AC1086" s="76"/>
      <c r="AD1086" s="75"/>
      <c r="AE1086" s="170"/>
      <c r="AF1086" s="75"/>
      <c r="AG1086" s="75"/>
      <c r="AH1086" s="75"/>
    </row>
    <row r="1087" spans="1:34" ht="14.25" customHeight="1" x14ac:dyDescent="0.25">
      <c r="A1087" s="111">
        <v>81770783</v>
      </c>
      <c r="B1087" s="220" t="s">
        <v>812</v>
      </c>
      <c r="C1087" s="197" t="str">
        <f>VLOOKUP(B1087,Satser!$I$133:$J$160,2,FALSE)</f>
        <v>IE</v>
      </c>
      <c r="D1087" s="75" t="s">
        <v>2051</v>
      </c>
      <c r="E1087" s="440" t="s">
        <v>2176</v>
      </c>
      <c r="F1087" s="220" t="s">
        <v>1812</v>
      </c>
      <c r="G1087" s="75" t="s">
        <v>527</v>
      </c>
      <c r="H1087" s="413">
        <v>2015</v>
      </c>
      <c r="I1087" s="75">
        <v>1602</v>
      </c>
      <c r="J1087" s="195"/>
      <c r="K1087" s="379">
        <f>IF(B1087="",0,VLOOKUP(B1087,Satser!$D$167:$F$194,2,FALSE)*IF(AA1087="",0,VLOOKUP(AA1087,Satser!$H$2:$J$14,2,FALSE)))</f>
        <v>89276.117771254561</v>
      </c>
      <c r="L1087" s="379">
        <f>IF(B1087="",0,VLOOKUP(B1087,Satser!$I$167:$L$194,3,FALSE)*IF(AA1087="",0,VLOOKUP(AA1087,Satser!$H$2:$J$14,3,FALSE)))</f>
        <v>599425.36217842356</v>
      </c>
      <c r="M1087" s="380">
        <f t="shared" si="17"/>
        <v>688701.47994967806</v>
      </c>
      <c r="N1087" s="141" t="s">
        <v>2062</v>
      </c>
      <c r="O1087" s="75"/>
      <c r="P1087" s="75"/>
      <c r="Q1087" s="75"/>
      <c r="R1087" s="75"/>
      <c r="S1087" s="75"/>
      <c r="T1087" s="75"/>
      <c r="U1087" s="75"/>
      <c r="V1087" s="75"/>
      <c r="W1087" s="75"/>
      <c r="X1087" s="75"/>
      <c r="Y1087" s="75">
        <v>11</v>
      </c>
      <c r="Z1087" s="110">
        <v>12</v>
      </c>
      <c r="AA1087" s="75">
        <v>12</v>
      </c>
      <c r="AB1087" s="76">
        <v>12</v>
      </c>
      <c r="AC1087" s="76">
        <v>1</v>
      </c>
      <c r="AD1087" s="75"/>
      <c r="AE1087" s="170"/>
      <c r="AF1087" s="75"/>
      <c r="AG1087" s="75"/>
      <c r="AH1087" s="75"/>
    </row>
    <row r="1088" spans="1:34" ht="14.25" customHeight="1" x14ac:dyDescent="0.25">
      <c r="A1088" s="111">
        <v>81770784</v>
      </c>
      <c r="B1088" s="220" t="s">
        <v>810</v>
      </c>
      <c r="C1088" s="197" t="str">
        <f>VLOOKUP(B1088,Satser!$I$133:$J$160,2,FALSE)</f>
        <v>HF</v>
      </c>
      <c r="D1088" s="220" t="s">
        <v>2010</v>
      </c>
      <c r="E1088" s="440" t="s">
        <v>2163</v>
      </c>
      <c r="F1088" s="220" t="s">
        <v>1812</v>
      </c>
      <c r="G1088" s="75" t="s">
        <v>527</v>
      </c>
      <c r="H1088" s="413">
        <v>2015</v>
      </c>
      <c r="I1088" s="75">
        <v>1510</v>
      </c>
      <c r="J1088" s="195"/>
      <c r="K1088" s="379">
        <f>IF(B1088="",0,VLOOKUP(B1088,Satser!$D$167:$F$194,2,FALSE)*IF(AA1088="",0,VLOOKUP(AA1088,Satser!$H$2:$J$14,2,FALSE)))</f>
        <v>63768.655550896117</v>
      </c>
      <c r="L1088" s="379">
        <f>IF(B1088="",0,VLOOKUP(B1088,Satser!$I$167:$L$194,3,FALSE)*IF(AA1088="",0,VLOOKUP(AA1088,Satser!$H$2:$J$14,3,FALSE)))</f>
        <v>599425.36217842356</v>
      </c>
      <c r="M1088" s="380">
        <f t="shared" si="17"/>
        <v>663194.01772931963</v>
      </c>
      <c r="N1088" s="339" t="s">
        <v>2009</v>
      </c>
      <c r="O1088" s="75"/>
      <c r="P1088" s="75"/>
      <c r="Q1088" s="75"/>
      <c r="R1088" s="75"/>
      <c r="S1088" s="75"/>
      <c r="T1088" s="75"/>
      <c r="U1088" s="75"/>
      <c r="V1088" s="75"/>
      <c r="W1088" s="75"/>
      <c r="X1088" s="75">
        <v>3</v>
      </c>
      <c r="Y1088" s="75">
        <v>12</v>
      </c>
      <c r="Z1088" s="110">
        <v>12</v>
      </c>
      <c r="AA1088" s="75">
        <v>12</v>
      </c>
      <c r="AB1088" s="75">
        <v>9</v>
      </c>
      <c r="AC1088" s="75"/>
      <c r="AD1088" s="75"/>
      <c r="AE1088" s="170"/>
      <c r="AF1088" s="75"/>
      <c r="AG1088" s="75"/>
      <c r="AH1088" s="75"/>
    </row>
    <row r="1089" spans="1:34" ht="14.25" customHeight="1" x14ac:dyDescent="0.25">
      <c r="A1089" s="111">
        <v>81770785</v>
      </c>
      <c r="B1089" s="220" t="s">
        <v>804</v>
      </c>
      <c r="C1089" s="197" t="str">
        <f>VLOOKUP(B1089,Satser!$I$133:$J$160,2,FALSE)</f>
        <v>AD</v>
      </c>
      <c r="D1089" s="220" t="s">
        <v>1952</v>
      </c>
      <c r="E1089" s="440" t="s">
        <v>2214</v>
      </c>
      <c r="F1089" s="220" t="s">
        <v>1812</v>
      </c>
      <c r="G1089" s="75"/>
      <c r="H1089" s="413">
        <v>2015</v>
      </c>
      <c r="I1089" s="75">
        <v>1510</v>
      </c>
      <c r="J1089" s="195"/>
      <c r="K1089" s="379">
        <f>IF(B1089="",0,VLOOKUP(B1089,Satser!$D$167:$F$194,2,FALSE)*IF(AA1089="",0,VLOOKUP(AA1089,Satser!$H$2:$J$14,2,FALSE)))</f>
        <v>89276.117771254561</v>
      </c>
      <c r="L1089" s="379">
        <f>IF(B1089="",0,VLOOKUP(B1089,Satser!$I$167:$L$194,3,FALSE)*IF(AA1089="",0,VLOOKUP(AA1089,Satser!$H$2:$J$14,3,FALSE)))</f>
        <v>599425.36217842356</v>
      </c>
      <c r="M1089" s="380">
        <f t="shared" si="17"/>
        <v>688701.47994967806</v>
      </c>
      <c r="N1089" s="354" t="s">
        <v>1985</v>
      </c>
      <c r="O1089" s="75"/>
      <c r="P1089" s="75"/>
      <c r="Q1089" s="75"/>
      <c r="R1089" s="75"/>
      <c r="S1089" s="75"/>
      <c r="T1089" s="75"/>
      <c r="U1089" s="75"/>
      <c r="V1089" s="75"/>
      <c r="W1089" s="75"/>
      <c r="X1089" s="75">
        <v>3</v>
      </c>
      <c r="Y1089" s="75">
        <v>12</v>
      </c>
      <c r="Z1089" s="110">
        <v>12</v>
      </c>
      <c r="AA1089" s="75">
        <v>12</v>
      </c>
      <c r="AB1089" s="75">
        <v>9</v>
      </c>
      <c r="AC1089" s="75"/>
      <c r="AD1089" s="75"/>
      <c r="AE1089" s="170"/>
      <c r="AF1089" s="75"/>
      <c r="AG1089" s="75"/>
      <c r="AH1089" s="75"/>
    </row>
    <row r="1090" spans="1:34" ht="14.25" customHeight="1" x14ac:dyDescent="0.25">
      <c r="A1090" s="111">
        <v>81770786</v>
      </c>
      <c r="B1090" s="75" t="s">
        <v>812</v>
      </c>
      <c r="C1090" s="197" t="str">
        <f>VLOOKUP(B1090,Satser!$I$133:$J$160,2,FALSE)</f>
        <v>IE</v>
      </c>
      <c r="D1090" s="75" t="s">
        <v>1843</v>
      </c>
      <c r="E1090" s="440" t="s">
        <v>2176</v>
      </c>
      <c r="F1090" s="220"/>
      <c r="G1090" s="75" t="s">
        <v>527</v>
      </c>
      <c r="H1090" s="413">
        <v>2015</v>
      </c>
      <c r="I1090" s="75">
        <v>1501</v>
      </c>
      <c r="J1090" s="195"/>
      <c r="K1090" s="379">
        <f>IF(B1090="",0,VLOOKUP(B1090,Satser!$D$167:$F$194,2,FALSE)*IF(AA1090="",0,VLOOKUP(AA1090,Satser!$H$2:$J$14,2,FALSE)))</f>
        <v>89276.117771254561</v>
      </c>
      <c r="L1090" s="379">
        <f>IF(B1090="",0,VLOOKUP(B1090,Satser!$I$167:$L$194,3,FALSE)*IF(AA1090="",0,VLOOKUP(AA1090,Satser!$H$2:$J$14,3,FALSE)))</f>
        <v>599425.36217842356</v>
      </c>
      <c r="M1090" s="380">
        <f t="shared" si="17"/>
        <v>688701.47994967806</v>
      </c>
      <c r="N1090" s="302" t="s">
        <v>1880</v>
      </c>
      <c r="O1090" s="75"/>
      <c r="P1090" s="75"/>
      <c r="Q1090" s="75"/>
      <c r="R1090" s="75"/>
      <c r="S1090" s="75"/>
      <c r="T1090" s="75"/>
      <c r="U1090" s="75"/>
      <c r="V1090" s="75"/>
      <c r="W1090" s="75"/>
      <c r="X1090" s="75">
        <v>12</v>
      </c>
      <c r="Y1090" s="75">
        <v>12</v>
      </c>
      <c r="Z1090" s="110">
        <v>12</v>
      </c>
      <c r="AA1090" s="75">
        <v>12</v>
      </c>
      <c r="AB1090" s="75"/>
      <c r="AC1090" s="75"/>
      <c r="AD1090" s="75"/>
      <c r="AE1090" s="170"/>
      <c r="AF1090" s="75"/>
      <c r="AG1090" s="75"/>
      <c r="AH1090" s="75"/>
    </row>
    <row r="1091" spans="1:34" ht="14.25" customHeight="1" x14ac:dyDescent="0.25">
      <c r="A1091" s="111">
        <v>81770787</v>
      </c>
      <c r="B1091" s="75" t="s">
        <v>812</v>
      </c>
      <c r="C1091" s="197" t="str">
        <f>VLOOKUP(B1091,Satser!$I$133:$J$160,2,FALSE)</f>
        <v>IE</v>
      </c>
      <c r="D1091" s="75" t="s">
        <v>1842</v>
      </c>
      <c r="E1091" s="440" t="s">
        <v>2174</v>
      </c>
      <c r="F1091" s="220"/>
      <c r="G1091" s="75" t="s">
        <v>527</v>
      </c>
      <c r="H1091" s="413">
        <v>2015</v>
      </c>
      <c r="I1091" s="75">
        <v>1501</v>
      </c>
      <c r="J1091" s="195"/>
      <c r="K1091" s="379">
        <f>IF(B1091="",0,VLOOKUP(B1091,Satser!$D$167:$F$194,2,FALSE)*IF(AA1091="",0,VLOOKUP(AA1091,Satser!$H$2:$J$14,2,FALSE)))</f>
        <v>89276.117771254561</v>
      </c>
      <c r="L1091" s="379">
        <f>IF(B1091="",0,VLOOKUP(B1091,Satser!$I$167:$L$194,3,FALSE)*IF(AA1091="",0,VLOOKUP(AA1091,Satser!$H$2:$J$14,3,FALSE)))</f>
        <v>599425.36217842356</v>
      </c>
      <c r="M1091" s="380">
        <f t="shared" si="17"/>
        <v>688701.47994967806</v>
      </c>
      <c r="N1091" s="302" t="s">
        <v>1881</v>
      </c>
      <c r="O1091" s="75"/>
      <c r="P1091" s="75"/>
      <c r="Q1091" s="75"/>
      <c r="R1091" s="75"/>
      <c r="S1091" s="75"/>
      <c r="T1091" s="75"/>
      <c r="U1091" s="75"/>
      <c r="V1091" s="75"/>
      <c r="W1091" s="75"/>
      <c r="X1091" s="75">
        <v>12</v>
      </c>
      <c r="Y1091" s="75">
        <v>12</v>
      </c>
      <c r="Z1091" s="110">
        <v>12</v>
      </c>
      <c r="AA1091" s="75">
        <v>12</v>
      </c>
      <c r="AB1091" s="75"/>
      <c r="AC1091" s="75"/>
      <c r="AD1091" s="75"/>
      <c r="AE1091" s="170"/>
      <c r="AF1091" s="75"/>
      <c r="AG1091" s="75"/>
      <c r="AH1091" s="75"/>
    </row>
    <row r="1092" spans="1:34" ht="14.25" customHeight="1" x14ac:dyDescent="0.25">
      <c r="A1092" s="111">
        <v>81770788</v>
      </c>
      <c r="B1092" s="75" t="s">
        <v>812</v>
      </c>
      <c r="C1092" s="197" t="str">
        <f>VLOOKUP(B1092,Satser!$I$133:$J$160,2,FALSE)</f>
        <v>IE</v>
      </c>
      <c r="D1092" s="75" t="s">
        <v>1845</v>
      </c>
      <c r="E1092" s="440">
        <v>631505</v>
      </c>
      <c r="F1092" s="220"/>
      <c r="G1092" s="75" t="s">
        <v>530</v>
      </c>
      <c r="H1092" s="413">
        <v>2015</v>
      </c>
      <c r="I1092" s="75">
        <v>1501</v>
      </c>
      <c r="J1092" s="195"/>
      <c r="K1092" s="379">
        <f>IF(B1092="",0,VLOOKUP(B1092,Satser!$D$167:$F$194,2,FALSE)*IF(AA1092="",0,VLOOKUP(AA1092,Satser!$H$2:$J$14,2,FALSE)))</f>
        <v>89276.117771254561</v>
      </c>
      <c r="L1092" s="379">
        <f>IF(B1092="",0,VLOOKUP(B1092,Satser!$I$167:$L$194,3,FALSE)*IF(AA1092="",0,VLOOKUP(AA1092,Satser!$H$2:$J$14,3,FALSE)))</f>
        <v>599425.36217842356</v>
      </c>
      <c r="M1092" s="380">
        <f t="shared" si="17"/>
        <v>688701.47994967806</v>
      </c>
      <c r="N1092" s="302" t="s">
        <v>1881</v>
      </c>
      <c r="O1092" s="75"/>
      <c r="P1092" s="75"/>
      <c r="Q1092" s="75"/>
      <c r="R1092" s="75"/>
      <c r="S1092" s="75"/>
      <c r="T1092" s="75"/>
      <c r="U1092" s="75"/>
      <c r="V1092" s="75"/>
      <c r="W1092" s="75"/>
      <c r="X1092" s="75">
        <v>12</v>
      </c>
      <c r="Y1092" s="75">
        <v>12</v>
      </c>
      <c r="Z1092" s="110">
        <v>12</v>
      </c>
      <c r="AA1092" s="75">
        <v>12</v>
      </c>
      <c r="AB1092" s="75"/>
      <c r="AC1092" s="75"/>
      <c r="AD1092" s="75"/>
      <c r="AE1092" s="170"/>
      <c r="AF1092" s="75"/>
      <c r="AG1092" s="75"/>
      <c r="AH1092" s="75"/>
    </row>
    <row r="1093" spans="1:34" ht="14.25" customHeight="1" x14ac:dyDescent="0.25">
      <c r="A1093" s="111">
        <v>81770789</v>
      </c>
      <c r="B1093" s="220" t="s">
        <v>809</v>
      </c>
      <c r="C1093" s="197" t="str">
        <f>VLOOKUP(B1093,Satser!$I$133:$J$160,2,FALSE)</f>
        <v>MH</v>
      </c>
      <c r="D1093" s="220" t="s">
        <v>1715</v>
      </c>
      <c r="E1093" s="440"/>
      <c r="F1093" s="220"/>
      <c r="G1093" s="75"/>
      <c r="H1093" s="413">
        <v>2015</v>
      </c>
      <c r="I1093" s="75"/>
      <c r="J1093" s="195"/>
      <c r="K1093" s="379">
        <f>IF(B1093="",0,VLOOKUP(B1093,Satser!$D$167:$F$194,2,FALSE)*IF(AA1093="",0,VLOOKUP(AA1093,Satser!$H$2:$J$14,2,FALSE)))</f>
        <v>127537.31110179223</v>
      </c>
      <c r="L1093" s="379">
        <f>IF(B1093="",0,VLOOKUP(B1093,Satser!$I$167:$L$194,3,FALSE)*IF(AA1093="",0,VLOOKUP(AA1093,Satser!$H$2:$J$14,3,FALSE)))</f>
        <v>599425.36217842356</v>
      </c>
      <c r="M1093" s="380">
        <f t="shared" si="17"/>
        <v>726962.67328021582</v>
      </c>
      <c r="N1093" s="302" t="s">
        <v>1594</v>
      </c>
      <c r="O1093" s="75"/>
      <c r="P1093" s="75"/>
      <c r="Q1093" s="75"/>
      <c r="R1093" s="75"/>
      <c r="S1093" s="75"/>
      <c r="T1093" s="75"/>
      <c r="U1093" s="75"/>
      <c r="V1093" s="75"/>
      <c r="W1093" s="75"/>
      <c r="X1093" s="75">
        <v>4</v>
      </c>
      <c r="Y1093" s="75">
        <v>12</v>
      </c>
      <c r="Z1093" s="110">
        <v>12</v>
      </c>
      <c r="AA1093" s="75">
        <v>12</v>
      </c>
      <c r="AB1093" s="75">
        <v>8</v>
      </c>
      <c r="AC1093" s="75"/>
      <c r="AD1093" s="75"/>
      <c r="AE1093" s="170"/>
      <c r="AF1093" s="75"/>
      <c r="AG1093" s="75"/>
      <c r="AH1093" s="75"/>
    </row>
    <row r="1094" spans="1:34" ht="14.25" customHeight="1" x14ac:dyDescent="0.25">
      <c r="A1094" s="111">
        <v>81770790</v>
      </c>
      <c r="B1094" s="220" t="s">
        <v>809</v>
      </c>
      <c r="C1094" s="197" t="str">
        <f>VLOOKUP(B1094,Satser!$I$133:$J$160,2,FALSE)</f>
        <v>MH</v>
      </c>
      <c r="D1094" s="220" t="s">
        <v>1715</v>
      </c>
      <c r="E1094" s="440"/>
      <c r="F1094" s="220"/>
      <c r="G1094" s="75"/>
      <c r="H1094" s="413">
        <v>2015</v>
      </c>
      <c r="I1094" s="75"/>
      <c r="J1094" s="195"/>
      <c r="K1094" s="379">
        <f>IF(B1094="",0,VLOOKUP(B1094,Satser!$D$167:$F$194,2,FALSE)*IF(AA1094="",0,VLOOKUP(AA1094,Satser!$H$2:$J$14,2,FALSE)))</f>
        <v>127537.31110179223</v>
      </c>
      <c r="L1094" s="379">
        <f>IF(B1094="",0,VLOOKUP(B1094,Satser!$I$167:$L$194,3,FALSE)*IF(AA1094="",0,VLOOKUP(AA1094,Satser!$H$2:$J$14,3,FALSE)))</f>
        <v>599425.36217842356</v>
      </c>
      <c r="M1094" s="380">
        <f t="shared" si="17"/>
        <v>726962.67328021582</v>
      </c>
      <c r="N1094" s="302" t="s">
        <v>1594</v>
      </c>
      <c r="O1094" s="75"/>
      <c r="P1094" s="75"/>
      <c r="Q1094" s="75"/>
      <c r="R1094" s="75"/>
      <c r="S1094" s="75"/>
      <c r="T1094" s="75"/>
      <c r="U1094" s="75"/>
      <c r="V1094" s="75"/>
      <c r="W1094" s="75"/>
      <c r="X1094" s="75">
        <v>4</v>
      </c>
      <c r="Y1094" s="75">
        <v>12</v>
      </c>
      <c r="Z1094" s="110">
        <v>12</v>
      </c>
      <c r="AA1094" s="75">
        <v>12</v>
      </c>
      <c r="AB1094" s="75">
        <v>8</v>
      </c>
      <c r="AC1094" s="75"/>
      <c r="AD1094" s="75"/>
      <c r="AE1094" s="170"/>
      <c r="AF1094" s="75"/>
      <c r="AG1094" s="75"/>
      <c r="AH1094" s="75"/>
    </row>
    <row r="1095" spans="1:34" ht="14.25" customHeight="1" x14ac:dyDescent="0.25">
      <c r="A1095" s="111">
        <v>81770791</v>
      </c>
      <c r="B1095" s="220" t="s">
        <v>810</v>
      </c>
      <c r="C1095" s="197" t="str">
        <f>VLOOKUP(B1095,Satser!$I$133:$J$160,2,FALSE)</f>
        <v>HF</v>
      </c>
      <c r="D1095" s="220" t="s">
        <v>1715</v>
      </c>
      <c r="E1095" s="440"/>
      <c r="F1095" s="220"/>
      <c r="G1095" s="75"/>
      <c r="H1095" s="413">
        <v>2015</v>
      </c>
      <c r="I1095" s="75"/>
      <c r="J1095" s="195"/>
      <c r="K1095" s="379">
        <f>IF(B1095="",0,VLOOKUP(B1095,Satser!$D$167:$F$194,2,FALSE)*IF(AA1095="",0,VLOOKUP(AA1095,Satser!$H$2:$J$14,2,FALSE)))</f>
        <v>63768.655550896117</v>
      </c>
      <c r="L1095" s="379">
        <f>IF(B1095="",0,VLOOKUP(B1095,Satser!$I$167:$L$194,3,FALSE)*IF(AA1095="",0,VLOOKUP(AA1095,Satser!$H$2:$J$14,3,FALSE)))</f>
        <v>599425.36217842356</v>
      </c>
      <c r="M1095" s="380">
        <f t="shared" si="17"/>
        <v>663194.01772931963</v>
      </c>
      <c r="N1095" s="302" t="s">
        <v>1594</v>
      </c>
      <c r="O1095" s="75"/>
      <c r="P1095" s="75"/>
      <c r="Q1095" s="75"/>
      <c r="R1095" s="75"/>
      <c r="S1095" s="75"/>
      <c r="T1095" s="75"/>
      <c r="U1095" s="75"/>
      <c r="V1095" s="75"/>
      <c r="W1095" s="75"/>
      <c r="X1095" s="75">
        <v>4</v>
      </c>
      <c r="Y1095" s="75">
        <v>12</v>
      </c>
      <c r="Z1095" s="110">
        <v>12</v>
      </c>
      <c r="AA1095" s="75">
        <v>12</v>
      </c>
      <c r="AB1095" s="75">
        <v>8</v>
      </c>
      <c r="AC1095" s="75"/>
      <c r="AD1095" s="75"/>
      <c r="AE1095" s="170"/>
      <c r="AF1095" s="75"/>
      <c r="AG1095" s="75"/>
      <c r="AH1095" s="75"/>
    </row>
    <row r="1096" spans="1:34" ht="14.25" customHeight="1" x14ac:dyDescent="0.25">
      <c r="A1096" s="111">
        <v>81770792</v>
      </c>
      <c r="B1096" s="220" t="s">
        <v>813</v>
      </c>
      <c r="C1096" s="197" t="str">
        <f>VLOOKUP(B1096,Satser!$I$133:$J$160,2,FALSE)</f>
        <v>IV</v>
      </c>
      <c r="D1096" s="220" t="s">
        <v>1846</v>
      </c>
      <c r="E1096" s="440" t="s">
        <v>2182</v>
      </c>
      <c r="F1096" s="220"/>
      <c r="G1096" s="75" t="s">
        <v>530</v>
      </c>
      <c r="H1096" s="413">
        <v>2015</v>
      </c>
      <c r="I1096" s="75">
        <v>1501</v>
      </c>
      <c r="J1096" s="195"/>
      <c r="K1096" s="379">
        <f>IF(B1096="",0,VLOOKUP(B1096,Satser!$D$167:$F$194,2,FALSE)*IF(AA1096="",0,VLOOKUP(AA1096,Satser!$H$2:$J$14,2,FALSE)))</f>
        <v>89276.117771254561</v>
      </c>
      <c r="L1096" s="379">
        <f>IF(B1096="",0,VLOOKUP(B1096,Satser!$I$167:$L$194,3,FALSE)*IF(AA1096="",0,VLOOKUP(AA1096,Satser!$H$2:$J$14,3,FALSE)))</f>
        <v>599425.36217842356</v>
      </c>
      <c r="M1096" s="380">
        <f t="shared" si="17"/>
        <v>688701.47994967806</v>
      </c>
      <c r="N1096" s="354" t="s">
        <v>1882</v>
      </c>
      <c r="O1096" s="75"/>
      <c r="P1096" s="75"/>
      <c r="Q1096" s="75"/>
      <c r="R1096" s="75"/>
      <c r="S1096" s="75"/>
      <c r="T1096" s="75"/>
      <c r="U1096" s="75"/>
      <c r="V1096" s="75"/>
      <c r="W1096" s="75"/>
      <c r="X1096" s="75">
        <v>12</v>
      </c>
      <c r="Y1096" s="75">
        <v>12</v>
      </c>
      <c r="Z1096" s="110">
        <v>12</v>
      </c>
      <c r="AA1096" s="75">
        <v>12</v>
      </c>
      <c r="AB1096" s="75"/>
      <c r="AC1096" s="75"/>
      <c r="AD1096" s="75"/>
      <c r="AE1096" s="170"/>
      <c r="AF1096" s="75"/>
      <c r="AG1096" s="75"/>
      <c r="AH1096" s="75"/>
    </row>
    <row r="1097" spans="1:34" ht="14.25" customHeight="1" x14ac:dyDescent="0.25">
      <c r="A1097" s="111">
        <v>81770793</v>
      </c>
      <c r="B1097" s="220" t="s">
        <v>813</v>
      </c>
      <c r="C1097" s="197" t="str">
        <f>VLOOKUP(B1097,Satser!$I$133:$J$160,2,FALSE)</f>
        <v>IV</v>
      </c>
      <c r="D1097" s="220" t="s">
        <v>1847</v>
      </c>
      <c r="E1097" s="440" t="s">
        <v>2181</v>
      </c>
      <c r="F1097" s="220"/>
      <c r="G1097" s="75" t="s">
        <v>527</v>
      </c>
      <c r="H1097" s="413">
        <v>2015</v>
      </c>
      <c r="I1097" s="75">
        <v>1501</v>
      </c>
      <c r="J1097" s="195"/>
      <c r="K1097" s="379">
        <f>IF(B1097="",0,VLOOKUP(B1097,Satser!$D$167:$F$194,2,FALSE)*IF(AA1097="",0,VLOOKUP(AA1097,Satser!$H$2:$J$14,2,FALSE)))</f>
        <v>89276.117771254561</v>
      </c>
      <c r="L1097" s="379">
        <f>IF(B1097="",0,VLOOKUP(B1097,Satser!$I$167:$L$194,3,FALSE)*IF(AA1097="",0,VLOOKUP(AA1097,Satser!$H$2:$J$14,3,FALSE)))</f>
        <v>599425.36217842356</v>
      </c>
      <c r="M1097" s="380">
        <f t="shared" ref="M1097:M1160" si="18">SUM(K1097+L1097)</f>
        <v>688701.47994967806</v>
      </c>
      <c r="N1097" s="354" t="s">
        <v>1882</v>
      </c>
      <c r="O1097" s="75"/>
      <c r="P1097" s="75"/>
      <c r="Q1097" s="75"/>
      <c r="R1097" s="75"/>
      <c r="S1097" s="75"/>
      <c r="T1097" s="75"/>
      <c r="U1097" s="75"/>
      <c r="V1097" s="75"/>
      <c r="W1097" s="75"/>
      <c r="X1097" s="75">
        <v>12</v>
      </c>
      <c r="Y1097" s="75">
        <v>12</v>
      </c>
      <c r="Z1097" s="110">
        <v>12</v>
      </c>
      <c r="AA1097" s="75">
        <v>12</v>
      </c>
      <c r="AB1097" s="75"/>
      <c r="AC1097" s="75"/>
      <c r="AD1097" s="75"/>
      <c r="AE1097" s="170"/>
      <c r="AF1097" s="75"/>
      <c r="AG1097" s="75"/>
      <c r="AH1097" s="75"/>
    </row>
    <row r="1098" spans="1:34" ht="14.25" customHeight="1" x14ac:dyDescent="0.25">
      <c r="A1098" s="111">
        <v>81770794</v>
      </c>
      <c r="B1098" s="220" t="s">
        <v>817</v>
      </c>
      <c r="C1098" s="197" t="str">
        <f>VLOOKUP(B1098,Satser!$I$133:$J$160,2,FALSE)</f>
        <v>NV</v>
      </c>
      <c r="D1098" s="220" t="s">
        <v>1969</v>
      </c>
      <c r="E1098" s="440" t="s">
        <v>2190</v>
      </c>
      <c r="F1098" s="220"/>
      <c r="G1098" s="75"/>
      <c r="H1098" s="413">
        <v>2015</v>
      </c>
      <c r="I1098" s="75">
        <v>1503</v>
      </c>
      <c r="J1098" s="195"/>
      <c r="K1098" s="379">
        <f>IF(B1098="",0,VLOOKUP(B1098,Satser!$D$167:$F$194,2,FALSE)*IF(AA1098="",0,VLOOKUP(AA1098,Satser!$H$2:$J$14,2,FALSE)))</f>
        <v>89276.117771254561</v>
      </c>
      <c r="L1098" s="379">
        <f>IF(B1098="",0,VLOOKUP(B1098,Satser!$I$167:$L$194,3,FALSE)*IF(AA1098="",0,VLOOKUP(AA1098,Satser!$H$2:$J$14,3,FALSE)))</f>
        <v>599425.36217842356</v>
      </c>
      <c r="M1098" s="380">
        <f t="shared" si="18"/>
        <v>688701.47994967806</v>
      </c>
      <c r="N1098" s="354" t="s">
        <v>1954</v>
      </c>
      <c r="O1098" s="75"/>
      <c r="P1098" s="75"/>
      <c r="Q1098" s="75"/>
      <c r="R1098" s="75"/>
      <c r="S1098" s="75"/>
      <c r="T1098" s="75"/>
      <c r="U1098" s="75"/>
      <c r="V1098" s="75"/>
      <c r="W1098" s="75"/>
      <c r="X1098" s="75">
        <v>10</v>
      </c>
      <c r="Y1098" s="75">
        <v>12</v>
      </c>
      <c r="Z1098" s="110">
        <v>12</v>
      </c>
      <c r="AA1098" s="75">
        <v>12</v>
      </c>
      <c r="AB1098" s="75">
        <v>2</v>
      </c>
      <c r="AC1098" s="75"/>
      <c r="AD1098" s="75"/>
      <c r="AE1098" s="170"/>
      <c r="AF1098" s="75"/>
      <c r="AG1098" s="75"/>
      <c r="AH1098" s="75"/>
    </row>
    <row r="1099" spans="1:34" ht="14.25" customHeight="1" x14ac:dyDescent="0.25">
      <c r="A1099" s="111">
        <v>81770795</v>
      </c>
      <c r="B1099" s="220" t="s">
        <v>817</v>
      </c>
      <c r="C1099" s="197" t="str">
        <f>VLOOKUP(B1099,Satser!$I$133:$J$160,2,FALSE)</f>
        <v>NV</v>
      </c>
      <c r="D1099" s="220" t="s">
        <v>1974</v>
      </c>
      <c r="E1099" s="440" t="s">
        <v>2164</v>
      </c>
      <c r="F1099" s="220"/>
      <c r="G1099" s="75" t="s">
        <v>530</v>
      </c>
      <c r="H1099" s="413">
        <v>2015</v>
      </c>
      <c r="I1099" s="75">
        <v>1508</v>
      </c>
      <c r="J1099" s="195"/>
      <c r="K1099" s="379">
        <f>IF(B1099="",0,VLOOKUP(B1099,Satser!$D$167:$F$194,2,FALSE)*IF(AA1099="",0,VLOOKUP(AA1099,Satser!$H$2:$J$14,2,FALSE)))</f>
        <v>89276.117771254561</v>
      </c>
      <c r="L1099" s="379">
        <f>IF(B1099="",0,VLOOKUP(B1099,Satser!$I$167:$L$194,3,FALSE)*IF(AA1099="",0,VLOOKUP(AA1099,Satser!$H$2:$J$14,3,FALSE)))</f>
        <v>599425.36217842356</v>
      </c>
      <c r="M1099" s="380">
        <f t="shared" si="18"/>
        <v>688701.47994967806</v>
      </c>
      <c r="N1099" s="339" t="s">
        <v>1984</v>
      </c>
      <c r="O1099" s="75"/>
      <c r="P1099" s="75"/>
      <c r="Q1099" s="75"/>
      <c r="R1099" s="75"/>
      <c r="S1099" s="75"/>
      <c r="T1099" s="75"/>
      <c r="U1099" s="75"/>
      <c r="V1099" s="75"/>
      <c r="W1099" s="75"/>
      <c r="X1099" s="75">
        <v>5</v>
      </c>
      <c r="Y1099" s="75">
        <v>12</v>
      </c>
      <c r="Z1099" s="110">
        <v>12</v>
      </c>
      <c r="AA1099" s="75">
        <v>12</v>
      </c>
      <c r="AB1099" s="75">
        <v>7</v>
      </c>
      <c r="AC1099" s="75"/>
      <c r="AD1099" s="75"/>
      <c r="AE1099" s="170"/>
      <c r="AF1099" s="75"/>
      <c r="AG1099" s="75"/>
      <c r="AH1099" s="75"/>
    </row>
    <row r="1100" spans="1:34" ht="14.25" customHeight="1" x14ac:dyDescent="0.25">
      <c r="A1100" s="450">
        <v>81770796</v>
      </c>
      <c r="B1100" s="220" t="s">
        <v>818</v>
      </c>
      <c r="C1100" s="220" t="s">
        <v>2229</v>
      </c>
      <c r="D1100" s="220" t="s">
        <v>2513</v>
      </c>
      <c r="E1100" s="440">
        <v>600105</v>
      </c>
      <c r="F1100" s="220"/>
      <c r="G1100" s="75"/>
      <c r="H1100" s="413">
        <v>2015</v>
      </c>
      <c r="I1100" s="75"/>
      <c r="J1100" s="195"/>
      <c r="K1100" s="379">
        <f>IF(B1100="",0,VLOOKUP(B1100,Satser!$D$167:$F$194,2,FALSE)*IF(AA1100="",0,VLOOKUP(AA1100,Satser!$H$2:$J$14,2,FALSE)))</f>
        <v>0</v>
      </c>
      <c r="L1100" s="379">
        <f>IF(B1100="",0,VLOOKUP(B1100,Satser!$I$167:$L$194,3,FALSE)*IF(AA1100="",0,VLOOKUP(AA1100,Satser!$H$2:$J$14,3,FALSE)))</f>
        <v>0</v>
      </c>
      <c r="M1100" s="380">
        <f t="shared" si="18"/>
        <v>0</v>
      </c>
      <c r="N1100" s="302" t="s">
        <v>2463</v>
      </c>
      <c r="O1100" s="75"/>
      <c r="P1100" s="75"/>
      <c r="Q1100" s="75"/>
      <c r="R1100" s="75"/>
      <c r="S1100" s="75"/>
      <c r="T1100" s="75"/>
      <c r="U1100" s="75"/>
      <c r="V1100" s="75"/>
      <c r="W1100" s="75"/>
      <c r="X1100" s="75">
        <v>4</v>
      </c>
      <c r="Y1100" s="75">
        <v>12</v>
      </c>
      <c r="Z1100" s="110"/>
      <c r="AA1100" s="75"/>
      <c r="AB1100" s="75"/>
      <c r="AC1100" s="75"/>
      <c r="AD1100" s="75"/>
      <c r="AE1100" s="170"/>
      <c r="AF1100" s="75"/>
      <c r="AG1100" s="75"/>
      <c r="AH1100" s="75"/>
    </row>
    <row r="1101" spans="1:34" ht="14.25" customHeight="1" x14ac:dyDescent="0.25">
      <c r="A1101" s="111">
        <v>81770797</v>
      </c>
      <c r="B1101" s="220" t="s">
        <v>818</v>
      </c>
      <c r="C1101" s="197" t="str">
        <f>VLOOKUP(B1101,Satser!$I$133:$J$160,2,FALSE)</f>
        <v>SU</v>
      </c>
      <c r="D1101" s="220" t="s">
        <v>1715</v>
      </c>
      <c r="E1101" s="440"/>
      <c r="F1101" s="220"/>
      <c r="G1101" s="75"/>
      <c r="H1101" s="413">
        <v>2015</v>
      </c>
      <c r="I1101" s="75"/>
      <c r="J1101" s="195"/>
      <c r="K1101" s="379">
        <f>IF(B1101="",0,VLOOKUP(B1101,Satser!$D$167:$F$194,2,FALSE)*IF(AA1101="",0,VLOOKUP(AA1101,Satser!$H$2:$J$14,2,FALSE)))</f>
        <v>63768.655550896117</v>
      </c>
      <c r="L1101" s="379">
        <f>IF(B1101="",0,VLOOKUP(B1101,Satser!$I$167:$L$194,3,FALSE)*IF(AA1101="",0,VLOOKUP(AA1101,Satser!$H$2:$J$14,3,FALSE)))</f>
        <v>599425.36217842356</v>
      </c>
      <c r="M1101" s="380">
        <f t="shared" si="18"/>
        <v>663194.01772931963</v>
      </c>
      <c r="N1101" s="302" t="s">
        <v>1594</v>
      </c>
      <c r="O1101" s="75"/>
      <c r="P1101" s="75"/>
      <c r="Q1101" s="75"/>
      <c r="R1101" s="75"/>
      <c r="S1101" s="75"/>
      <c r="T1101" s="75"/>
      <c r="U1101" s="75"/>
      <c r="V1101" s="75"/>
      <c r="W1101" s="75"/>
      <c r="X1101" s="75">
        <v>4</v>
      </c>
      <c r="Y1101" s="75">
        <v>12</v>
      </c>
      <c r="Z1101" s="110">
        <v>12</v>
      </c>
      <c r="AA1101" s="75">
        <v>12</v>
      </c>
      <c r="AB1101" s="75">
        <v>8</v>
      </c>
      <c r="AC1101" s="75"/>
      <c r="AD1101" s="75"/>
      <c r="AE1101" s="170"/>
      <c r="AF1101" s="75"/>
      <c r="AG1101" s="75"/>
      <c r="AH1101" s="75"/>
    </row>
    <row r="1102" spans="1:34" ht="14.25" customHeight="1" x14ac:dyDescent="0.25">
      <c r="A1102" s="451" t="s">
        <v>2278</v>
      </c>
      <c r="B1102" s="220" t="s">
        <v>2274</v>
      </c>
      <c r="C1102" s="197" t="str">
        <f>VLOOKUP(B1102,Satser!$I$133:$J$160,2,FALSE)</f>
        <v>AD</v>
      </c>
      <c r="D1102" s="220" t="s">
        <v>2287</v>
      </c>
      <c r="E1102" s="440">
        <v>614505</v>
      </c>
      <c r="F1102" s="220"/>
      <c r="G1102" s="75"/>
      <c r="H1102" s="413"/>
      <c r="I1102" s="75"/>
      <c r="J1102" s="195"/>
      <c r="K1102" s="379">
        <f>IF(B1102="",0,VLOOKUP(B1102,Satser!$D$167:$F$194,2,FALSE)*IF(AA1102="",0,VLOOKUP(AA1102,Satser!$H$2:$J$14,2,FALSE)))</f>
        <v>0</v>
      </c>
      <c r="L1102" s="379">
        <f>IF(B1102="",0,VLOOKUP(B1102,Satser!$I$167:$L$194,3,FALSE)*IF(AA1102="",0,VLOOKUP(AA1102,Satser!$H$2:$J$14,3,FALSE)))</f>
        <v>0</v>
      </c>
      <c r="M1102" s="380">
        <f t="shared" si="18"/>
        <v>0</v>
      </c>
      <c r="N1102" s="302" t="s">
        <v>2282</v>
      </c>
      <c r="O1102" s="75"/>
      <c r="P1102" s="75"/>
      <c r="Q1102" s="75"/>
      <c r="R1102" s="75"/>
      <c r="S1102" s="75"/>
      <c r="T1102" s="75"/>
      <c r="U1102" s="75"/>
      <c r="V1102" s="75"/>
      <c r="W1102" s="75"/>
      <c r="X1102" s="75"/>
      <c r="Y1102" s="75"/>
      <c r="Z1102" s="110">
        <v>9</v>
      </c>
      <c r="AA1102" s="75"/>
      <c r="AB1102" s="75"/>
      <c r="AC1102" s="75"/>
      <c r="AD1102" s="75"/>
      <c r="AE1102" s="170"/>
      <c r="AF1102" s="75"/>
      <c r="AG1102" s="75"/>
      <c r="AH1102" s="75"/>
    </row>
    <row r="1103" spans="1:34" ht="14.25" customHeight="1" x14ac:dyDescent="0.25">
      <c r="A1103" s="451" t="s">
        <v>2279</v>
      </c>
      <c r="B1103" s="220" t="s">
        <v>2275</v>
      </c>
      <c r="C1103" s="197" t="str">
        <f>VLOOKUP(B1103,Satser!$I$133:$J$160,2,FALSE)</f>
        <v>IE</v>
      </c>
      <c r="D1103" s="220" t="s">
        <v>2288</v>
      </c>
      <c r="E1103" s="440">
        <v>631005</v>
      </c>
      <c r="F1103" s="220"/>
      <c r="G1103" s="75"/>
      <c r="H1103" s="413"/>
      <c r="I1103" s="75"/>
      <c r="J1103" s="195"/>
      <c r="K1103" s="379">
        <f>IF(B1103="",0,VLOOKUP(B1103,Satser!$D$167:$F$194,2,FALSE)*IF(AA1103="",0,VLOOKUP(AA1103,Satser!$H$2:$J$14,2,FALSE)))</f>
        <v>74402.716550563549</v>
      </c>
      <c r="L1103" s="379">
        <f>IF(B1103="",0,VLOOKUP(B1103,Satser!$I$167:$L$194,3,FALSE)*IF(AA1103="",0,VLOOKUP(AA1103,Satser!$H$2:$J$14,3,FALSE)))</f>
        <v>567523.63344943651</v>
      </c>
      <c r="M1103" s="380">
        <f t="shared" si="18"/>
        <v>641926.35000000009</v>
      </c>
      <c r="N1103" s="302" t="s">
        <v>2282</v>
      </c>
      <c r="O1103" s="75"/>
      <c r="P1103" s="75"/>
      <c r="Q1103" s="75"/>
      <c r="R1103" s="75"/>
      <c r="S1103" s="75"/>
      <c r="T1103" s="75"/>
      <c r="U1103" s="75"/>
      <c r="V1103" s="75"/>
      <c r="W1103" s="75"/>
      <c r="X1103" s="75"/>
      <c r="Y1103" s="75"/>
      <c r="Z1103" s="110">
        <v>12</v>
      </c>
      <c r="AA1103" s="75">
        <v>10</v>
      </c>
      <c r="AB1103" s="75"/>
      <c r="AC1103" s="75"/>
      <c r="AD1103" s="75"/>
      <c r="AE1103" s="170"/>
      <c r="AF1103" s="75"/>
      <c r="AG1103" s="75"/>
      <c r="AH1103" s="75"/>
    </row>
    <row r="1104" spans="1:34" ht="14.25" customHeight="1" x14ac:dyDescent="0.25">
      <c r="A1104" s="451" t="s">
        <v>2280</v>
      </c>
      <c r="B1104" s="220" t="s">
        <v>2275</v>
      </c>
      <c r="C1104" s="197" t="str">
        <f>VLOOKUP(B1104,Satser!$I$133:$J$160,2,FALSE)</f>
        <v>IE</v>
      </c>
      <c r="D1104" s="220" t="s">
        <v>2289</v>
      </c>
      <c r="E1104" s="440">
        <v>631005</v>
      </c>
      <c r="F1104" s="220"/>
      <c r="G1104" s="75"/>
      <c r="H1104" s="413"/>
      <c r="I1104" s="75"/>
      <c r="J1104" s="195"/>
      <c r="K1104" s="379">
        <f>IF(B1104="",0,VLOOKUP(B1104,Satser!$D$167:$F$194,2,FALSE)*IF(AA1104="",0,VLOOKUP(AA1104,Satser!$H$2:$J$14,2,FALSE)))</f>
        <v>74402.716550563549</v>
      </c>
      <c r="L1104" s="379">
        <f>IF(B1104="",0,VLOOKUP(B1104,Satser!$I$167:$L$194,3,FALSE)*IF(AA1104="",0,VLOOKUP(AA1104,Satser!$H$2:$J$14,3,FALSE)))</f>
        <v>567523.63344943651</v>
      </c>
      <c r="M1104" s="380">
        <f t="shared" si="18"/>
        <v>641926.35000000009</v>
      </c>
      <c r="N1104" s="302" t="s">
        <v>2282</v>
      </c>
      <c r="O1104" s="75"/>
      <c r="P1104" s="75"/>
      <c r="Q1104" s="75"/>
      <c r="R1104" s="75"/>
      <c r="S1104" s="75"/>
      <c r="T1104" s="75"/>
      <c r="U1104" s="75"/>
      <c r="V1104" s="75"/>
      <c r="W1104" s="75"/>
      <c r="X1104" s="75"/>
      <c r="Y1104" s="75"/>
      <c r="Z1104" s="110">
        <v>12</v>
      </c>
      <c r="AA1104" s="75">
        <v>10</v>
      </c>
      <c r="AB1104" s="75"/>
      <c r="AC1104" s="75"/>
      <c r="AD1104" s="75"/>
      <c r="AE1104" s="170"/>
      <c r="AF1104" s="75"/>
      <c r="AG1104" s="75"/>
      <c r="AH1104" s="75"/>
    </row>
    <row r="1105" spans="1:34" ht="14.25" customHeight="1" x14ac:dyDescent="0.25">
      <c r="A1105" s="451" t="s">
        <v>2281</v>
      </c>
      <c r="B1105" s="220" t="s">
        <v>2275</v>
      </c>
      <c r="C1105" s="197" t="str">
        <f>VLOOKUP(B1105,Satser!$I$133:$J$160,2,FALSE)</f>
        <v>IE</v>
      </c>
      <c r="D1105" s="220" t="s">
        <v>2669</v>
      </c>
      <c r="E1105" s="440">
        <v>631005</v>
      </c>
      <c r="F1105" s="220"/>
      <c r="G1105" s="75"/>
      <c r="H1105" s="413"/>
      <c r="I1105" s="75"/>
      <c r="J1105" s="195"/>
      <c r="K1105" s="379">
        <f>IF(B1105="",0,VLOOKUP(B1105,Satser!$D$167:$F$194,2,FALSE)*IF(AA1105="",0,VLOOKUP(AA1105,Satser!$H$2:$J$14,2,FALSE)))</f>
        <v>66966.015940218043</v>
      </c>
      <c r="L1105" s="379">
        <f>IF(B1105="",0,VLOOKUP(B1105,Satser!$I$167:$L$194,3,FALSE)*IF(AA1105="",0,VLOOKUP(AA1105,Satser!$H$2:$J$14,3,FALSE)))</f>
        <v>510798.50905978197</v>
      </c>
      <c r="M1105" s="380">
        <f t="shared" si="18"/>
        <v>577764.52500000002</v>
      </c>
      <c r="N1105" s="302" t="s">
        <v>2282</v>
      </c>
      <c r="O1105" s="75"/>
      <c r="P1105" s="75"/>
      <c r="Q1105" s="75"/>
      <c r="R1105" s="75"/>
      <c r="S1105" s="75"/>
      <c r="T1105" s="75"/>
      <c r="U1105" s="75"/>
      <c r="V1105" s="75"/>
      <c r="W1105" s="75"/>
      <c r="X1105" s="75"/>
      <c r="Y1105" s="75"/>
      <c r="Z1105" s="110">
        <v>12</v>
      </c>
      <c r="AA1105" s="75">
        <v>9</v>
      </c>
      <c r="AB1105" s="75"/>
      <c r="AC1105" s="75"/>
      <c r="AD1105" s="75"/>
      <c r="AE1105" s="170"/>
      <c r="AF1105" s="75"/>
      <c r="AG1105" s="75"/>
      <c r="AH1105" s="75"/>
    </row>
    <row r="1106" spans="1:34" ht="14.25" customHeight="1" x14ac:dyDescent="0.25">
      <c r="A1106" s="451" t="s">
        <v>2283</v>
      </c>
      <c r="B1106" s="220" t="s">
        <v>2275</v>
      </c>
      <c r="C1106" s="197" t="str">
        <f>VLOOKUP(B1106,Satser!$I$133:$J$160,2,FALSE)</f>
        <v>IE</v>
      </c>
      <c r="D1106" s="220" t="s">
        <v>2290</v>
      </c>
      <c r="E1106" s="440">
        <v>633010</v>
      </c>
      <c r="F1106" s="220"/>
      <c r="G1106" s="75"/>
      <c r="H1106" s="413"/>
      <c r="I1106" s="75"/>
      <c r="J1106" s="195"/>
      <c r="K1106" s="379">
        <f>IF(B1106="",0,VLOOKUP(B1106,Satser!$D$167:$F$194,2,FALSE)*IF(AA1106="",0,VLOOKUP(AA1106,Satser!$H$2:$J$14,2,FALSE)))</f>
        <v>0</v>
      </c>
      <c r="L1106" s="379">
        <f>IF(B1106="",0,VLOOKUP(B1106,Satser!$I$167:$L$194,3,FALSE)*IF(AA1106="",0,VLOOKUP(AA1106,Satser!$H$2:$J$14,3,FALSE)))</f>
        <v>0</v>
      </c>
      <c r="M1106" s="380">
        <f t="shared" si="18"/>
        <v>0</v>
      </c>
      <c r="N1106" s="302" t="s">
        <v>2282</v>
      </c>
      <c r="O1106" s="75"/>
      <c r="P1106" s="75"/>
      <c r="Q1106" s="75"/>
      <c r="R1106" s="75"/>
      <c r="S1106" s="75"/>
      <c r="T1106" s="75"/>
      <c r="U1106" s="75"/>
      <c r="V1106" s="75"/>
      <c r="W1106" s="75"/>
      <c r="X1106" s="75"/>
      <c r="Y1106" s="75"/>
      <c r="Z1106" s="110">
        <v>8</v>
      </c>
      <c r="AA1106" s="75"/>
      <c r="AB1106" s="75"/>
      <c r="AC1106" s="75"/>
      <c r="AD1106" s="75"/>
      <c r="AE1106" s="170"/>
      <c r="AF1106" s="75"/>
      <c r="AG1106" s="75"/>
      <c r="AH1106" s="75"/>
    </row>
    <row r="1107" spans="1:34" ht="14.25" customHeight="1" x14ac:dyDescent="0.25">
      <c r="A1107" s="451">
        <v>68123738</v>
      </c>
      <c r="B1107" s="220" t="s">
        <v>2275</v>
      </c>
      <c r="C1107" s="197" t="str">
        <f>VLOOKUP(B1107,Satser!$I$133:$J$160,2,FALSE)</f>
        <v>IE</v>
      </c>
      <c r="D1107" s="220" t="s">
        <v>2546</v>
      </c>
      <c r="E1107" s="440">
        <v>633010</v>
      </c>
      <c r="F1107" s="220"/>
      <c r="G1107" s="75"/>
      <c r="H1107" s="413"/>
      <c r="I1107" s="75"/>
      <c r="J1107" s="195"/>
      <c r="K1107" s="379">
        <f>IF(B1107="",0,VLOOKUP(B1107,Satser!$D$167:$F$194,2,FALSE)*IF(AA1107="",0,VLOOKUP(AA1107,Satser!$H$2:$J$14,2,FALSE)))</f>
        <v>89276.117771254561</v>
      </c>
      <c r="L1107" s="379">
        <f>IF(B1107="",0,VLOOKUP(B1107,Satser!$I$167:$L$194,3,FALSE)*IF(AA1107="",0,VLOOKUP(AA1107,Satser!$H$2:$J$14,3,FALSE)))</f>
        <v>680973.8822287455</v>
      </c>
      <c r="M1107" s="380">
        <f t="shared" si="18"/>
        <v>770250</v>
      </c>
      <c r="N1107" s="302" t="s">
        <v>2282</v>
      </c>
      <c r="O1107" s="75"/>
      <c r="P1107" s="75"/>
      <c r="Q1107" s="75"/>
      <c r="R1107" s="75"/>
      <c r="S1107" s="75"/>
      <c r="T1107" s="75"/>
      <c r="U1107" s="75"/>
      <c r="V1107" s="75"/>
      <c r="W1107" s="75"/>
      <c r="X1107" s="75"/>
      <c r="Y1107" s="75"/>
      <c r="Z1107" s="110">
        <v>12</v>
      </c>
      <c r="AA1107" s="75">
        <v>12</v>
      </c>
      <c r="AB1107" s="75"/>
      <c r="AC1107" s="75"/>
      <c r="AD1107" s="75"/>
      <c r="AE1107" s="170"/>
      <c r="AF1107" s="75"/>
      <c r="AG1107" s="75"/>
      <c r="AH1107" s="75"/>
    </row>
    <row r="1108" spans="1:34" ht="14.25" customHeight="1" x14ac:dyDescent="0.25">
      <c r="A1108" s="451" t="s">
        <v>2284</v>
      </c>
      <c r="B1108" s="220" t="s">
        <v>2275</v>
      </c>
      <c r="C1108" s="197" t="str">
        <f>VLOOKUP(B1108,Satser!$I$133:$J$160,2,FALSE)</f>
        <v>IE</v>
      </c>
      <c r="D1108" s="220" t="s">
        <v>2487</v>
      </c>
      <c r="E1108" s="440">
        <v>633010</v>
      </c>
      <c r="F1108" s="220"/>
      <c r="G1108" s="75"/>
      <c r="H1108" s="413"/>
      <c r="I1108" s="75"/>
      <c r="J1108" s="195"/>
      <c r="K1108" s="379">
        <f>IF(B1108="",0,VLOOKUP(B1108,Satser!$D$167:$F$194,2,FALSE)*IF(AA1108="",0,VLOOKUP(AA1108,Satser!$H$2:$J$14,2,FALSE)))</f>
        <v>74402.716550563549</v>
      </c>
      <c r="L1108" s="379">
        <f>IF(B1108="",0,VLOOKUP(B1108,Satser!$I$167:$L$194,3,FALSE)*IF(AA1108="",0,VLOOKUP(AA1108,Satser!$H$2:$J$14,3,FALSE)))</f>
        <v>567523.63344943651</v>
      </c>
      <c r="M1108" s="380">
        <f t="shared" si="18"/>
        <v>641926.35000000009</v>
      </c>
      <c r="N1108" s="302" t="s">
        <v>2282</v>
      </c>
      <c r="O1108" s="75"/>
      <c r="P1108" s="75"/>
      <c r="Q1108" s="75"/>
      <c r="R1108" s="75"/>
      <c r="S1108" s="75"/>
      <c r="T1108" s="75"/>
      <c r="U1108" s="75"/>
      <c r="V1108" s="75"/>
      <c r="W1108" s="75"/>
      <c r="X1108" s="75"/>
      <c r="Y1108" s="75"/>
      <c r="Z1108" s="110">
        <v>12</v>
      </c>
      <c r="AA1108" s="75">
        <v>10</v>
      </c>
      <c r="AB1108" s="75"/>
      <c r="AC1108" s="75"/>
      <c r="AD1108" s="75"/>
      <c r="AE1108" s="170"/>
      <c r="AF1108" s="75"/>
      <c r="AG1108" s="75"/>
      <c r="AH1108" s="75"/>
    </row>
    <row r="1109" spans="1:34" ht="14.25" customHeight="1" x14ac:dyDescent="0.25">
      <c r="A1109" s="451" t="s">
        <v>2285</v>
      </c>
      <c r="B1109" s="220" t="s">
        <v>2276</v>
      </c>
      <c r="C1109" s="197" t="str">
        <f>VLOOKUP(B1109,Satser!$I$133:$J$160,2,FALSE)</f>
        <v>MH</v>
      </c>
      <c r="D1109" s="220" t="s">
        <v>2291</v>
      </c>
      <c r="E1109" s="440">
        <v>657005</v>
      </c>
      <c r="F1109" s="220"/>
      <c r="G1109" s="75"/>
      <c r="H1109" s="413"/>
      <c r="I1109" s="75"/>
      <c r="J1109" s="195"/>
      <c r="K1109" s="379">
        <f>IF(B1109="",0,VLOOKUP(B1109,Satser!$D$167:$F$194,2,FALSE)*IF(AA1109="",0,VLOOKUP(AA1109,Satser!$H$2:$J$14,2,FALSE)))</f>
        <v>0</v>
      </c>
      <c r="L1109" s="379">
        <f>IF(B1109="",0,VLOOKUP(B1109,Satser!$I$167:$L$194,3,FALSE)*IF(AA1109="",0,VLOOKUP(AA1109,Satser!$H$2:$J$14,3,FALSE)))</f>
        <v>0</v>
      </c>
      <c r="M1109" s="380">
        <f t="shared" si="18"/>
        <v>0</v>
      </c>
      <c r="N1109" s="302" t="s">
        <v>1594</v>
      </c>
      <c r="O1109" s="75"/>
      <c r="P1109" s="75"/>
      <c r="Q1109" s="75"/>
      <c r="R1109" s="75"/>
      <c r="S1109" s="75"/>
      <c r="T1109" s="75"/>
      <c r="U1109" s="75"/>
      <c r="V1109" s="75"/>
      <c r="W1109" s="75"/>
      <c r="X1109" s="75"/>
      <c r="Y1109" s="75"/>
      <c r="Z1109" s="110">
        <v>12</v>
      </c>
      <c r="AA1109" s="75"/>
      <c r="AB1109" s="75"/>
      <c r="AC1109" s="75"/>
      <c r="AD1109" s="75"/>
      <c r="AE1109" s="170"/>
      <c r="AF1109" s="75"/>
      <c r="AG1109" s="75"/>
      <c r="AH1109" s="75"/>
    </row>
    <row r="1110" spans="1:34" ht="14.25" customHeight="1" x14ac:dyDescent="0.25">
      <c r="A1110" s="451" t="s">
        <v>2286</v>
      </c>
      <c r="B1110" s="220" t="s">
        <v>2277</v>
      </c>
      <c r="C1110" s="197" t="str">
        <f>VLOOKUP(B1110,Satser!$I$133:$J$160,2,FALSE)</f>
        <v>MH</v>
      </c>
      <c r="D1110" s="220" t="s">
        <v>2292</v>
      </c>
      <c r="E1110" s="440">
        <v>657005</v>
      </c>
      <c r="F1110" s="220"/>
      <c r="G1110" s="75"/>
      <c r="H1110" s="413"/>
      <c r="I1110" s="75"/>
      <c r="J1110" s="195"/>
      <c r="K1110" s="379">
        <f>IF(B1110="",0,VLOOKUP(B1110,Satser!$D$167:$F$194,2,FALSE)*IF(AA1110="",0,VLOOKUP(AA1110,Satser!$H$2:$J$14,2,FALSE)))</f>
        <v>0</v>
      </c>
      <c r="L1110" s="379">
        <f>IF(B1110="",0,VLOOKUP(B1110,Satser!$I$167:$L$194,3,FALSE)*IF(AA1110="",0,VLOOKUP(AA1110,Satser!$H$2:$J$14,3,FALSE)))</f>
        <v>0</v>
      </c>
      <c r="M1110" s="380">
        <f t="shared" si="18"/>
        <v>0</v>
      </c>
      <c r="N1110" s="302" t="s">
        <v>1594</v>
      </c>
      <c r="O1110" s="75"/>
      <c r="P1110" s="75"/>
      <c r="Q1110" s="75"/>
      <c r="R1110" s="75"/>
      <c r="S1110" s="75"/>
      <c r="T1110" s="75"/>
      <c r="U1110" s="75"/>
      <c r="V1110" s="75"/>
      <c r="W1110" s="75"/>
      <c r="X1110" s="75"/>
      <c r="Y1110" s="75"/>
      <c r="Z1110" s="110">
        <v>12</v>
      </c>
      <c r="AA1110" s="75"/>
      <c r="AB1110" s="75"/>
      <c r="AC1110" s="75"/>
      <c r="AD1110" s="75"/>
      <c r="AE1110" s="170"/>
      <c r="AF1110" s="75"/>
      <c r="AG1110" s="75"/>
      <c r="AH1110" s="75"/>
    </row>
    <row r="1111" spans="1:34" ht="14.25" customHeight="1" x14ac:dyDescent="0.25">
      <c r="A1111" s="451" t="s">
        <v>2293</v>
      </c>
      <c r="B1111" s="220" t="s">
        <v>2277</v>
      </c>
      <c r="C1111" s="197" t="str">
        <f>VLOOKUP(B1111,Satser!$I$133:$J$160,2,FALSE)</f>
        <v>MH</v>
      </c>
      <c r="D1111" s="220" t="s">
        <v>2294</v>
      </c>
      <c r="E1111" s="440">
        <v>657020</v>
      </c>
      <c r="F1111" s="220"/>
      <c r="G1111" s="75"/>
      <c r="H1111" s="413"/>
      <c r="I1111" s="75"/>
      <c r="J1111" s="195"/>
      <c r="K1111" s="379">
        <f>IF(B1111="",0,VLOOKUP(B1111,Satser!$D$167:$F$194,2,FALSE)*IF(AA1111="",0,VLOOKUP(AA1111,Satser!$H$2:$J$14,2,FALSE)))</f>
        <v>89276.117771254561</v>
      </c>
      <c r="L1111" s="379">
        <f>IF(B1111="",0,VLOOKUP(B1111,Satser!$I$167:$L$194,3,FALSE)*IF(AA1111="",0,VLOOKUP(AA1111,Satser!$H$2:$J$14,3,FALSE)))</f>
        <v>1017829.8822287456</v>
      </c>
      <c r="M1111" s="380">
        <f t="shared" si="18"/>
        <v>1107106.0000000002</v>
      </c>
      <c r="N1111" s="302" t="s">
        <v>1594</v>
      </c>
      <c r="O1111" s="75"/>
      <c r="P1111" s="75"/>
      <c r="Q1111" s="75"/>
      <c r="R1111" s="75"/>
      <c r="S1111" s="75"/>
      <c r="T1111" s="75"/>
      <c r="U1111" s="75"/>
      <c r="V1111" s="75"/>
      <c r="W1111" s="75"/>
      <c r="X1111" s="75"/>
      <c r="Y1111" s="75"/>
      <c r="Z1111" s="110">
        <v>12</v>
      </c>
      <c r="AA1111" s="75">
        <v>12</v>
      </c>
      <c r="AB1111" s="75"/>
      <c r="AC1111" s="75"/>
      <c r="AD1111" s="75"/>
      <c r="AE1111" s="170"/>
      <c r="AF1111" s="75"/>
      <c r="AG1111" s="75"/>
      <c r="AH1111" s="75"/>
    </row>
    <row r="1112" spans="1:34" ht="14.25" customHeight="1" x14ac:dyDescent="0.25">
      <c r="A1112" s="451" t="s">
        <v>2300</v>
      </c>
      <c r="B1112" s="220" t="s">
        <v>2295</v>
      </c>
      <c r="C1112" s="197" t="str">
        <f>VLOOKUP(B1112,Satser!$I$133:$J$160,2,FALSE)</f>
        <v>MH</v>
      </c>
      <c r="D1112" s="220" t="s">
        <v>2308</v>
      </c>
      <c r="E1112" s="440">
        <v>658005</v>
      </c>
      <c r="F1112" s="220"/>
      <c r="G1112" s="75"/>
      <c r="H1112" s="413"/>
      <c r="I1112" s="75">
        <v>1503</v>
      </c>
      <c r="J1112" s="195"/>
      <c r="K1112" s="379">
        <f>IF(B1112="",0,VLOOKUP(B1112,Satser!$D$167:$F$194,2,FALSE)*IF(AA1112="",0,VLOOKUP(AA1112,Satser!$H$2:$J$14,2,FALSE)))</f>
        <v>14873.401220691007</v>
      </c>
      <c r="L1112" s="379">
        <f>IF(B1112="",0,VLOOKUP(B1112,Satser!$I$167:$L$194,3,FALSE)*IF(AA1112="",0,VLOOKUP(AA1112,Satser!$H$2:$J$14,3,FALSE)))</f>
        <v>103184.35677930898</v>
      </c>
      <c r="M1112" s="380">
        <f t="shared" si="18"/>
        <v>118057.75799999999</v>
      </c>
      <c r="N1112" s="302" t="s">
        <v>1594</v>
      </c>
      <c r="O1112" s="75"/>
      <c r="P1112" s="75"/>
      <c r="Q1112" s="75"/>
      <c r="R1112" s="75"/>
      <c r="S1112" s="75"/>
      <c r="T1112" s="75"/>
      <c r="U1112" s="75"/>
      <c r="V1112" s="75"/>
      <c r="W1112" s="75"/>
      <c r="X1112" s="75"/>
      <c r="Y1112" s="75"/>
      <c r="Z1112" s="110">
        <v>12</v>
      </c>
      <c r="AA1112" s="75">
        <v>2</v>
      </c>
      <c r="AB1112" s="75"/>
      <c r="AC1112" s="75"/>
      <c r="AD1112" s="75"/>
      <c r="AE1112" s="170"/>
      <c r="AF1112" s="75"/>
      <c r="AG1112" s="75"/>
      <c r="AH1112" s="75"/>
    </row>
    <row r="1113" spans="1:34" ht="14.25" customHeight="1" x14ac:dyDescent="0.25">
      <c r="A1113" s="451">
        <v>68224112</v>
      </c>
      <c r="B1113" s="220" t="s">
        <v>2295</v>
      </c>
      <c r="C1113" s="197" t="str">
        <f>VLOOKUP(B1113,Satser!$I$133:$J$160,2,FALSE)</f>
        <v>MH</v>
      </c>
      <c r="D1113" s="220" t="s">
        <v>2309</v>
      </c>
      <c r="E1113" s="440">
        <v>658005</v>
      </c>
      <c r="F1113" s="220"/>
      <c r="G1113" s="75"/>
      <c r="H1113" s="413"/>
      <c r="I1113" s="75">
        <v>1603</v>
      </c>
      <c r="J1113" s="195"/>
      <c r="K1113" s="379">
        <f>IF(B1113="",0,VLOOKUP(B1113,Satser!$D$167:$F$194,2,FALSE)*IF(AA1113="",0,VLOOKUP(AA1113,Satser!$H$2:$J$14,2,FALSE)))</f>
        <v>89276.117771254561</v>
      </c>
      <c r="L1113" s="379">
        <f>IF(B1113="",0,VLOOKUP(B1113,Satser!$I$167:$L$194,3,FALSE)*IF(AA1113="",0,VLOOKUP(AA1113,Satser!$H$2:$J$14,3,FALSE)))</f>
        <v>619353.8822287455</v>
      </c>
      <c r="M1113" s="380">
        <f t="shared" si="18"/>
        <v>708630</v>
      </c>
      <c r="N1113" s="302" t="s">
        <v>1594</v>
      </c>
      <c r="O1113" s="75"/>
      <c r="P1113" s="75"/>
      <c r="Q1113" s="75"/>
      <c r="R1113" s="75"/>
      <c r="S1113" s="75"/>
      <c r="T1113" s="75"/>
      <c r="U1113" s="75"/>
      <c r="V1113" s="75"/>
      <c r="W1113" s="75"/>
      <c r="X1113" s="75"/>
      <c r="Y1113" s="75"/>
      <c r="Z1113" s="110">
        <v>12</v>
      </c>
      <c r="AA1113" s="75">
        <v>12</v>
      </c>
      <c r="AB1113" s="75">
        <v>2</v>
      </c>
      <c r="AC1113" s="75"/>
      <c r="AD1113" s="75"/>
      <c r="AE1113" s="170"/>
      <c r="AF1113" s="75"/>
      <c r="AG1113" s="75"/>
      <c r="AH1113" s="75"/>
    </row>
    <row r="1114" spans="1:34" ht="14.25" customHeight="1" x14ac:dyDescent="0.25">
      <c r="A1114" s="451" t="s">
        <v>2301</v>
      </c>
      <c r="B1114" s="220" t="s">
        <v>2296</v>
      </c>
      <c r="C1114" s="220" t="s">
        <v>2225</v>
      </c>
      <c r="D1114" s="220" t="s">
        <v>2310</v>
      </c>
      <c r="E1114" s="440">
        <v>649305</v>
      </c>
      <c r="F1114" s="220"/>
      <c r="G1114" s="75"/>
      <c r="H1114" s="413"/>
      <c r="I1114" s="75">
        <v>1608</v>
      </c>
      <c r="J1114" s="195"/>
      <c r="K1114" s="379">
        <f>IF(B1114="",0,VLOOKUP(B1114,Satser!$D$167:$F$194,2,FALSE)*IF(AA1114="",0,VLOOKUP(AA1114,Satser!$H$2:$J$14,2,FALSE)))</f>
        <v>89276.117771254561</v>
      </c>
      <c r="L1114" s="379">
        <f>IF(B1114="",0,VLOOKUP(B1114,Satser!$I$167:$L$194,3,FALSE)*IF(AA1114="",0,VLOOKUP(AA1114,Satser!$H$2:$J$14,3,FALSE)))</f>
        <v>619353.8822287455</v>
      </c>
      <c r="M1114" s="380">
        <f t="shared" si="18"/>
        <v>708630</v>
      </c>
      <c r="N1114" s="302" t="s">
        <v>2319</v>
      </c>
      <c r="O1114" s="75"/>
      <c r="P1114" s="75"/>
      <c r="Q1114" s="75"/>
      <c r="R1114" s="75"/>
      <c r="S1114" s="75"/>
      <c r="T1114" s="75"/>
      <c r="U1114" s="75"/>
      <c r="V1114" s="75"/>
      <c r="W1114" s="75"/>
      <c r="X1114" s="75"/>
      <c r="Y1114" s="75"/>
      <c r="Z1114" s="110">
        <v>12</v>
      </c>
      <c r="AA1114" s="75">
        <v>12</v>
      </c>
      <c r="AB1114" s="75">
        <v>7</v>
      </c>
      <c r="AC1114" s="75"/>
      <c r="AD1114" s="75"/>
      <c r="AE1114" s="170"/>
      <c r="AF1114" s="75"/>
      <c r="AG1114" s="75"/>
      <c r="AH1114" s="75"/>
    </row>
    <row r="1115" spans="1:34" ht="14.25" customHeight="1" x14ac:dyDescent="0.25">
      <c r="A1115" s="451" t="s">
        <v>2302</v>
      </c>
      <c r="B1115" s="220" t="s">
        <v>2296</v>
      </c>
      <c r="C1115" s="197" t="str">
        <f>VLOOKUP(B1115,Satser!$I$133:$J$160,2,FALSE)</f>
        <v>IE</v>
      </c>
      <c r="D1115" s="220" t="s">
        <v>2311</v>
      </c>
      <c r="E1115" s="440">
        <v>635505</v>
      </c>
      <c r="F1115" s="220"/>
      <c r="G1115" s="75"/>
      <c r="H1115" s="413"/>
      <c r="I1115" s="75"/>
      <c r="J1115" s="195"/>
      <c r="K1115" s="379">
        <f>IF(B1115="",0,VLOOKUP(B1115,Satser!$D$167:$F$194,2,FALSE)*IF(AA1115="",0,VLOOKUP(AA1115,Satser!$H$2:$J$14,2,FALSE)))</f>
        <v>89276.117771254561</v>
      </c>
      <c r="L1115" s="379">
        <f>IF(B1115="",0,VLOOKUP(B1115,Satser!$I$167:$L$194,3,FALSE)*IF(AA1115="",0,VLOOKUP(AA1115,Satser!$H$2:$J$14,3,FALSE)))</f>
        <v>619353.8822287455</v>
      </c>
      <c r="M1115" s="380">
        <f t="shared" si="18"/>
        <v>708630</v>
      </c>
      <c r="N1115" s="302" t="s">
        <v>2319</v>
      </c>
      <c r="O1115" s="75"/>
      <c r="P1115" s="75"/>
      <c r="Q1115" s="75"/>
      <c r="R1115" s="75"/>
      <c r="S1115" s="75"/>
      <c r="T1115" s="75"/>
      <c r="U1115" s="75"/>
      <c r="V1115" s="75"/>
      <c r="W1115" s="75"/>
      <c r="X1115" s="75"/>
      <c r="Y1115" s="75"/>
      <c r="Z1115" s="110">
        <v>12</v>
      </c>
      <c r="AA1115" s="75">
        <v>12</v>
      </c>
      <c r="AB1115" s="75">
        <v>12</v>
      </c>
      <c r="AC1115" s="75"/>
      <c r="AD1115" s="75"/>
      <c r="AE1115" s="170"/>
      <c r="AF1115" s="75"/>
      <c r="AG1115" s="75"/>
      <c r="AH1115" s="75"/>
    </row>
    <row r="1116" spans="1:34" ht="14.25" customHeight="1" x14ac:dyDescent="0.25">
      <c r="A1116" s="451" t="s">
        <v>2303</v>
      </c>
      <c r="B1116" s="220" t="s">
        <v>2296</v>
      </c>
      <c r="C1116" s="197" t="str">
        <f>VLOOKUP(B1116,Satser!$I$133:$J$160,2,FALSE)</f>
        <v>IE</v>
      </c>
      <c r="D1116" s="220" t="s">
        <v>2668</v>
      </c>
      <c r="E1116" s="440">
        <v>635505</v>
      </c>
      <c r="F1116" s="220"/>
      <c r="G1116" s="75" t="s">
        <v>527</v>
      </c>
      <c r="H1116" s="413"/>
      <c r="I1116" s="75">
        <v>1708</v>
      </c>
      <c r="J1116" s="195"/>
      <c r="K1116" s="379">
        <f>IF(B1116="",0,VLOOKUP(B1116,Satser!$D$167:$F$194,2,FALSE)*IF(AA1116="",0,VLOOKUP(AA1116,Satser!$H$2:$J$14,2,FALSE)))</f>
        <v>89276.117771254561</v>
      </c>
      <c r="L1116" s="379">
        <f>IF(B1116="",0,VLOOKUP(B1116,Satser!$I$167:$L$194,3,FALSE)*IF(AA1116="",0,VLOOKUP(AA1116,Satser!$H$2:$J$14,3,FALSE)))</f>
        <v>619353.8822287455</v>
      </c>
      <c r="M1116" s="380">
        <f t="shared" si="18"/>
        <v>708630</v>
      </c>
      <c r="N1116" s="141" t="s">
        <v>2683</v>
      </c>
      <c r="O1116" s="75"/>
      <c r="P1116" s="75"/>
      <c r="Q1116" s="75"/>
      <c r="R1116" s="75"/>
      <c r="S1116" s="75"/>
      <c r="T1116" s="75"/>
      <c r="U1116" s="75"/>
      <c r="V1116" s="75"/>
      <c r="W1116" s="75"/>
      <c r="X1116" s="75"/>
      <c r="Y1116" s="75"/>
      <c r="Z1116" s="110">
        <v>5</v>
      </c>
      <c r="AA1116" s="110">
        <v>12</v>
      </c>
      <c r="AB1116" s="110">
        <v>12</v>
      </c>
      <c r="AC1116" s="110">
        <v>7</v>
      </c>
      <c r="AD1116" s="75"/>
      <c r="AE1116" s="170"/>
      <c r="AF1116" s="75"/>
      <c r="AG1116" s="75"/>
      <c r="AH1116" s="75"/>
    </row>
    <row r="1117" spans="1:34" ht="14.25" customHeight="1" x14ac:dyDescent="0.25">
      <c r="A1117" s="451">
        <v>68222211</v>
      </c>
      <c r="B1117" s="220" t="s">
        <v>2297</v>
      </c>
      <c r="C1117" s="197" t="str">
        <f>VLOOKUP(B1117,Satser!$I$133:$J$160,2,FALSE)</f>
        <v>IV</v>
      </c>
      <c r="D1117" s="220" t="s">
        <v>2312</v>
      </c>
      <c r="E1117" s="440">
        <v>649305</v>
      </c>
      <c r="F1117" s="220"/>
      <c r="G1117" s="75"/>
      <c r="H1117" s="413"/>
      <c r="I1117" s="75">
        <v>1408</v>
      </c>
      <c r="J1117" s="195"/>
      <c r="K1117" s="379">
        <f>IF(B1117="",0,VLOOKUP(B1117,Satser!$D$167:$F$194,2,FALSE)*IF(AA1117="",0,VLOOKUP(AA1117,Satser!$H$2:$J$14,2,FALSE)))</f>
        <v>0</v>
      </c>
      <c r="L1117" s="379">
        <f>IF(B1117="",0,VLOOKUP(B1117,Satser!$I$167:$L$194,3,FALSE)*IF(AA1117="",0,VLOOKUP(AA1117,Satser!$H$2:$J$14,3,FALSE)))</f>
        <v>0</v>
      </c>
      <c r="M1117" s="380">
        <f t="shared" si="18"/>
        <v>0</v>
      </c>
      <c r="N1117" s="302" t="s">
        <v>2319</v>
      </c>
      <c r="O1117" s="75"/>
      <c r="P1117" s="75"/>
      <c r="Q1117" s="75"/>
      <c r="R1117" s="75"/>
      <c r="S1117" s="75"/>
      <c r="T1117" s="75"/>
      <c r="U1117" s="75"/>
      <c r="V1117" s="75"/>
      <c r="W1117" s="75"/>
      <c r="X1117" s="75"/>
      <c r="Y1117" s="75"/>
      <c r="Z1117" s="110">
        <v>7</v>
      </c>
      <c r="AA1117" s="75"/>
      <c r="AB1117" s="75"/>
      <c r="AC1117" s="75"/>
      <c r="AD1117" s="75"/>
      <c r="AE1117" s="170"/>
      <c r="AF1117" s="75"/>
      <c r="AG1117" s="75"/>
      <c r="AH1117" s="75"/>
    </row>
    <row r="1118" spans="1:34" ht="14.25" customHeight="1" x14ac:dyDescent="0.25">
      <c r="A1118" s="451" t="s">
        <v>2304</v>
      </c>
      <c r="B1118" s="220" t="s">
        <v>2297</v>
      </c>
      <c r="C1118" s="197" t="str">
        <f>VLOOKUP(B1118,Satser!$I$133:$J$160,2,FALSE)</f>
        <v>IV</v>
      </c>
      <c r="D1118" s="220" t="s">
        <v>2313</v>
      </c>
      <c r="E1118" s="440">
        <v>649305</v>
      </c>
      <c r="F1118" s="220"/>
      <c r="G1118" s="75"/>
      <c r="H1118" s="413"/>
      <c r="I1118" s="75">
        <v>1501</v>
      </c>
      <c r="J1118" s="195"/>
      <c r="K1118" s="379">
        <f>IF(B1118="",0,VLOOKUP(B1118,Satser!$D$167:$F$194,2,FALSE)*IF(AA1118="",0,VLOOKUP(AA1118,Satser!$H$2:$J$14,2,FALSE)))</f>
        <v>0</v>
      </c>
      <c r="L1118" s="379">
        <f>IF(B1118="",0,VLOOKUP(B1118,Satser!$I$167:$L$194,3,FALSE)*IF(AA1118="",0,VLOOKUP(AA1118,Satser!$H$2:$J$14,3,FALSE)))</f>
        <v>0</v>
      </c>
      <c r="M1118" s="380">
        <f t="shared" si="18"/>
        <v>0</v>
      </c>
      <c r="N1118" s="302" t="s">
        <v>2319</v>
      </c>
      <c r="O1118" s="75"/>
      <c r="P1118" s="75"/>
      <c r="Q1118" s="75"/>
      <c r="R1118" s="75"/>
      <c r="S1118" s="75"/>
      <c r="T1118" s="75"/>
      <c r="U1118" s="75"/>
      <c r="V1118" s="75"/>
      <c r="W1118" s="75"/>
      <c r="X1118" s="75"/>
      <c r="Y1118" s="75"/>
      <c r="Z1118" s="110">
        <v>12</v>
      </c>
      <c r="AA1118" s="75"/>
      <c r="AB1118" s="75"/>
      <c r="AC1118" s="75"/>
      <c r="AD1118" s="75"/>
      <c r="AE1118" s="170"/>
      <c r="AF1118" s="75"/>
      <c r="AG1118" s="75"/>
      <c r="AH1118" s="75"/>
    </row>
    <row r="1119" spans="1:34" ht="14.25" customHeight="1" x14ac:dyDescent="0.25">
      <c r="A1119" s="451" t="s">
        <v>2305</v>
      </c>
      <c r="B1119" s="220" t="s">
        <v>2297</v>
      </c>
      <c r="C1119" s="197" t="str">
        <f>VLOOKUP(B1119,Satser!$I$133:$J$160,2,FALSE)</f>
        <v>IV</v>
      </c>
      <c r="D1119" s="220" t="s">
        <v>2314</v>
      </c>
      <c r="E1119" s="440">
        <v>649305</v>
      </c>
      <c r="F1119" s="220"/>
      <c r="G1119" s="75"/>
      <c r="H1119" s="413"/>
      <c r="I1119" s="75">
        <v>1612</v>
      </c>
      <c r="J1119" s="195"/>
      <c r="K1119" s="379">
        <f>IF(B1119="",0,VLOOKUP(B1119,Satser!$D$167:$F$194,2,FALSE)*IF(AA1119="",0,VLOOKUP(AA1119,Satser!$H$2:$J$14,2,FALSE)))</f>
        <v>89276.117771254561</v>
      </c>
      <c r="L1119" s="379">
        <f>IF(B1119="",0,VLOOKUP(B1119,Satser!$I$167:$L$194,3,FALSE)*IF(AA1119="",0,VLOOKUP(AA1119,Satser!$H$2:$J$14,3,FALSE)))</f>
        <v>619353.8822287455</v>
      </c>
      <c r="M1119" s="380">
        <f t="shared" si="18"/>
        <v>708630</v>
      </c>
      <c r="N1119" s="302" t="s">
        <v>2319</v>
      </c>
      <c r="O1119" s="75"/>
      <c r="P1119" s="75"/>
      <c r="Q1119" s="75"/>
      <c r="R1119" s="75"/>
      <c r="S1119" s="75"/>
      <c r="T1119" s="75"/>
      <c r="U1119" s="75"/>
      <c r="V1119" s="75"/>
      <c r="W1119" s="75"/>
      <c r="X1119" s="75"/>
      <c r="Y1119" s="75"/>
      <c r="Z1119" s="110">
        <v>12</v>
      </c>
      <c r="AA1119" s="75">
        <v>12</v>
      </c>
      <c r="AB1119" s="75">
        <v>11</v>
      </c>
      <c r="AC1119" s="75"/>
      <c r="AD1119" s="75"/>
      <c r="AE1119" s="170"/>
      <c r="AF1119" s="75"/>
      <c r="AG1119" s="75"/>
      <c r="AH1119" s="75"/>
    </row>
    <row r="1120" spans="1:34" ht="14.25" customHeight="1" x14ac:dyDescent="0.25">
      <c r="A1120" s="451">
        <v>68224411</v>
      </c>
      <c r="B1120" s="220" t="s">
        <v>2298</v>
      </c>
      <c r="C1120" s="197" t="str">
        <f>VLOOKUP(B1120,Satser!$I$133:$J$160,2,FALSE)</f>
        <v>NV</v>
      </c>
      <c r="D1120" s="220" t="s">
        <v>2315</v>
      </c>
      <c r="E1120" s="440">
        <v>664505</v>
      </c>
      <c r="F1120" s="220"/>
      <c r="G1120" s="75"/>
      <c r="H1120" s="413"/>
      <c r="I1120" s="75">
        <v>1504</v>
      </c>
      <c r="J1120" s="195"/>
      <c r="K1120" s="379">
        <f>IF(B1120="",0,VLOOKUP(B1120,Satser!$D$167:$F$194,2,FALSE)*IF(AA1120="",0,VLOOKUP(AA1120,Satser!$H$2:$J$14,2,FALSE)))</f>
        <v>22310.101831036511</v>
      </c>
      <c r="L1120" s="379">
        <f>IF(B1120="",0,VLOOKUP(B1120,Satser!$I$167:$L$194,3,FALSE)*IF(AA1120="",0,VLOOKUP(AA1120,Satser!$H$2:$J$14,3,FALSE)))</f>
        <v>154776.53516896348</v>
      </c>
      <c r="M1120" s="380">
        <f t="shared" si="18"/>
        <v>177086.63699999999</v>
      </c>
      <c r="N1120" s="302" t="s">
        <v>2319</v>
      </c>
      <c r="O1120" s="75"/>
      <c r="P1120" s="75"/>
      <c r="Q1120" s="75"/>
      <c r="R1120" s="75"/>
      <c r="S1120" s="75"/>
      <c r="T1120" s="75"/>
      <c r="U1120" s="75"/>
      <c r="V1120" s="75"/>
      <c r="W1120" s="75"/>
      <c r="X1120" s="75"/>
      <c r="Y1120" s="75"/>
      <c r="Z1120" s="110">
        <v>12</v>
      </c>
      <c r="AA1120" s="75">
        <v>3</v>
      </c>
      <c r="AB1120" s="75"/>
      <c r="AC1120" s="75"/>
      <c r="AD1120" s="75"/>
      <c r="AE1120" s="170"/>
      <c r="AF1120" s="75"/>
      <c r="AG1120" s="75"/>
      <c r="AH1120" s="75"/>
    </row>
    <row r="1121" spans="1:34" ht="14.25" customHeight="1" x14ac:dyDescent="0.25">
      <c r="A1121" s="451" t="s">
        <v>2306</v>
      </c>
      <c r="B1121" s="220" t="s">
        <v>2298</v>
      </c>
      <c r="C1121" s="197" t="str">
        <f>VLOOKUP(B1121,Satser!$I$133:$J$160,2,FALSE)</f>
        <v>NV</v>
      </c>
      <c r="D1121" s="220" t="s">
        <v>2316</v>
      </c>
      <c r="E1121" s="440">
        <v>664505</v>
      </c>
      <c r="F1121" s="220"/>
      <c r="G1121" s="75"/>
      <c r="H1121" s="413"/>
      <c r="I1121" s="75">
        <v>1605</v>
      </c>
      <c r="J1121" s="195"/>
      <c r="K1121" s="379">
        <f>IF(B1121="",0,VLOOKUP(B1121,Satser!$D$167:$F$194,2,FALSE)*IF(AA1121="",0,VLOOKUP(AA1121,Satser!$H$2:$J$14,2,FALSE)))</f>
        <v>89276.117771254561</v>
      </c>
      <c r="L1121" s="379">
        <f>IF(B1121="",0,VLOOKUP(B1121,Satser!$I$167:$L$194,3,FALSE)*IF(AA1121="",0,VLOOKUP(AA1121,Satser!$H$2:$J$14,3,FALSE)))</f>
        <v>619353.8822287455</v>
      </c>
      <c r="M1121" s="380">
        <f t="shared" si="18"/>
        <v>708630</v>
      </c>
      <c r="N1121" s="302" t="s">
        <v>2319</v>
      </c>
      <c r="O1121" s="75"/>
      <c r="P1121" s="75"/>
      <c r="Q1121" s="75"/>
      <c r="R1121" s="75"/>
      <c r="S1121" s="75"/>
      <c r="T1121" s="75"/>
      <c r="U1121" s="75"/>
      <c r="V1121" s="75"/>
      <c r="W1121" s="75"/>
      <c r="X1121" s="75"/>
      <c r="Y1121" s="75"/>
      <c r="Z1121" s="110">
        <v>12</v>
      </c>
      <c r="AA1121" s="75">
        <v>12</v>
      </c>
      <c r="AB1121" s="75">
        <v>4</v>
      </c>
      <c r="AC1121" s="75"/>
      <c r="AD1121" s="75"/>
      <c r="AE1121" s="170"/>
      <c r="AF1121" s="75"/>
      <c r="AG1121" s="75"/>
      <c r="AH1121" s="75"/>
    </row>
    <row r="1122" spans="1:34" ht="14.25" customHeight="1" x14ac:dyDescent="0.25">
      <c r="A1122" s="451">
        <v>68224711</v>
      </c>
      <c r="B1122" s="220" t="s">
        <v>2299</v>
      </c>
      <c r="C1122" s="197" t="str">
        <f>VLOOKUP(B1122,Satser!$I$133:$J$160,2,FALSE)</f>
        <v>ØK</v>
      </c>
      <c r="D1122" s="220" t="s">
        <v>2317</v>
      </c>
      <c r="E1122" s="440">
        <v>601505</v>
      </c>
      <c r="F1122" s="220"/>
      <c r="G1122" s="75"/>
      <c r="H1122" s="413"/>
      <c r="I1122" s="75"/>
      <c r="J1122" s="195"/>
      <c r="K1122" s="379">
        <f>IF(B1122="",0,VLOOKUP(B1122,Satser!$D$167:$F$194,2,FALSE)*IF(AA1122="",0,VLOOKUP(AA1122,Satser!$H$2:$J$14,2,FALSE)))</f>
        <v>0</v>
      </c>
      <c r="L1122" s="379">
        <f>IF(B1122="",0,VLOOKUP(B1122,Satser!$I$167:$L$194,3,FALSE)*IF(AA1122="",0,VLOOKUP(AA1122,Satser!$H$2:$J$14,3,FALSE)))</f>
        <v>0</v>
      </c>
      <c r="M1122" s="380">
        <f t="shared" si="18"/>
        <v>0</v>
      </c>
      <c r="N1122" s="302" t="s">
        <v>2319</v>
      </c>
      <c r="O1122" s="75"/>
      <c r="P1122" s="75"/>
      <c r="Q1122" s="75"/>
      <c r="R1122" s="75"/>
      <c r="S1122" s="75"/>
      <c r="T1122" s="75"/>
      <c r="U1122" s="75"/>
      <c r="V1122" s="75"/>
      <c r="W1122" s="75"/>
      <c r="X1122" s="75"/>
      <c r="Y1122" s="75"/>
      <c r="Z1122" s="110">
        <v>6</v>
      </c>
      <c r="AA1122" s="75"/>
      <c r="AB1122" s="75"/>
      <c r="AC1122" s="75"/>
      <c r="AD1122" s="75"/>
      <c r="AE1122" s="170"/>
      <c r="AF1122" s="75"/>
      <c r="AG1122" s="75"/>
      <c r="AH1122" s="75"/>
    </row>
    <row r="1123" spans="1:34" ht="14.25" customHeight="1" x14ac:dyDescent="0.25">
      <c r="A1123" s="451" t="s">
        <v>2307</v>
      </c>
      <c r="B1123" s="220" t="s">
        <v>2299</v>
      </c>
      <c r="C1123" s="197" t="str">
        <f>VLOOKUP(B1123,Satser!$I$133:$J$160,2,FALSE)</f>
        <v>ØK</v>
      </c>
      <c r="D1123" s="220" t="s">
        <v>2318</v>
      </c>
      <c r="E1123" s="440">
        <v>601505</v>
      </c>
      <c r="F1123" s="220"/>
      <c r="G1123" s="75"/>
      <c r="H1123" s="413"/>
      <c r="I1123" s="75"/>
      <c r="J1123" s="195"/>
      <c r="K1123" s="379">
        <f>IF(B1123="",0,VLOOKUP(B1123,Satser!$D$167:$F$194,2,FALSE)*IF(AA1123="",0,VLOOKUP(AA1123,Satser!$H$2:$J$14,2,FALSE)))</f>
        <v>89276.117771254561</v>
      </c>
      <c r="L1123" s="379">
        <f>IF(B1123="",0,VLOOKUP(B1123,Satser!$I$167:$L$194,3,FALSE)*IF(AA1123="",0,VLOOKUP(AA1123,Satser!$H$2:$J$14,3,FALSE)))</f>
        <v>619353.8822287455</v>
      </c>
      <c r="M1123" s="380">
        <f t="shared" si="18"/>
        <v>708630</v>
      </c>
      <c r="N1123" s="302" t="s">
        <v>2319</v>
      </c>
      <c r="O1123" s="75"/>
      <c r="P1123" s="75"/>
      <c r="Q1123" s="75"/>
      <c r="R1123" s="75"/>
      <c r="S1123" s="75"/>
      <c r="T1123" s="75"/>
      <c r="U1123" s="75"/>
      <c r="V1123" s="75"/>
      <c r="W1123" s="75"/>
      <c r="X1123" s="75"/>
      <c r="Y1123" s="75"/>
      <c r="Z1123" s="110">
        <v>12</v>
      </c>
      <c r="AA1123" s="75">
        <v>12</v>
      </c>
      <c r="AB1123" s="75"/>
      <c r="AC1123" s="75"/>
      <c r="AD1123" s="75"/>
      <c r="AE1123" s="170"/>
      <c r="AF1123" s="75"/>
      <c r="AG1123" s="75"/>
      <c r="AH1123" s="75"/>
    </row>
    <row r="1124" spans="1:34" ht="14.25" customHeight="1" x14ac:dyDescent="0.25">
      <c r="A1124" s="451" t="s">
        <v>2320</v>
      </c>
      <c r="B1124" s="220" t="s">
        <v>2224</v>
      </c>
      <c r="C1124" s="197" t="str">
        <f>VLOOKUP(B1124,Satser!$I$133:$J$160,2,FALSE)</f>
        <v>IE</v>
      </c>
      <c r="D1124" s="220" t="s">
        <v>2330</v>
      </c>
      <c r="E1124" s="440">
        <v>636010</v>
      </c>
      <c r="F1124" s="220"/>
      <c r="G1124" s="75"/>
      <c r="H1124" s="413"/>
      <c r="I1124" s="75"/>
      <c r="J1124" s="195"/>
      <c r="K1124" s="379">
        <f>IF(B1124="",0,VLOOKUP(B1124,Satser!$D$167:$F$194,2,FALSE)*IF(AA1124="",0,VLOOKUP(AA1124,Satser!$H$2:$J$14,2,FALSE)))</f>
        <v>89276.117771254561</v>
      </c>
      <c r="L1124" s="379">
        <f>IF(B1124="",0,VLOOKUP(B1124,Satser!$I$167:$L$194,3,FALSE)*IF(AA1124="",0,VLOOKUP(AA1124,Satser!$H$2:$J$14,3,FALSE)))</f>
        <v>599425.36217842356</v>
      </c>
      <c r="M1124" s="380">
        <f t="shared" si="18"/>
        <v>688701.47994967806</v>
      </c>
      <c r="N1124" s="302" t="s">
        <v>2420</v>
      </c>
      <c r="O1124" s="75"/>
      <c r="P1124" s="75"/>
      <c r="Q1124" s="75"/>
      <c r="R1124" s="75"/>
      <c r="S1124" s="75"/>
      <c r="T1124" s="75"/>
      <c r="U1124" s="75"/>
      <c r="V1124" s="75"/>
      <c r="W1124" s="75"/>
      <c r="X1124" s="75"/>
      <c r="Y1124" s="75"/>
      <c r="Z1124" s="110">
        <v>12</v>
      </c>
      <c r="AA1124" s="75">
        <v>12</v>
      </c>
      <c r="AB1124" s="75">
        <v>11</v>
      </c>
      <c r="AC1124" s="75"/>
      <c r="AD1124" s="75"/>
      <c r="AE1124" s="170"/>
      <c r="AF1124" s="75"/>
      <c r="AG1124" s="75"/>
      <c r="AH1124" s="75"/>
    </row>
    <row r="1125" spans="1:34" ht="14.25" customHeight="1" x14ac:dyDescent="0.25">
      <c r="A1125" s="451" t="s">
        <v>2321</v>
      </c>
      <c r="B1125" s="220" t="s">
        <v>2227</v>
      </c>
      <c r="C1125" s="197" t="str">
        <f>VLOOKUP(B1125,Satser!$I$133:$J$160,2,FALSE)</f>
        <v>NV</v>
      </c>
      <c r="D1125" s="220" t="s">
        <v>2331</v>
      </c>
      <c r="E1125" s="440">
        <v>664005</v>
      </c>
      <c r="F1125" s="220"/>
      <c r="G1125" s="75"/>
      <c r="H1125" s="413"/>
      <c r="I1125" s="75"/>
      <c r="J1125" s="195"/>
      <c r="K1125" s="379">
        <f>IF(B1125="",0,VLOOKUP(B1125,Satser!$D$167:$F$194,2,FALSE)*IF(AA1125="",0,VLOOKUP(AA1125,Satser!$H$2:$J$14,2,FALSE)))</f>
        <v>0</v>
      </c>
      <c r="L1125" s="379">
        <f>IF(B1125="",0,VLOOKUP(B1125,Satser!$I$167:$L$194,3,FALSE)*IF(AA1125="",0,VLOOKUP(AA1125,Satser!$H$2:$J$14,3,FALSE)))</f>
        <v>0</v>
      </c>
      <c r="M1125" s="380">
        <f t="shared" si="18"/>
        <v>0</v>
      </c>
      <c r="N1125" s="302" t="s">
        <v>2420</v>
      </c>
      <c r="O1125" s="75"/>
      <c r="P1125" s="75"/>
      <c r="Q1125" s="75"/>
      <c r="R1125" s="75"/>
      <c r="S1125" s="75"/>
      <c r="T1125" s="75"/>
      <c r="U1125" s="75"/>
      <c r="V1125" s="75"/>
      <c r="W1125" s="75"/>
      <c r="X1125" s="75"/>
      <c r="Y1125" s="75"/>
      <c r="Z1125" s="110">
        <v>6</v>
      </c>
      <c r="AA1125" s="75"/>
      <c r="AB1125" s="75"/>
      <c r="AC1125" s="75"/>
      <c r="AD1125" s="75"/>
      <c r="AE1125" s="170"/>
      <c r="AF1125" s="75"/>
      <c r="AG1125" s="75"/>
      <c r="AH1125" s="75"/>
    </row>
    <row r="1126" spans="1:34" ht="14.25" customHeight="1" x14ac:dyDescent="0.25">
      <c r="A1126" s="451" t="s">
        <v>2322</v>
      </c>
      <c r="B1126" s="220" t="s">
        <v>2224</v>
      </c>
      <c r="C1126" s="197" t="str">
        <f>VLOOKUP(B1126,Satser!$I$133:$J$160,2,FALSE)</f>
        <v>IE</v>
      </c>
      <c r="D1126" s="220" t="s">
        <v>2332</v>
      </c>
      <c r="E1126" s="440">
        <v>633505</v>
      </c>
      <c r="F1126" s="220"/>
      <c r="G1126" s="75"/>
      <c r="H1126" s="413"/>
      <c r="I1126" s="75"/>
      <c r="J1126" s="195"/>
      <c r="K1126" s="379">
        <f>IF(B1126="",0,VLOOKUP(B1126,Satser!$D$167:$F$194,2,FALSE)*IF(AA1126="",0,VLOOKUP(AA1126,Satser!$H$2:$J$14,2,FALSE)))</f>
        <v>0</v>
      </c>
      <c r="L1126" s="379">
        <f>IF(B1126="",0,VLOOKUP(B1126,Satser!$I$167:$L$194,3,FALSE)*IF(AA1126="",0,VLOOKUP(AA1126,Satser!$H$2:$J$14,3,FALSE)))</f>
        <v>0</v>
      </c>
      <c r="M1126" s="380">
        <f t="shared" si="18"/>
        <v>0</v>
      </c>
      <c r="N1126" s="302" t="s">
        <v>2420</v>
      </c>
      <c r="O1126" s="75"/>
      <c r="P1126" s="75"/>
      <c r="Q1126" s="75"/>
      <c r="R1126" s="75"/>
      <c r="S1126" s="75"/>
      <c r="T1126" s="75"/>
      <c r="U1126" s="75"/>
      <c r="V1126" s="75"/>
      <c r="W1126" s="75"/>
      <c r="X1126" s="75"/>
      <c r="Y1126" s="75"/>
      <c r="Z1126" s="110">
        <v>11</v>
      </c>
      <c r="AA1126" s="75"/>
      <c r="AB1126" s="75"/>
      <c r="AC1126" s="75"/>
      <c r="AD1126" s="75"/>
      <c r="AE1126" s="170"/>
      <c r="AF1126" s="75"/>
      <c r="AG1126" s="75"/>
      <c r="AH1126" s="75"/>
    </row>
    <row r="1127" spans="1:34" ht="14.25" customHeight="1" x14ac:dyDescent="0.25">
      <c r="A1127" s="451" t="s">
        <v>2323</v>
      </c>
      <c r="B1127" s="220" t="s">
        <v>2225</v>
      </c>
      <c r="C1127" s="197" t="str">
        <f>VLOOKUP(B1127,Satser!$I$133:$J$160,2,FALSE)</f>
        <v>IV</v>
      </c>
      <c r="D1127" s="220" t="s">
        <v>2333</v>
      </c>
      <c r="E1127" s="440">
        <v>642505</v>
      </c>
      <c r="F1127" s="220"/>
      <c r="G1127" s="75"/>
      <c r="H1127" s="413"/>
      <c r="I1127" s="75"/>
      <c r="J1127" s="195"/>
      <c r="K1127" s="379">
        <f>IF(B1127="",0,VLOOKUP(B1127,Satser!$D$167:$F$194,2,FALSE)*IF(AA1127="",0,VLOOKUP(AA1127,Satser!$H$2:$J$14,2,FALSE)))</f>
        <v>52083.687107749902</v>
      </c>
      <c r="L1127" s="379">
        <f>IF(B1127="",0,VLOOKUP(B1127,Satser!$I$167:$L$194,3,FALSE)*IF(AA1127="",0,VLOOKUP(AA1127,Satser!$H$2:$J$14,3,FALSE)))</f>
        <v>349704.75629489223</v>
      </c>
      <c r="M1127" s="380">
        <f t="shared" si="18"/>
        <v>401788.44340264215</v>
      </c>
      <c r="N1127" s="302" t="s">
        <v>2420</v>
      </c>
      <c r="O1127" s="75"/>
      <c r="P1127" s="75"/>
      <c r="Q1127" s="75"/>
      <c r="R1127" s="75"/>
      <c r="S1127" s="75"/>
      <c r="T1127" s="75"/>
      <c r="U1127" s="75"/>
      <c r="V1127" s="75"/>
      <c r="W1127" s="75"/>
      <c r="X1127" s="75"/>
      <c r="Y1127" s="75"/>
      <c r="Z1127" s="110">
        <v>12</v>
      </c>
      <c r="AA1127" s="75">
        <v>7</v>
      </c>
      <c r="AB1127" s="75"/>
      <c r="AC1127" s="75"/>
      <c r="AD1127" s="75"/>
      <c r="AE1127" s="170"/>
      <c r="AF1127" s="75"/>
      <c r="AG1127" s="75"/>
      <c r="AH1127" s="75"/>
    </row>
    <row r="1128" spans="1:34" ht="14.25" customHeight="1" x14ac:dyDescent="0.25">
      <c r="A1128" s="451" t="s">
        <v>2324</v>
      </c>
      <c r="B1128" s="220" t="s">
        <v>2225</v>
      </c>
      <c r="C1128" s="197" t="str">
        <f>VLOOKUP(B1128,Satser!$I$133:$J$160,2,FALSE)</f>
        <v>IV</v>
      </c>
      <c r="D1128" s="220" t="s">
        <v>2334</v>
      </c>
      <c r="E1128" s="440">
        <v>642505</v>
      </c>
      <c r="F1128" s="220"/>
      <c r="G1128" s="75"/>
      <c r="H1128" s="413"/>
      <c r="I1128" s="75"/>
      <c r="J1128" s="195"/>
      <c r="K1128" s="379">
        <f>IF(B1128="",0,VLOOKUP(B1128,Satser!$D$167:$F$194,2,FALSE)*IF(AA1128="",0,VLOOKUP(AA1128,Satser!$H$2:$J$14,2,FALSE)))</f>
        <v>89276.117771254561</v>
      </c>
      <c r="L1128" s="379">
        <f>IF(B1128="",0,VLOOKUP(B1128,Satser!$I$167:$L$194,3,FALSE)*IF(AA1128="",0,VLOOKUP(AA1128,Satser!$H$2:$J$14,3,FALSE)))</f>
        <v>599425.36217842356</v>
      </c>
      <c r="M1128" s="380">
        <f t="shared" si="18"/>
        <v>688701.47994967806</v>
      </c>
      <c r="N1128" s="302" t="s">
        <v>2420</v>
      </c>
      <c r="O1128" s="75"/>
      <c r="P1128" s="75"/>
      <c r="Q1128" s="75"/>
      <c r="R1128" s="75"/>
      <c r="S1128" s="75"/>
      <c r="T1128" s="75"/>
      <c r="U1128" s="75"/>
      <c r="V1128" s="75"/>
      <c r="W1128" s="75"/>
      <c r="X1128" s="75"/>
      <c r="Y1128" s="75"/>
      <c r="Z1128" s="110">
        <v>12</v>
      </c>
      <c r="AA1128" s="75">
        <v>12</v>
      </c>
      <c r="AB1128" s="75">
        <v>7</v>
      </c>
      <c r="AC1128" s="75"/>
      <c r="AD1128" s="75"/>
      <c r="AE1128" s="170"/>
      <c r="AF1128" s="75"/>
      <c r="AG1128" s="75"/>
      <c r="AH1128" s="75"/>
    </row>
    <row r="1129" spans="1:34" ht="14.25" customHeight="1" x14ac:dyDescent="0.25">
      <c r="A1129" s="451" t="s">
        <v>2325</v>
      </c>
      <c r="B1129" s="220" t="s">
        <v>2227</v>
      </c>
      <c r="C1129" s="197" t="str">
        <f>VLOOKUP(B1129,Satser!$I$133:$J$160,2,FALSE)</f>
        <v>NV</v>
      </c>
      <c r="D1129" s="220" t="s">
        <v>2335</v>
      </c>
      <c r="E1129" s="440">
        <v>663506</v>
      </c>
      <c r="F1129" s="220"/>
      <c r="G1129" s="75"/>
      <c r="H1129" s="413"/>
      <c r="I1129" s="75"/>
      <c r="J1129" s="195"/>
      <c r="K1129" s="379">
        <f>IF(B1129="",0,VLOOKUP(B1129,Satser!$D$167:$F$194,2,FALSE)*IF(AA1129="",0,VLOOKUP(AA1129,Satser!$H$2:$J$14,2,FALSE)))</f>
        <v>89276.117771254561</v>
      </c>
      <c r="L1129" s="379">
        <f>IF(B1129="",0,VLOOKUP(B1129,Satser!$I$167:$L$194,3,FALSE)*IF(AA1129="",0,VLOOKUP(AA1129,Satser!$H$2:$J$14,3,FALSE)))</f>
        <v>599425.36217842356</v>
      </c>
      <c r="M1129" s="380">
        <f t="shared" si="18"/>
        <v>688701.47994967806</v>
      </c>
      <c r="N1129" s="302" t="s">
        <v>2420</v>
      </c>
      <c r="O1129" s="75"/>
      <c r="P1129" s="75"/>
      <c r="Q1129" s="75"/>
      <c r="R1129" s="75"/>
      <c r="S1129" s="75"/>
      <c r="T1129" s="75"/>
      <c r="U1129" s="75"/>
      <c r="V1129" s="75"/>
      <c r="W1129" s="75"/>
      <c r="X1129" s="75"/>
      <c r="Y1129" s="75"/>
      <c r="Z1129" s="110">
        <v>12</v>
      </c>
      <c r="AA1129" s="75">
        <v>12</v>
      </c>
      <c r="AB1129" s="75">
        <v>8</v>
      </c>
      <c r="AC1129" s="75"/>
      <c r="AD1129" s="75"/>
      <c r="AE1129" s="170"/>
      <c r="AF1129" s="75"/>
      <c r="AG1129" s="75"/>
      <c r="AH1129" s="75"/>
    </row>
    <row r="1130" spans="1:34" ht="14.25" customHeight="1" x14ac:dyDescent="0.25">
      <c r="A1130" s="451" t="s">
        <v>2326</v>
      </c>
      <c r="B1130" s="220" t="s">
        <v>2227</v>
      </c>
      <c r="C1130" s="197" t="str">
        <f>VLOOKUP(B1130,Satser!$I$133:$J$160,2,FALSE)</f>
        <v>NV</v>
      </c>
      <c r="D1130" s="220" t="s">
        <v>2336</v>
      </c>
      <c r="E1130" s="440">
        <v>663506</v>
      </c>
      <c r="F1130" s="220"/>
      <c r="G1130" s="75"/>
      <c r="H1130" s="413"/>
      <c r="I1130" s="75"/>
      <c r="J1130" s="195"/>
      <c r="K1130" s="379">
        <f>IF(B1130="",0,VLOOKUP(B1130,Satser!$D$167:$F$194,2,FALSE)*IF(AA1130="",0,VLOOKUP(AA1130,Satser!$H$2:$J$14,2,FALSE)))</f>
        <v>89276.117771254561</v>
      </c>
      <c r="L1130" s="379">
        <f>IF(B1130="",0,VLOOKUP(B1130,Satser!$I$167:$L$194,3,FALSE)*IF(AA1130="",0,VLOOKUP(AA1130,Satser!$H$2:$J$14,3,FALSE)))</f>
        <v>599425.36217842356</v>
      </c>
      <c r="M1130" s="380">
        <f t="shared" si="18"/>
        <v>688701.47994967806</v>
      </c>
      <c r="N1130" s="302" t="s">
        <v>2420</v>
      </c>
      <c r="O1130" s="75"/>
      <c r="P1130" s="75"/>
      <c r="Q1130" s="75"/>
      <c r="R1130" s="75"/>
      <c r="S1130" s="75"/>
      <c r="T1130" s="75"/>
      <c r="U1130" s="75"/>
      <c r="V1130" s="75"/>
      <c r="W1130" s="75"/>
      <c r="X1130" s="75"/>
      <c r="Y1130" s="75"/>
      <c r="Z1130" s="110">
        <v>12</v>
      </c>
      <c r="AA1130" s="75">
        <v>12</v>
      </c>
      <c r="AB1130" s="75">
        <v>8</v>
      </c>
      <c r="AC1130" s="75"/>
      <c r="AD1130" s="75"/>
      <c r="AE1130" s="170"/>
      <c r="AF1130" s="75"/>
      <c r="AG1130" s="75"/>
      <c r="AH1130" s="75"/>
    </row>
    <row r="1131" spans="1:34" ht="14.25" customHeight="1" x14ac:dyDescent="0.25">
      <c r="A1131" s="451" t="s">
        <v>2327</v>
      </c>
      <c r="B1131" s="220" t="s">
        <v>2227</v>
      </c>
      <c r="C1131" s="197" t="str">
        <f>VLOOKUP(B1131,Satser!$I$133:$J$160,2,FALSE)</f>
        <v>NV</v>
      </c>
      <c r="D1131" s="220" t="s">
        <v>2337</v>
      </c>
      <c r="E1131" s="440">
        <v>661506</v>
      </c>
      <c r="F1131" s="220"/>
      <c r="G1131" s="75"/>
      <c r="H1131" s="413"/>
      <c r="I1131" s="75"/>
      <c r="J1131" s="195"/>
      <c r="K1131" s="379">
        <f>IF(B1131="",0,VLOOKUP(B1131,Satser!$D$167:$F$194,2,FALSE)*IF(AA1131="",0,VLOOKUP(AA1131,Satser!$H$2:$J$14,2,FALSE)))</f>
        <v>89276.117771254561</v>
      </c>
      <c r="L1131" s="379">
        <f>IF(B1131="",0,VLOOKUP(B1131,Satser!$I$167:$L$194,3,FALSE)*IF(AA1131="",0,VLOOKUP(AA1131,Satser!$H$2:$J$14,3,FALSE)))</f>
        <v>599425.36217842356</v>
      </c>
      <c r="M1131" s="380">
        <f t="shared" si="18"/>
        <v>688701.47994967806</v>
      </c>
      <c r="N1131" s="302" t="s">
        <v>2420</v>
      </c>
      <c r="O1131" s="75"/>
      <c r="P1131" s="75"/>
      <c r="Q1131" s="75"/>
      <c r="R1131" s="75"/>
      <c r="S1131" s="75"/>
      <c r="T1131" s="75"/>
      <c r="U1131" s="75"/>
      <c r="V1131" s="75"/>
      <c r="W1131" s="75"/>
      <c r="X1131" s="75"/>
      <c r="Y1131" s="75"/>
      <c r="Z1131" s="110">
        <v>12</v>
      </c>
      <c r="AA1131" s="75">
        <v>12</v>
      </c>
      <c r="AB1131" s="75">
        <v>8</v>
      </c>
      <c r="AC1131" s="75"/>
      <c r="AD1131" s="75"/>
      <c r="AE1131" s="170"/>
      <c r="AF1131" s="75"/>
      <c r="AG1131" s="75"/>
      <c r="AH1131" s="75"/>
    </row>
    <row r="1132" spans="1:34" ht="14.25" customHeight="1" x14ac:dyDescent="0.25">
      <c r="A1132" s="451" t="s">
        <v>2409</v>
      </c>
      <c r="B1132" s="220" t="s">
        <v>2227</v>
      </c>
      <c r="C1132" s="197" t="str">
        <f>VLOOKUP(B1132,Satser!$I$133:$J$160,2,FALSE)</f>
        <v>NV</v>
      </c>
      <c r="D1132" s="220" t="s">
        <v>2491</v>
      </c>
      <c r="E1132" s="440">
        <v>661506</v>
      </c>
      <c r="F1132" s="220"/>
      <c r="G1132" s="75"/>
      <c r="H1132" s="413"/>
      <c r="I1132" s="75">
        <v>1704</v>
      </c>
      <c r="J1132" s="195"/>
      <c r="K1132" s="379">
        <f>IF(B1132="",0,VLOOKUP(B1132,Satser!$D$167:$F$194,2,FALSE)*IF(AA1132="",0,VLOOKUP(AA1132,Satser!$H$2:$J$14,2,FALSE)))</f>
        <v>89276.117771254561</v>
      </c>
      <c r="L1132" s="379">
        <f>IF(B1132="",0,VLOOKUP(B1132,Satser!$I$167:$L$194,3,FALSE)*IF(AA1132="",0,VLOOKUP(AA1132,Satser!$H$2:$J$14,3,FALSE)))</f>
        <v>599425.36217842356</v>
      </c>
      <c r="M1132" s="380">
        <f t="shared" si="18"/>
        <v>688701.47994967806</v>
      </c>
      <c r="N1132" s="141" t="s">
        <v>2531</v>
      </c>
      <c r="O1132" s="75"/>
      <c r="P1132" s="75"/>
      <c r="Q1132" s="75"/>
      <c r="R1132" s="75"/>
      <c r="S1132" s="75"/>
      <c r="T1132" s="75"/>
      <c r="U1132" s="75"/>
      <c r="V1132" s="75"/>
      <c r="W1132" s="75"/>
      <c r="X1132" s="75"/>
      <c r="Y1132" s="75"/>
      <c r="Z1132" s="110">
        <v>9</v>
      </c>
      <c r="AA1132" s="75">
        <v>12</v>
      </c>
      <c r="AB1132" s="75">
        <v>12</v>
      </c>
      <c r="AC1132" s="75">
        <v>12</v>
      </c>
      <c r="AD1132" s="75">
        <v>3</v>
      </c>
      <c r="AE1132" s="170"/>
      <c r="AF1132" s="75"/>
      <c r="AG1132" s="75"/>
      <c r="AH1132" s="75"/>
    </row>
    <row r="1133" spans="1:34" ht="14.25" customHeight="1" x14ac:dyDescent="0.25">
      <c r="A1133" s="451" t="s">
        <v>2410</v>
      </c>
      <c r="B1133" s="220" t="s">
        <v>2227</v>
      </c>
      <c r="C1133" s="197" t="str">
        <f>VLOOKUP(B1133,Satser!$I$133:$J$160,2,FALSE)</f>
        <v>NV</v>
      </c>
      <c r="D1133" s="220" t="s">
        <v>2492</v>
      </c>
      <c r="E1133" s="440">
        <v>661506</v>
      </c>
      <c r="F1133" s="220"/>
      <c r="G1133" s="75"/>
      <c r="H1133" s="413"/>
      <c r="I1133" s="75">
        <v>1705</v>
      </c>
      <c r="J1133" s="195"/>
      <c r="K1133" s="379">
        <f>IF(B1133="",0,VLOOKUP(B1133,Satser!$D$167:$F$194,2,FALSE)*IF(AA1133="",0,VLOOKUP(AA1133,Satser!$H$2:$J$14,2,FALSE)))</f>
        <v>89276.117771254561</v>
      </c>
      <c r="L1133" s="379">
        <f>IF(B1133="",0,VLOOKUP(B1133,Satser!$I$167:$L$194,3,FALSE)*IF(AA1133="",0,VLOOKUP(AA1133,Satser!$H$2:$J$14,3,FALSE)))</f>
        <v>599425.36217842356</v>
      </c>
      <c r="M1133" s="380">
        <f t="shared" si="18"/>
        <v>688701.47994967806</v>
      </c>
      <c r="N1133" s="141" t="s">
        <v>2531</v>
      </c>
      <c r="O1133" s="75"/>
      <c r="P1133" s="75"/>
      <c r="Q1133" s="75"/>
      <c r="R1133" s="75"/>
      <c r="S1133" s="75"/>
      <c r="T1133" s="75"/>
      <c r="U1133" s="75"/>
      <c r="V1133" s="75"/>
      <c r="W1133" s="75"/>
      <c r="X1133" s="75"/>
      <c r="Y1133" s="75"/>
      <c r="Z1133" s="110">
        <v>8</v>
      </c>
      <c r="AA1133" s="75">
        <v>12</v>
      </c>
      <c r="AB1133" s="75">
        <v>12</v>
      </c>
      <c r="AC1133" s="75">
        <v>12</v>
      </c>
      <c r="AD1133" s="75">
        <v>4</v>
      </c>
      <c r="AE1133" s="170"/>
      <c r="AF1133" s="75"/>
      <c r="AG1133" s="75"/>
      <c r="AH1133" s="75"/>
    </row>
    <row r="1134" spans="1:34" ht="14.25" customHeight="1" x14ac:dyDescent="0.25">
      <c r="A1134" s="451" t="s">
        <v>2328</v>
      </c>
      <c r="B1134" s="220" t="s">
        <v>2225</v>
      </c>
      <c r="C1134" s="197" t="str">
        <f>VLOOKUP(B1134,Satser!$I$133:$J$160,2,FALSE)</f>
        <v>IV</v>
      </c>
      <c r="D1134" s="220" t="s">
        <v>2338</v>
      </c>
      <c r="E1134" s="440">
        <v>642505</v>
      </c>
      <c r="F1134" s="220"/>
      <c r="G1134" s="75"/>
      <c r="H1134" s="413"/>
      <c r="I1134" s="75"/>
      <c r="J1134" s="195"/>
      <c r="K1134" s="379">
        <f>IF(B1134="",0,VLOOKUP(B1134,Satser!$D$167:$F$194,2,FALSE)*IF(AA1134="",0,VLOOKUP(AA1134,Satser!$H$2:$J$14,2,FALSE)))</f>
        <v>89276.117771254561</v>
      </c>
      <c r="L1134" s="379">
        <f>IF(B1134="",0,VLOOKUP(B1134,Satser!$I$167:$L$194,3,FALSE)*IF(AA1134="",0,VLOOKUP(AA1134,Satser!$H$2:$J$14,3,FALSE)))</f>
        <v>599425.36217842356</v>
      </c>
      <c r="M1134" s="380">
        <f t="shared" si="18"/>
        <v>688701.47994967806</v>
      </c>
      <c r="N1134" s="302" t="s">
        <v>2420</v>
      </c>
      <c r="O1134" s="75"/>
      <c r="P1134" s="75"/>
      <c r="Q1134" s="75"/>
      <c r="R1134" s="75"/>
      <c r="S1134" s="75"/>
      <c r="T1134" s="75"/>
      <c r="U1134" s="75"/>
      <c r="V1134" s="75"/>
      <c r="W1134" s="75"/>
      <c r="X1134" s="75"/>
      <c r="Y1134" s="75"/>
      <c r="Z1134" s="110">
        <v>12</v>
      </c>
      <c r="AA1134" s="75">
        <v>12</v>
      </c>
      <c r="AB1134" s="75">
        <v>12</v>
      </c>
      <c r="AC1134" s="75">
        <v>8</v>
      </c>
      <c r="AD1134" s="75"/>
      <c r="AE1134" s="170"/>
      <c r="AF1134" s="75"/>
      <c r="AG1134" s="75"/>
      <c r="AH1134" s="75"/>
    </row>
    <row r="1135" spans="1:34" ht="14.25" customHeight="1" x14ac:dyDescent="0.25">
      <c r="A1135" s="451" t="s">
        <v>2329</v>
      </c>
      <c r="B1135" s="220" t="s">
        <v>2225</v>
      </c>
      <c r="C1135" s="197" t="str">
        <f>VLOOKUP(B1135,Satser!$I$133:$J$160,2,FALSE)</f>
        <v>IV</v>
      </c>
      <c r="D1135" s="220" t="s">
        <v>2339</v>
      </c>
      <c r="E1135" s="440">
        <v>642505</v>
      </c>
      <c r="F1135" s="220"/>
      <c r="G1135" s="75"/>
      <c r="H1135" s="413"/>
      <c r="I1135" s="75"/>
      <c r="J1135" s="195"/>
      <c r="K1135" s="379">
        <f>IF(B1135="",0,VLOOKUP(B1135,Satser!$D$167:$F$194,2,FALSE)*IF(AA1135="",0,VLOOKUP(AA1135,Satser!$H$2:$J$14,2,FALSE)))</f>
        <v>89276.117771254561</v>
      </c>
      <c r="L1135" s="379">
        <f>IF(B1135="",0,VLOOKUP(B1135,Satser!$I$167:$L$194,3,FALSE)*IF(AA1135="",0,VLOOKUP(AA1135,Satser!$H$2:$J$14,3,FALSE)))</f>
        <v>599425.36217842356</v>
      </c>
      <c r="M1135" s="380">
        <f t="shared" si="18"/>
        <v>688701.47994967806</v>
      </c>
      <c r="N1135" s="302" t="s">
        <v>2420</v>
      </c>
      <c r="O1135" s="75"/>
      <c r="P1135" s="75"/>
      <c r="Q1135" s="75"/>
      <c r="R1135" s="75"/>
      <c r="S1135" s="75"/>
      <c r="T1135" s="75"/>
      <c r="U1135" s="75"/>
      <c r="V1135" s="75"/>
      <c r="W1135" s="75"/>
      <c r="X1135" s="75"/>
      <c r="Y1135" s="75"/>
      <c r="Z1135" s="110">
        <v>12</v>
      </c>
      <c r="AA1135" s="75">
        <v>12</v>
      </c>
      <c r="AB1135" s="75">
        <v>12</v>
      </c>
      <c r="AC1135" s="75">
        <v>8</v>
      </c>
      <c r="AD1135" s="75"/>
      <c r="AE1135" s="170"/>
      <c r="AF1135" s="75"/>
      <c r="AG1135" s="75"/>
      <c r="AH1135" s="75"/>
    </row>
    <row r="1136" spans="1:34" ht="14.25" customHeight="1" x14ac:dyDescent="0.25">
      <c r="A1136" s="451" t="s">
        <v>2340</v>
      </c>
      <c r="B1136" s="220" t="s">
        <v>2226</v>
      </c>
      <c r="C1136" s="197" t="str">
        <f>VLOOKUP(B1136,Satser!$I$133:$J$160,2,FALSE)</f>
        <v>MH</v>
      </c>
      <c r="D1136" s="220" t="s">
        <v>2355</v>
      </c>
      <c r="E1136" s="440">
        <v>653005</v>
      </c>
      <c r="F1136" s="220"/>
      <c r="G1136" s="75"/>
      <c r="H1136" s="413"/>
      <c r="I1136" s="75"/>
      <c r="J1136" s="195"/>
      <c r="K1136" s="379">
        <f>IF(B1136="",0,VLOOKUP(B1136,Satser!$D$167:$F$194,2,FALSE)*IF(AA1136="",0,VLOOKUP(AA1136,Satser!$H$2:$J$14,2,FALSE)))</f>
        <v>0</v>
      </c>
      <c r="L1136" s="379">
        <f>IF(B1136="",0,VLOOKUP(B1136,Satser!$I$167:$L$194,3,FALSE)*IF(AA1136="",0,VLOOKUP(AA1136,Satser!$H$2:$J$14,3,FALSE)))</f>
        <v>0</v>
      </c>
      <c r="M1136" s="380">
        <f t="shared" si="18"/>
        <v>0</v>
      </c>
      <c r="N1136" s="302" t="s">
        <v>1594</v>
      </c>
      <c r="O1136" s="75"/>
      <c r="P1136" s="75"/>
      <c r="Q1136" s="75"/>
      <c r="R1136" s="75"/>
      <c r="S1136" s="75"/>
      <c r="T1136" s="75"/>
      <c r="U1136" s="75"/>
      <c r="V1136" s="75"/>
      <c r="W1136" s="75"/>
      <c r="X1136" s="75"/>
      <c r="Y1136" s="75"/>
      <c r="Z1136" s="110">
        <v>6</v>
      </c>
      <c r="AA1136" s="75"/>
      <c r="AB1136" s="75"/>
      <c r="AC1136" s="75"/>
      <c r="AD1136" s="75"/>
      <c r="AE1136" s="170"/>
      <c r="AF1136" s="75"/>
      <c r="AG1136" s="75"/>
      <c r="AH1136" s="75"/>
    </row>
    <row r="1137" spans="1:34" ht="14.25" customHeight="1" x14ac:dyDescent="0.25">
      <c r="A1137" s="451" t="s">
        <v>2341</v>
      </c>
      <c r="B1137" s="220" t="s">
        <v>2226</v>
      </c>
      <c r="C1137" s="197" t="str">
        <f>VLOOKUP(B1137,Satser!$I$133:$J$160,2,FALSE)</f>
        <v>MH</v>
      </c>
      <c r="D1137" s="220" t="s">
        <v>2356</v>
      </c>
      <c r="E1137" s="440">
        <v>653005</v>
      </c>
      <c r="F1137" s="220"/>
      <c r="G1137" s="75"/>
      <c r="H1137" s="413"/>
      <c r="I1137" s="75"/>
      <c r="J1137" s="195"/>
      <c r="K1137" s="379">
        <f>IF(B1137="",0,VLOOKUP(B1137,Satser!$D$167:$F$194,2,FALSE)*IF(AA1137="",0,VLOOKUP(AA1137,Satser!$H$2:$J$14,2,FALSE)))</f>
        <v>0</v>
      </c>
      <c r="L1137" s="379">
        <f>IF(B1137="",0,VLOOKUP(B1137,Satser!$I$167:$L$194,3,FALSE)*IF(AA1137="",0,VLOOKUP(AA1137,Satser!$H$2:$J$14,3,FALSE)))</f>
        <v>0</v>
      </c>
      <c r="M1137" s="380">
        <f t="shared" si="18"/>
        <v>0</v>
      </c>
      <c r="N1137" s="302" t="s">
        <v>1594</v>
      </c>
      <c r="O1137" s="75"/>
      <c r="P1137" s="75"/>
      <c r="Q1137" s="75"/>
      <c r="R1137" s="75"/>
      <c r="S1137" s="75"/>
      <c r="T1137" s="75"/>
      <c r="U1137" s="75"/>
      <c r="V1137" s="75"/>
      <c r="W1137" s="75"/>
      <c r="X1137" s="75"/>
      <c r="Y1137" s="75"/>
      <c r="Z1137" s="110">
        <v>12</v>
      </c>
      <c r="AA1137" s="75"/>
      <c r="AB1137" s="75"/>
      <c r="AC1137" s="75"/>
      <c r="AD1137" s="75"/>
      <c r="AE1137" s="170"/>
      <c r="AF1137" s="75"/>
      <c r="AG1137" s="75"/>
      <c r="AH1137" s="75"/>
    </row>
    <row r="1138" spans="1:34" ht="14.25" customHeight="1" x14ac:dyDescent="0.25">
      <c r="A1138" s="451" t="s">
        <v>2342</v>
      </c>
      <c r="B1138" s="220" t="s">
        <v>2226</v>
      </c>
      <c r="C1138" s="197" t="str">
        <f>VLOOKUP(B1138,Satser!$I$133:$J$160,2,FALSE)</f>
        <v>MH</v>
      </c>
      <c r="D1138" s="220" t="s">
        <v>2357</v>
      </c>
      <c r="E1138" s="440">
        <v>653005</v>
      </c>
      <c r="F1138" s="220"/>
      <c r="G1138" s="75"/>
      <c r="H1138" s="413"/>
      <c r="I1138" s="75"/>
      <c r="J1138" s="195"/>
      <c r="K1138" s="379">
        <f>IF(B1138="",0,VLOOKUP(B1138,Satser!$D$167:$F$194,2,FALSE)*IF(AA1138="",0,VLOOKUP(AA1138,Satser!$H$2:$J$14,2,FALSE)))</f>
        <v>127537.31110179223</v>
      </c>
      <c r="L1138" s="379">
        <f>IF(B1138="",0,VLOOKUP(B1138,Satser!$I$167:$L$194,3,FALSE)*IF(AA1138="",0,VLOOKUP(AA1138,Satser!$H$2:$J$14,3,FALSE)))</f>
        <v>599425.36217842356</v>
      </c>
      <c r="M1138" s="380">
        <f t="shared" si="18"/>
        <v>726962.67328021582</v>
      </c>
      <c r="N1138" s="302" t="s">
        <v>1594</v>
      </c>
      <c r="O1138" s="75"/>
      <c r="P1138" s="75"/>
      <c r="Q1138" s="75"/>
      <c r="R1138" s="75"/>
      <c r="S1138" s="75"/>
      <c r="T1138" s="75"/>
      <c r="U1138" s="75"/>
      <c r="V1138" s="75"/>
      <c r="W1138" s="75"/>
      <c r="X1138" s="75"/>
      <c r="Y1138" s="75"/>
      <c r="Z1138" s="110">
        <v>12</v>
      </c>
      <c r="AA1138" s="75">
        <v>12</v>
      </c>
      <c r="AB1138" s="75">
        <v>6</v>
      </c>
      <c r="AC1138" s="75"/>
      <c r="AD1138" s="75"/>
      <c r="AE1138" s="170"/>
      <c r="AF1138" s="75"/>
      <c r="AG1138" s="75"/>
      <c r="AH1138" s="75"/>
    </row>
    <row r="1139" spans="1:34" ht="14.25" customHeight="1" x14ac:dyDescent="0.25">
      <c r="A1139" s="451" t="s">
        <v>2343</v>
      </c>
      <c r="B1139" s="220" t="s">
        <v>2228</v>
      </c>
      <c r="C1139" s="197" t="str">
        <f>VLOOKUP(B1139,Satser!$I$133:$J$160,2,FALSE)</f>
        <v>SU</v>
      </c>
      <c r="D1139" s="220" t="s">
        <v>2358</v>
      </c>
      <c r="E1139" s="440">
        <v>670105</v>
      </c>
      <c r="F1139" s="220"/>
      <c r="G1139" s="75"/>
      <c r="H1139" s="413"/>
      <c r="I1139" s="75"/>
      <c r="J1139" s="195"/>
      <c r="K1139" s="379">
        <f>IF(B1139="",0,VLOOKUP(B1139,Satser!$D$167:$F$194,2,FALSE)*IF(AA1139="",0,VLOOKUP(AA1139,Satser!$H$2:$J$14,2,FALSE)))</f>
        <v>42520.939521337525</v>
      </c>
      <c r="L1139" s="379">
        <f>IF(B1139="",0,VLOOKUP(B1139,Satser!$I$167:$L$194,3,FALSE)*IF(AA1139="",0,VLOOKUP(AA1139,Satser!$H$2:$J$14,3,FALSE)))</f>
        <v>399696.83150057279</v>
      </c>
      <c r="M1139" s="380">
        <f t="shared" si="18"/>
        <v>442217.7710219103</v>
      </c>
      <c r="N1139" s="302" t="s">
        <v>1594</v>
      </c>
      <c r="O1139" s="75"/>
      <c r="P1139" s="75"/>
      <c r="Q1139" s="75"/>
      <c r="R1139" s="75"/>
      <c r="S1139" s="75"/>
      <c r="T1139" s="75"/>
      <c r="U1139" s="75"/>
      <c r="V1139" s="75"/>
      <c r="W1139" s="75"/>
      <c r="X1139" s="75"/>
      <c r="Y1139" s="75"/>
      <c r="Z1139" s="110">
        <v>12</v>
      </c>
      <c r="AA1139" s="75">
        <v>8</v>
      </c>
      <c r="AB1139" s="75"/>
      <c r="AC1139" s="75"/>
      <c r="AD1139" s="75"/>
      <c r="AE1139" s="170"/>
      <c r="AF1139" s="75"/>
      <c r="AG1139" s="75"/>
      <c r="AH1139" s="75"/>
    </row>
    <row r="1140" spans="1:34" ht="14.25" customHeight="1" x14ac:dyDescent="0.25">
      <c r="A1140" s="451" t="s">
        <v>2344</v>
      </c>
      <c r="B1140" s="220" t="s">
        <v>2226</v>
      </c>
      <c r="C1140" s="197" t="str">
        <f>VLOOKUP(B1140,Satser!$I$133:$J$160,2,FALSE)</f>
        <v>MH</v>
      </c>
      <c r="D1140" s="220" t="s">
        <v>2359</v>
      </c>
      <c r="E1140" s="440">
        <v>653005</v>
      </c>
      <c r="F1140" s="220"/>
      <c r="G1140" s="75"/>
      <c r="H1140" s="413"/>
      <c r="I1140" s="75"/>
      <c r="J1140" s="195"/>
      <c r="K1140" s="379">
        <f>IF(B1140="",0,VLOOKUP(B1140,Satser!$D$167:$F$194,2,FALSE)*IF(AA1140="",0,VLOOKUP(AA1140,Satser!$H$2:$J$14,2,FALSE)))</f>
        <v>85041.879042675049</v>
      </c>
      <c r="L1140" s="379">
        <f>IF(B1140="",0,VLOOKUP(B1140,Satser!$I$167:$L$194,3,FALSE)*IF(AA1140="",0,VLOOKUP(AA1140,Satser!$H$2:$J$14,3,FALSE)))</f>
        <v>399696.83150057279</v>
      </c>
      <c r="M1140" s="380">
        <f t="shared" si="18"/>
        <v>484738.71054324787</v>
      </c>
      <c r="N1140" s="302" t="s">
        <v>1594</v>
      </c>
      <c r="O1140" s="75"/>
      <c r="P1140" s="75"/>
      <c r="Q1140" s="75"/>
      <c r="R1140" s="75"/>
      <c r="S1140" s="75"/>
      <c r="T1140" s="75"/>
      <c r="U1140" s="75"/>
      <c r="V1140" s="75"/>
      <c r="W1140" s="75"/>
      <c r="X1140" s="75"/>
      <c r="Y1140" s="75"/>
      <c r="Z1140" s="110">
        <v>12</v>
      </c>
      <c r="AA1140" s="75">
        <v>8</v>
      </c>
      <c r="AB1140" s="75"/>
      <c r="AC1140" s="75"/>
      <c r="AD1140" s="75"/>
      <c r="AE1140" s="170"/>
      <c r="AF1140" s="75"/>
      <c r="AG1140" s="75"/>
      <c r="AH1140" s="75"/>
    </row>
    <row r="1141" spans="1:34" ht="14.25" customHeight="1" x14ac:dyDescent="0.25">
      <c r="A1141" s="451" t="s">
        <v>2345</v>
      </c>
      <c r="B1141" s="220" t="s">
        <v>2226</v>
      </c>
      <c r="C1141" s="197" t="str">
        <f>VLOOKUP(B1141,Satser!$I$133:$J$160,2,FALSE)</f>
        <v>MH</v>
      </c>
      <c r="D1141" s="220" t="s">
        <v>2360</v>
      </c>
      <c r="E1141" s="440">
        <v>652505</v>
      </c>
      <c r="F1141" s="220"/>
      <c r="G1141" s="75"/>
      <c r="H1141" s="413"/>
      <c r="I1141" s="75"/>
      <c r="J1141" s="195"/>
      <c r="K1141" s="379">
        <f>IF(B1141="",0,VLOOKUP(B1141,Satser!$D$167:$F$194,2,FALSE)*IF(AA1141="",0,VLOOKUP(AA1141,Satser!$H$2:$J$14,2,FALSE)))</f>
        <v>0</v>
      </c>
      <c r="L1141" s="379">
        <f>IF(B1141="",0,VLOOKUP(B1141,Satser!$I$167:$L$194,3,FALSE)*IF(AA1141="",0,VLOOKUP(AA1141,Satser!$H$2:$J$14,3,FALSE)))</f>
        <v>0</v>
      </c>
      <c r="M1141" s="380">
        <f t="shared" si="18"/>
        <v>0</v>
      </c>
      <c r="N1141" s="302" t="s">
        <v>1594</v>
      </c>
      <c r="O1141" s="75"/>
      <c r="P1141" s="75"/>
      <c r="Q1141" s="75"/>
      <c r="R1141" s="75"/>
      <c r="S1141" s="75"/>
      <c r="T1141" s="75"/>
      <c r="U1141" s="75"/>
      <c r="V1141" s="75"/>
      <c r="W1141" s="75"/>
      <c r="X1141" s="75"/>
      <c r="Y1141" s="75"/>
      <c r="Z1141" s="110">
        <v>12</v>
      </c>
      <c r="AA1141" s="75"/>
      <c r="AB1141" s="75"/>
      <c r="AC1141" s="75"/>
      <c r="AD1141" s="75"/>
      <c r="AE1141" s="170"/>
      <c r="AF1141" s="75"/>
      <c r="AG1141" s="75"/>
      <c r="AH1141" s="75"/>
    </row>
    <row r="1142" spans="1:34" ht="14.25" customHeight="1" x14ac:dyDescent="0.25">
      <c r="A1142" s="451" t="s">
        <v>2346</v>
      </c>
      <c r="B1142" s="220" t="s">
        <v>2226</v>
      </c>
      <c r="C1142" s="197" t="str">
        <f>VLOOKUP(B1142,Satser!$I$133:$J$160,2,FALSE)</f>
        <v>MH</v>
      </c>
      <c r="D1142" s="220" t="s">
        <v>2361</v>
      </c>
      <c r="E1142" s="440">
        <v>653005</v>
      </c>
      <c r="F1142" s="220"/>
      <c r="G1142" s="75"/>
      <c r="H1142" s="413"/>
      <c r="I1142" s="75"/>
      <c r="J1142" s="195"/>
      <c r="K1142" s="379">
        <f>IF(B1142="",0,VLOOKUP(B1142,Satser!$D$167:$F$194,2,FALSE)*IF(AA1142="",0,VLOOKUP(AA1142,Satser!$H$2:$J$14,2,FALSE)))</f>
        <v>63768.655550896103</v>
      </c>
      <c r="L1142" s="379">
        <f>IF(B1142="",0,VLOOKUP(B1142,Satser!$I$167:$L$194,3,FALSE)*IF(AA1142="",0,VLOOKUP(AA1142,Satser!$H$2:$J$14,3,FALSE)))</f>
        <v>299712.68108921172</v>
      </c>
      <c r="M1142" s="380">
        <f t="shared" si="18"/>
        <v>363481.33664010779</v>
      </c>
      <c r="N1142" s="302" t="s">
        <v>1594</v>
      </c>
      <c r="O1142" s="75"/>
      <c r="P1142" s="75"/>
      <c r="Q1142" s="75"/>
      <c r="R1142" s="75"/>
      <c r="S1142" s="75"/>
      <c r="T1142" s="75"/>
      <c r="U1142" s="75"/>
      <c r="V1142" s="75"/>
      <c r="W1142" s="75"/>
      <c r="X1142" s="75"/>
      <c r="Y1142" s="75"/>
      <c r="Z1142" s="110">
        <v>12</v>
      </c>
      <c r="AA1142" s="75">
        <v>6</v>
      </c>
      <c r="AB1142" s="75"/>
      <c r="AC1142" s="75"/>
      <c r="AD1142" s="75"/>
      <c r="AE1142" s="170"/>
      <c r="AF1142" s="75"/>
      <c r="AG1142" s="75"/>
      <c r="AH1142" s="75"/>
    </row>
    <row r="1143" spans="1:34" ht="14.25" customHeight="1" x14ac:dyDescent="0.25">
      <c r="A1143" s="451" t="s">
        <v>2347</v>
      </c>
      <c r="B1143" s="220" t="s">
        <v>2226</v>
      </c>
      <c r="C1143" s="197" t="str">
        <f>VLOOKUP(B1143,Satser!$I$133:$J$160,2,FALSE)</f>
        <v>MH</v>
      </c>
      <c r="D1143" s="220" t="s">
        <v>2362</v>
      </c>
      <c r="E1143" s="440">
        <v>653005</v>
      </c>
      <c r="F1143" s="220"/>
      <c r="G1143" s="75"/>
      <c r="H1143" s="413"/>
      <c r="I1143" s="75"/>
      <c r="J1143" s="195"/>
      <c r="K1143" s="379">
        <f>IF(B1143="",0,VLOOKUP(B1143,Satser!$D$167:$F$194,2,FALSE)*IF(AA1143="",0,VLOOKUP(AA1143,Satser!$H$2:$J$14,2,FALSE)))</f>
        <v>127537.31110179223</v>
      </c>
      <c r="L1143" s="379">
        <f>IF(B1143="",0,VLOOKUP(B1143,Satser!$I$167:$L$194,3,FALSE)*IF(AA1143="",0,VLOOKUP(AA1143,Satser!$H$2:$J$14,3,FALSE)))</f>
        <v>599425.36217842356</v>
      </c>
      <c r="M1143" s="380">
        <f t="shared" si="18"/>
        <v>726962.67328021582</v>
      </c>
      <c r="N1143" s="302" t="s">
        <v>1594</v>
      </c>
      <c r="O1143" s="75"/>
      <c r="P1143" s="75"/>
      <c r="Q1143" s="75"/>
      <c r="R1143" s="75"/>
      <c r="S1143" s="75"/>
      <c r="T1143" s="75"/>
      <c r="U1143" s="75"/>
      <c r="V1143" s="75"/>
      <c r="W1143" s="75"/>
      <c r="X1143" s="75"/>
      <c r="Y1143" s="75"/>
      <c r="Z1143" s="110">
        <v>12</v>
      </c>
      <c r="AA1143" s="75">
        <v>12</v>
      </c>
      <c r="AB1143" s="75">
        <v>8</v>
      </c>
      <c r="AC1143" s="75"/>
      <c r="AD1143" s="75"/>
      <c r="AE1143" s="170"/>
      <c r="AF1143" s="75"/>
      <c r="AG1143" s="75"/>
      <c r="AH1143" s="75"/>
    </row>
    <row r="1144" spans="1:34" ht="14.25" customHeight="1" x14ac:dyDescent="0.25">
      <c r="A1144" s="451" t="s">
        <v>2348</v>
      </c>
      <c r="B1144" s="220" t="s">
        <v>2226</v>
      </c>
      <c r="C1144" s="197" t="str">
        <f>VLOOKUP(B1144,Satser!$I$133:$J$160,2,FALSE)</f>
        <v>MH</v>
      </c>
      <c r="D1144" s="220" t="s">
        <v>2363</v>
      </c>
      <c r="E1144" s="440">
        <v>653501</v>
      </c>
      <c r="F1144" s="220"/>
      <c r="G1144" s="75"/>
      <c r="H1144" s="413"/>
      <c r="I1144" s="75"/>
      <c r="J1144" s="195"/>
      <c r="K1144" s="379">
        <f>IF(B1144="",0,VLOOKUP(B1144,Satser!$D$167:$F$194,2,FALSE)*IF(AA1144="",0,VLOOKUP(AA1144,Satser!$H$2:$J$14,2,FALSE)))</f>
        <v>53132.04380500663</v>
      </c>
      <c r="L1144" s="379">
        <f>IF(B1144="",0,VLOOKUP(B1144,Satser!$I$167:$L$194,3,FALSE)*IF(AA1144="",0,VLOOKUP(AA1144,Satser!$H$2:$J$14,3,FALSE)))</f>
        <v>249720.60588353119</v>
      </c>
      <c r="M1144" s="380">
        <f t="shared" si="18"/>
        <v>302852.64968853781</v>
      </c>
      <c r="N1144" s="302" t="s">
        <v>1594</v>
      </c>
      <c r="O1144" s="75"/>
      <c r="P1144" s="75"/>
      <c r="Q1144" s="75"/>
      <c r="R1144" s="75"/>
      <c r="S1144" s="75"/>
      <c r="T1144" s="75"/>
      <c r="U1144" s="75"/>
      <c r="V1144" s="75"/>
      <c r="W1144" s="75"/>
      <c r="X1144" s="75"/>
      <c r="Y1144" s="75"/>
      <c r="Z1144" s="110">
        <v>12</v>
      </c>
      <c r="AA1144" s="75">
        <v>5</v>
      </c>
      <c r="AB1144" s="75"/>
      <c r="AC1144" s="75"/>
      <c r="AD1144" s="75"/>
      <c r="AE1144" s="170"/>
      <c r="AF1144" s="75"/>
      <c r="AG1144" s="75"/>
      <c r="AH1144" s="75"/>
    </row>
    <row r="1145" spans="1:34" ht="14.25" customHeight="1" x14ac:dyDescent="0.25">
      <c r="A1145" s="451" t="s">
        <v>2349</v>
      </c>
      <c r="B1145" s="220" t="s">
        <v>2226</v>
      </c>
      <c r="C1145" s="197" t="str">
        <f>VLOOKUP(B1145,Satser!$I$133:$J$160,2,FALSE)</f>
        <v>MH</v>
      </c>
      <c r="D1145" s="220" t="s">
        <v>2364</v>
      </c>
      <c r="E1145" s="440">
        <v>653501</v>
      </c>
      <c r="F1145" s="220"/>
      <c r="G1145" s="75"/>
      <c r="H1145" s="413"/>
      <c r="I1145" s="75"/>
      <c r="J1145" s="195"/>
      <c r="K1145" s="379">
        <f>IF(B1145="",0,VLOOKUP(B1145,Satser!$D$167:$F$194,2,FALSE)*IF(AA1145="",0,VLOOKUP(AA1145,Satser!$H$2:$J$14,2,FALSE)))</f>
        <v>95665.737057454346</v>
      </c>
      <c r="L1145" s="379">
        <f>IF(B1145="",0,VLOOKUP(B1145,Satser!$I$167:$L$194,3,FALSE)*IF(AA1145="",0,VLOOKUP(AA1145,Satser!$H$2:$J$14,3,FALSE)))</f>
        <v>449628.9641700355</v>
      </c>
      <c r="M1145" s="380">
        <f t="shared" si="18"/>
        <v>545294.70122748986</v>
      </c>
      <c r="N1145" s="302" t="s">
        <v>1594</v>
      </c>
      <c r="O1145" s="75"/>
      <c r="P1145" s="75"/>
      <c r="Q1145" s="75"/>
      <c r="R1145" s="75"/>
      <c r="S1145" s="75"/>
      <c r="T1145" s="75"/>
      <c r="U1145" s="75"/>
      <c r="V1145" s="75"/>
      <c r="W1145" s="75"/>
      <c r="X1145" s="75"/>
      <c r="Y1145" s="75"/>
      <c r="Z1145" s="110">
        <v>12</v>
      </c>
      <c r="AA1145" s="75">
        <v>9</v>
      </c>
      <c r="AB1145" s="75"/>
      <c r="AC1145" s="75"/>
      <c r="AD1145" s="75"/>
      <c r="AE1145" s="170"/>
      <c r="AF1145" s="75"/>
      <c r="AG1145" s="75"/>
      <c r="AH1145" s="75"/>
    </row>
    <row r="1146" spans="1:34" ht="14.25" customHeight="1" x14ac:dyDescent="0.25">
      <c r="A1146" s="451" t="s">
        <v>2350</v>
      </c>
      <c r="B1146" s="220" t="s">
        <v>2226</v>
      </c>
      <c r="C1146" s="197" t="str">
        <f>VLOOKUP(B1146,Satser!$I$133:$J$160,2,FALSE)</f>
        <v>MH</v>
      </c>
      <c r="D1146" s="220" t="s">
        <v>2365</v>
      </c>
      <c r="E1146" s="440">
        <v>653501</v>
      </c>
      <c r="F1146" s="220"/>
      <c r="G1146" s="75"/>
      <c r="H1146" s="413"/>
      <c r="I1146" s="75"/>
      <c r="J1146" s="195"/>
      <c r="K1146" s="379">
        <f>IF(B1146="",0,VLOOKUP(B1146,Satser!$D$167:$F$194,2,FALSE)*IF(AA1146="",0,VLOOKUP(AA1146,Satser!$H$2:$J$14,2,FALSE)))</f>
        <v>85041.879042675049</v>
      </c>
      <c r="L1146" s="379">
        <f>IF(B1146="",0,VLOOKUP(B1146,Satser!$I$167:$L$194,3,FALSE)*IF(AA1146="",0,VLOOKUP(AA1146,Satser!$H$2:$J$14,3,FALSE)))</f>
        <v>399696.83150057279</v>
      </c>
      <c r="M1146" s="380">
        <f t="shared" si="18"/>
        <v>484738.71054324787</v>
      </c>
      <c r="N1146" s="302" t="s">
        <v>1594</v>
      </c>
      <c r="O1146" s="75"/>
      <c r="P1146" s="75"/>
      <c r="Q1146" s="75"/>
      <c r="R1146" s="75"/>
      <c r="S1146" s="75"/>
      <c r="T1146" s="75"/>
      <c r="U1146" s="75"/>
      <c r="V1146" s="75"/>
      <c r="W1146" s="75"/>
      <c r="X1146" s="75"/>
      <c r="Y1146" s="75"/>
      <c r="Z1146" s="110">
        <v>12</v>
      </c>
      <c r="AA1146" s="75">
        <v>8</v>
      </c>
      <c r="AB1146" s="75"/>
      <c r="AC1146" s="75"/>
      <c r="AD1146" s="75"/>
      <c r="AE1146" s="170"/>
      <c r="AF1146" s="75"/>
      <c r="AG1146" s="75"/>
      <c r="AH1146" s="75"/>
    </row>
    <row r="1147" spans="1:34" ht="14.25" customHeight="1" x14ac:dyDescent="0.25">
      <c r="A1147" s="451" t="s">
        <v>2351</v>
      </c>
      <c r="B1147" s="220" t="s">
        <v>2226</v>
      </c>
      <c r="C1147" s="197" t="str">
        <f>VLOOKUP(B1147,Satser!$I$133:$J$160,2,FALSE)</f>
        <v>MH</v>
      </c>
      <c r="D1147" s="220" t="s">
        <v>2366</v>
      </c>
      <c r="E1147" s="440">
        <v>652005</v>
      </c>
      <c r="F1147" s="220"/>
      <c r="G1147" s="75"/>
      <c r="H1147" s="413"/>
      <c r="I1147" s="75"/>
      <c r="J1147" s="195"/>
      <c r="K1147" s="379">
        <f>IF(B1147="",0,VLOOKUP(B1147,Satser!$D$167:$F$194,2,FALSE)*IF(AA1147="",0,VLOOKUP(AA1147,Satser!$H$2:$J$14,2,FALSE)))</f>
        <v>127537.31110179223</v>
      </c>
      <c r="L1147" s="379">
        <f>IF(B1147="",0,VLOOKUP(B1147,Satser!$I$167:$L$194,3,FALSE)*IF(AA1147="",0,VLOOKUP(AA1147,Satser!$H$2:$J$14,3,FALSE)))</f>
        <v>599425.36217842356</v>
      </c>
      <c r="M1147" s="380">
        <f t="shared" si="18"/>
        <v>726962.67328021582</v>
      </c>
      <c r="N1147" s="302" t="s">
        <v>1594</v>
      </c>
      <c r="O1147" s="75"/>
      <c r="P1147" s="75"/>
      <c r="Q1147" s="75"/>
      <c r="R1147" s="75"/>
      <c r="S1147" s="75"/>
      <c r="T1147" s="75"/>
      <c r="U1147" s="75"/>
      <c r="V1147" s="75"/>
      <c r="W1147" s="75"/>
      <c r="X1147" s="75"/>
      <c r="Y1147" s="75"/>
      <c r="Z1147" s="110">
        <v>12</v>
      </c>
      <c r="AA1147" s="75">
        <v>12</v>
      </c>
      <c r="AB1147" s="75">
        <v>8</v>
      </c>
      <c r="AC1147" s="75"/>
      <c r="AD1147" s="75"/>
      <c r="AE1147" s="170"/>
      <c r="AF1147" s="75"/>
      <c r="AG1147" s="75"/>
      <c r="AH1147" s="75"/>
    </row>
    <row r="1148" spans="1:34" ht="14.25" customHeight="1" x14ac:dyDescent="0.25">
      <c r="A1148" s="451" t="s">
        <v>2352</v>
      </c>
      <c r="B1148" s="220" t="s">
        <v>2226</v>
      </c>
      <c r="C1148" s="197" t="str">
        <f>VLOOKUP(B1148,Satser!$I$133:$J$160,2,FALSE)</f>
        <v>MH</v>
      </c>
      <c r="D1148" s="220" t="s">
        <v>2367</v>
      </c>
      <c r="E1148" s="440">
        <v>652005</v>
      </c>
      <c r="F1148" s="220"/>
      <c r="G1148" s="75"/>
      <c r="H1148" s="413"/>
      <c r="I1148" s="75"/>
      <c r="J1148" s="195"/>
      <c r="K1148" s="379">
        <f>IF(B1148="",0,VLOOKUP(B1148,Satser!$D$167:$F$194,2,FALSE)*IF(AA1148="",0,VLOOKUP(AA1148,Satser!$H$2:$J$14,2,FALSE)))</f>
        <v>0</v>
      </c>
      <c r="L1148" s="379">
        <f>IF(B1148="",0,VLOOKUP(B1148,Satser!$I$167:$L$194,3,FALSE)*IF(AA1148="",0,VLOOKUP(AA1148,Satser!$H$2:$J$14,3,FALSE)))</f>
        <v>0</v>
      </c>
      <c r="M1148" s="380">
        <f t="shared" si="18"/>
        <v>0</v>
      </c>
      <c r="N1148" s="302" t="s">
        <v>1594</v>
      </c>
      <c r="O1148" s="75"/>
      <c r="P1148" s="75"/>
      <c r="Q1148" s="75"/>
      <c r="R1148" s="75"/>
      <c r="S1148" s="75"/>
      <c r="T1148" s="75"/>
      <c r="U1148" s="75"/>
      <c r="V1148" s="75"/>
      <c r="W1148" s="75"/>
      <c r="X1148" s="75"/>
      <c r="Y1148" s="75"/>
      <c r="Z1148" s="110">
        <v>12</v>
      </c>
      <c r="AA1148" s="75"/>
      <c r="AB1148" s="75"/>
      <c r="AC1148" s="75"/>
      <c r="AD1148" s="75"/>
      <c r="AE1148" s="170"/>
      <c r="AF1148" s="75"/>
      <c r="AG1148" s="75"/>
      <c r="AH1148" s="75"/>
    </row>
    <row r="1149" spans="1:34" ht="14.25" customHeight="1" x14ac:dyDescent="0.25">
      <c r="A1149" s="451" t="s">
        <v>2353</v>
      </c>
      <c r="B1149" s="220" t="s">
        <v>2226</v>
      </c>
      <c r="C1149" s="197" t="str">
        <f>VLOOKUP(B1149,Satser!$I$133:$J$160,2,FALSE)</f>
        <v>MH</v>
      </c>
      <c r="D1149" s="220" t="s">
        <v>2368</v>
      </c>
      <c r="E1149" s="440">
        <v>653501</v>
      </c>
      <c r="F1149" s="220"/>
      <c r="G1149" s="75"/>
      <c r="H1149" s="413"/>
      <c r="I1149" s="75"/>
      <c r="J1149" s="195"/>
      <c r="K1149" s="379">
        <f>IF(B1149="",0,VLOOKUP(B1149,Satser!$D$167:$F$194,2,FALSE)*IF(AA1149="",0,VLOOKUP(AA1149,Satser!$H$2:$J$14,2,FALSE)))</f>
        <v>127537.31110179223</v>
      </c>
      <c r="L1149" s="379">
        <f>IF(B1149="",0,VLOOKUP(B1149,Satser!$I$167:$L$194,3,FALSE)*IF(AA1149="",0,VLOOKUP(AA1149,Satser!$H$2:$J$14,3,FALSE)))</f>
        <v>599425.36217842356</v>
      </c>
      <c r="M1149" s="380">
        <f t="shared" si="18"/>
        <v>726962.67328021582</v>
      </c>
      <c r="N1149" s="302" t="s">
        <v>1594</v>
      </c>
      <c r="O1149" s="75"/>
      <c r="P1149" s="75"/>
      <c r="Q1149" s="75"/>
      <c r="R1149" s="75"/>
      <c r="S1149" s="75"/>
      <c r="T1149" s="75"/>
      <c r="U1149" s="75"/>
      <c r="V1149" s="75"/>
      <c r="W1149" s="75"/>
      <c r="X1149" s="75"/>
      <c r="Y1149" s="75"/>
      <c r="Z1149" s="110">
        <v>12</v>
      </c>
      <c r="AA1149" s="75">
        <v>12</v>
      </c>
      <c r="AB1149" s="75">
        <v>8</v>
      </c>
      <c r="AC1149" s="75"/>
      <c r="AD1149" s="75"/>
      <c r="AE1149" s="170"/>
      <c r="AF1149" s="75"/>
      <c r="AG1149" s="75"/>
      <c r="AH1149" s="75"/>
    </row>
    <row r="1150" spans="1:34" ht="14.25" customHeight="1" x14ac:dyDescent="0.25">
      <c r="A1150" s="451">
        <v>82513260</v>
      </c>
      <c r="B1150" s="220" t="s">
        <v>2226</v>
      </c>
      <c r="C1150" s="197" t="str">
        <f>VLOOKUP(B1150,Satser!$I$133:$J$160,2,FALSE)</f>
        <v>MH</v>
      </c>
      <c r="D1150" s="220" t="s">
        <v>2369</v>
      </c>
      <c r="E1150" s="440">
        <v>652005</v>
      </c>
      <c r="F1150" s="220"/>
      <c r="G1150" s="75"/>
      <c r="H1150" s="413"/>
      <c r="I1150" s="75"/>
      <c r="J1150" s="195"/>
      <c r="K1150" s="379">
        <f>IF(B1150="",0,VLOOKUP(B1150,Satser!$D$167:$F$194,2,FALSE)*IF(AA1150="",0,VLOOKUP(AA1150,Satser!$H$2:$J$14,2,FALSE)))</f>
        <v>42495.432059117164</v>
      </c>
      <c r="L1150" s="379">
        <f>IF(B1150="",0,VLOOKUP(B1150,Satser!$I$167:$L$194,3,FALSE)*IF(AA1150="",0,VLOOKUP(AA1150,Satser!$H$2:$J$14,3,FALSE)))</f>
        <v>199728.53067785068</v>
      </c>
      <c r="M1150" s="380">
        <f t="shared" si="18"/>
        <v>242223.96273696783</v>
      </c>
      <c r="N1150" s="302" t="s">
        <v>1594</v>
      </c>
      <c r="O1150" s="75"/>
      <c r="P1150" s="75"/>
      <c r="Q1150" s="75"/>
      <c r="R1150" s="75"/>
      <c r="S1150" s="75"/>
      <c r="T1150" s="75"/>
      <c r="U1150" s="75"/>
      <c r="V1150" s="75"/>
      <c r="W1150" s="75"/>
      <c r="X1150" s="75"/>
      <c r="Y1150" s="75"/>
      <c r="Z1150" s="110">
        <v>12</v>
      </c>
      <c r="AA1150" s="75">
        <v>4</v>
      </c>
      <c r="AB1150" s="75"/>
      <c r="AC1150" s="75"/>
      <c r="AD1150" s="75"/>
      <c r="AE1150" s="170"/>
      <c r="AF1150" s="75"/>
      <c r="AG1150" s="75"/>
      <c r="AH1150" s="75"/>
    </row>
    <row r="1151" spans="1:34" ht="14.25" customHeight="1" x14ac:dyDescent="0.25">
      <c r="A1151" s="451">
        <v>82513270</v>
      </c>
      <c r="B1151" s="220" t="s">
        <v>2226</v>
      </c>
      <c r="C1151" s="197" t="str">
        <f>VLOOKUP(B1151,Satser!$I$133:$J$160,2,FALSE)</f>
        <v>MH</v>
      </c>
      <c r="D1151" s="220" t="s">
        <v>2370</v>
      </c>
      <c r="E1151" s="440">
        <v>652005</v>
      </c>
      <c r="F1151" s="220"/>
      <c r="G1151" s="75"/>
      <c r="H1151" s="413"/>
      <c r="I1151" s="75"/>
      <c r="J1151" s="195"/>
      <c r="K1151" s="379">
        <f>IF(B1151="",0,VLOOKUP(B1151,Satser!$D$167:$F$194,2,FALSE)*IF(AA1151="",0,VLOOKUP(AA1151,Satser!$H$2:$J$14,2,FALSE)))</f>
        <v>74405.267296785576</v>
      </c>
      <c r="L1151" s="379">
        <f>IF(B1151="",0,VLOOKUP(B1151,Satser!$I$167:$L$194,3,FALSE)*IF(AA1151="",0,VLOOKUP(AA1151,Satser!$H$2:$J$14,3,FALSE)))</f>
        <v>349704.75629489223</v>
      </c>
      <c r="M1151" s="380">
        <f t="shared" si="18"/>
        <v>424110.02359167777</v>
      </c>
      <c r="N1151" s="302" t="s">
        <v>1594</v>
      </c>
      <c r="O1151" s="75"/>
      <c r="P1151" s="75"/>
      <c r="Q1151" s="75"/>
      <c r="R1151" s="75"/>
      <c r="S1151" s="75"/>
      <c r="T1151" s="75"/>
      <c r="U1151" s="75"/>
      <c r="V1151" s="75"/>
      <c r="W1151" s="75"/>
      <c r="X1151" s="75"/>
      <c r="Y1151" s="75"/>
      <c r="Z1151" s="110">
        <v>12</v>
      </c>
      <c r="AA1151" s="75">
        <v>7</v>
      </c>
      <c r="AB1151" s="75"/>
      <c r="AC1151" s="75"/>
      <c r="AD1151" s="75"/>
      <c r="AE1151" s="170"/>
      <c r="AF1151" s="75"/>
      <c r="AG1151" s="75"/>
      <c r="AH1151" s="75"/>
    </row>
    <row r="1152" spans="1:34" ht="14.25" customHeight="1" x14ac:dyDescent="0.25">
      <c r="A1152" s="451" t="s">
        <v>2354</v>
      </c>
      <c r="B1152" s="220" t="s">
        <v>2226</v>
      </c>
      <c r="C1152" s="197" t="str">
        <f>VLOOKUP(B1152,Satser!$I$133:$J$160,2,FALSE)</f>
        <v>MH</v>
      </c>
      <c r="D1152" s="220" t="s">
        <v>2371</v>
      </c>
      <c r="E1152" s="440">
        <v>653005</v>
      </c>
      <c r="F1152" s="220"/>
      <c r="G1152" s="75"/>
      <c r="H1152" s="413"/>
      <c r="I1152" s="75"/>
      <c r="J1152" s="195"/>
      <c r="K1152" s="379">
        <f>IF(B1152="",0,VLOOKUP(B1152,Satser!$D$167:$F$194,2,FALSE)*IF(AA1152="",0,VLOOKUP(AA1152,Satser!$H$2:$J$14,2,FALSE)))</f>
        <v>127537.31110179223</v>
      </c>
      <c r="L1152" s="379">
        <f>IF(B1152="",0,VLOOKUP(B1152,Satser!$I$167:$L$194,3,FALSE)*IF(AA1152="",0,VLOOKUP(AA1152,Satser!$H$2:$J$14,3,FALSE)))</f>
        <v>599425.36217842356</v>
      </c>
      <c r="M1152" s="380">
        <f t="shared" si="18"/>
        <v>726962.67328021582</v>
      </c>
      <c r="N1152" s="302" t="s">
        <v>1594</v>
      </c>
      <c r="O1152" s="75"/>
      <c r="P1152" s="75"/>
      <c r="Q1152" s="75"/>
      <c r="R1152" s="75"/>
      <c r="S1152" s="75"/>
      <c r="T1152" s="75"/>
      <c r="U1152" s="75"/>
      <c r="V1152" s="75"/>
      <c r="W1152" s="75"/>
      <c r="X1152" s="75"/>
      <c r="Y1152" s="75"/>
      <c r="Z1152" s="110">
        <v>12</v>
      </c>
      <c r="AA1152" s="75">
        <v>12</v>
      </c>
      <c r="AB1152" s="75">
        <v>12</v>
      </c>
      <c r="AC1152" s="75">
        <v>1</v>
      </c>
      <c r="AD1152" s="75"/>
      <c r="AE1152" s="170"/>
      <c r="AF1152" s="75"/>
      <c r="AG1152" s="75"/>
      <c r="AH1152" s="75"/>
    </row>
    <row r="1153" spans="1:34" ht="14.25" customHeight="1" x14ac:dyDescent="0.25">
      <c r="A1153" s="451">
        <v>70440543</v>
      </c>
      <c r="B1153" s="220" t="s">
        <v>2226</v>
      </c>
      <c r="C1153" s="197" t="str">
        <f>VLOOKUP(B1153,Satser!$I$133:$J$160,2,FALSE)</f>
        <v>MH</v>
      </c>
      <c r="D1153" s="220" t="s">
        <v>2471</v>
      </c>
      <c r="E1153" s="440"/>
      <c r="F1153" s="220"/>
      <c r="G1153" s="75"/>
      <c r="H1153" s="413"/>
      <c r="I1153" s="75"/>
      <c r="J1153" s="195"/>
      <c r="K1153" s="379">
        <f>IF(B1153="",0,VLOOKUP(B1153,Satser!$D$167:$F$194,2,FALSE)*IF(AA1153="",0,VLOOKUP(AA1153,Satser!$H$2:$J$14,2,FALSE)))</f>
        <v>127537.31110179223</v>
      </c>
      <c r="L1153" s="379">
        <f>IF(B1153="",0,VLOOKUP(B1153,Satser!$I$167:$L$194,3,FALSE)*IF(AA1153="",0,VLOOKUP(AA1153,Satser!$H$2:$J$14,3,FALSE)))</f>
        <v>599425.36217842356</v>
      </c>
      <c r="M1153" s="380">
        <f t="shared" si="18"/>
        <v>726962.67328021582</v>
      </c>
      <c r="N1153" s="302" t="s">
        <v>1594</v>
      </c>
      <c r="O1153" s="75"/>
      <c r="P1153" s="75"/>
      <c r="Q1153" s="75"/>
      <c r="R1153" s="75"/>
      <c r="S1153" s="75"/>
      <c r="T1153" s="75"/>
      <c r="U1153" s="75"/>
      <c r="V1153" s="75"/>
      <c r="W1153" s="75"/>
      <c r="X1153" s="75"/>
      <c r="Y1153" s="75"/>
      <c r="Z1153" s="110">
        <v>12</v>
      </c>
      <c r="AA1153" s="75">
        <v>12</v>
      </c>
      <c r="AB1153" s="75">
        <v>12</v>
      </c>
      <c r="AC1153" s="75">
        <v>12</v>
      </c>
      <c r="AD1153" s="75"/>
      <c r="AE1153" s="170"/>
      <c r="AF1153" s="75"/>
      <c r="AG1153" s="75"/>
      <c r="AH1153" s="75"/>
    </row>
    <row r="1154" spans="1:34" ht="14.25" customHeight="1" x14ac:dyDescent="0.25">
      <c r="A1154" s="451" t="s">
        <v>2372</v>
      </c>
      <c r="B1154" s="220" t="s">
        <v>2228</v>
      </c>
      <c r="C1154" s="197" t="str">
        <f>VLOOKUP(B1154,Satser!$I$133:$J$160,2,FALSE)</f>
        <v>SU</v>
      </c>
      <c r="D1154" s="220" t="s">
        <v>2377</v>
      </c>
      <c r="E1154" s="440"/>
      <c r="F1154" s="220"/>
      <c r="G1154" s="75"/>
      <c r="H1154" s="413"/>
      <c r="I1154" s="75"/>
      <c r="J1154" s="195"/>
      <c r="K1154" s="379">
        <f>IF(B1154="",0,VLOOKUP(B1154,Satser!$D$167:$F$194,2,FALSE)*IF(AA1154="",0,VLOOKUP(AA1154,Satser!$H$2:$J$14,2,FALSE)))</f>
        <v>37202.633648392788</v>
      </c>
      <c r="L1154" s="379">
        <f>IF(B1154="",0,VLOOKUP(B1154,Satser!$I$167:$L$194,3,FALSE)*IF(AA1154="",0,VLOOKUP(AA1154,Satser!$H$2:$J$14,3,FALSE)))</f>
        <v>349704.75629489223</v>
      </c>
      <c r="M1154" s="380">
        <f t="shared" si="18"/>
        <v>386907.38994328503</v>
      </c>
      <c r="N1154" s="302" t="s">
        <v>1594</v>
      </c>
      <c r="O1154" s="75"/>
      <c r="P1154" s="75"/>
      <c r="Q1154" s="75"/>
      <c r="R1154" s="75"/>
      <c r="S1154" s="75"/>
      <c r="T1154" s="75"/>
      <c r="U1154" s="75"/>
      <c r="V1154" s="75"/>
      <c r="W1154" s="75"/>
      <c r="X1154" s="75"/>
      <c r="Y1154" s="75"/>
      <c r="Z1154" s="110">
        <v>12</v>
      </c>
      <c r="AA1154" s="75">
        <v>7</v>
      </c>
      <c r="AB1154" s="75"/>
      <c r="AC1154" s="75"/>
      <c r="AD1154" s="75"/>
      <c r="AE1154" s="170"/>
      <c r="AF1154" s="75"/>
      <c r="AG1154" s="75"/>
      <c r="AH1154" s="75"/>
    </row>
    <row r="1155" spans="1:34" ht="14.25" customHeight="1" x14ac:dyDescent="0.25">
      <c r="A1155" s="451" t="s">
        <v>2373</v>
      </c>
      <c r="B1155" s="220" t="s">
        <v>2228</v>
      </c>
      <c r="C1155" s="197" t="str">
        <f>VLOOKUP(B1155,Satser!$I$133:$J$160,2,FALSE)</f>
        <v>SU</v>
      </c>
      <c r="D1155" s="220" t="s">
        <v>2378</v>
      </c>
      <c r="E1155" s="440"/>
      <c r="F1155" s="220"/>
      <c r="G1155" s="75"/>
      <c r="H1155" s="413"/>
      <c r="I1155" s="75"/>
      <c r="J1155" s="195"/>
      <c r="K1155" s="379">
        <f>IF(B1155="",0,VLOOKUP(B1155,Satser!$D$167:$F$194,2,FALSE)*IF(AA1155="",0,VLOOKUP(AA1155,Satser!$H$2:$J$14,2,FALSE)))</f>
        <v>37202.633648392788</v>
      </c>
      <c r="L1155" s="379">
        <f>IF(B1155="",0,VLOOKUP(B1155,Satser!$I$167:$L$194,3,FALSE)*IF(AA1155="",0,VLOOKUP(AA1155,Satser!$H$2:$J$14,3,FALSE)))</f>
        <v>349704.75629489223</v>
      </c>
      <c r="M1155" s="380">
        <f t="shared" si="18"/>
        <v>386907.38994328503</v>
      </c>
      <c r="N1155" s="302" t="s">
        <v>1594</v>
      </c>
      <c r="O1155" s="75"/>
      <c r="P1155" s="75"/>
      <c r="Q1155" s="75"/>
      <c r="R1155" s="75"/>
      <c r="S1155" s="75"/>
      <c r="T1155" s="75"/>
      <c r="U1155" s="75"/>
      <c r="V1155" s="75"/>
      <c r="W1155" s="75"/>
      <c r="X1155" s="75"/>
      <c r="Y1155" s="75"/>
      <c r="Z1155" s="110">
        <v>12</v>
      </c>
      <c r="AA1155" s="75">
        <v>7</v>
      </c>
      <c r="AB1155" s="75"/>
      <c r="AC1155" s="75"/>
      <c r="AD1155" s="75"/>
      <c r="AE1155" s="170"/>
      <c r="AF1155" s="75"/>
      <c r="AG1155" s="75"/>
      <c r="AH1155" s="75"/>
    </row>
    <row r="1156" spans="1:34" ht="14.25" customHeight="1" x14ac:dyDescent="0.25">
      <c r="A1156" s="451" t="s">
        <v>2374</v>
      </c>
      <c r="B1156" s="220" t="s">
        <v>2228</v>
      </c>
      <c r="C1156" s="197" t="str">
        <f>VLOOKUP(B1156,Satser!$I$133:$J$160,2,FALSE)</f>
        <v>SU</v>
      </c>
      <c r="D1156" s="220" t="s">
        <v>2379</v>
      </c>
      <c r="E1156" s="440"/>
      <c r="F1156" s="220"/>
      <c r="G1156" s="75"/>
      <c r="H1156" s="413"/>
      <c r="I1156" s="75"/>
      <c r="J1156" s="195"/>
      <c r="K1156" s="379">
        <f>IF(B1156="",0,VLOOKUP(B1156,Satser!$D$167:$F$194,2,FALSE)*IF(AA1156="",0,VLOOKUP(AA1156,Satser!$H$2:$J$14,2,FALSE)))</f>
        <v>63768.655550896117</v>
      </c>
      <c r="L1156" s="379">
        <f>IF(B1156="",0,VLOOKUP(B1156,Satser!$I$167:$L$194,3,FALSE)*IF(AA1156="",0,VLOOKUP(AA1156,Satser!$H$2:$J$14,3,FALSE)))</f>
        <v>599425.36217842356</v>
      </c>
      <c r="M1156" s="380">
        <f t="shared" si="18"/>
        <v>663194.01772931963</v>
      </c>
      <c r="N1156" s="302" t="s">
        <v>1594</v>
      </c>
      <c r="O1156" s="75"/>
      <c r="P1156" s="75"/>
      <c r="Q1156" s="75"/>
      <c r="R1156" s="75"/>
      <c r="S1156" s="75"/>
      <c r="T1156" s="75"/>
      <c r="U1156" s="75"/>
      <c r="V1156" s="75"/>
      <c r="W1156" s="75"/>
      <c r="X1156" s="75"/>
      <c r="Y1156" s="75"/>
      <c r="Z1156" s="110">
        <v>12</v>
      </c>
      <c r="AA1156" s="75">
        <v>12</v>
      </c>
      <c r="AB1156" s="75"/>
      <c r="AC1156" s="75"/>
      <c r="AD1156" s="75"/>
      <c r="AE1156" s="170"/>
      <c r="AF1156" s="75"/>
      <c r="AG1156" s="75"/>
      <c r="AH1156" s="75"/>
    </row>
    <row r="1157" spans="1:34" ht="14.25" customHeight="1" x14ac:dyDescent="0.25">
      <c r="A1157" s="451" t="s">
        <v>2375</v>
      </c>
      <c r="B1157" s="220" t="s">
        <v>2228</v>
      </c>
      <c r="C1157" s="197" t="str">
        <f>VLOOKUP(B1157,Satser!$I$133:$J$160,2,FALSE)</f>
        <v>SU</v>
      </c>
      <c r="D1157" s="220" t="s">
        <v>2380</v>
      </c>
      <c r="E1157" s="440"/>
      <c r="F1157" s="220"/>
      <c r="G1157" s="75"/>
      <c r="H1157" s="413"/>
      <c r="I1157" s="75"/>
      <c r="J1157" s="195"/>
      <c r="K1157" s="379">
        <f>IF(B1157="",0,VLOOKUP(B1157,Satser!$D$167:$F$194,2,FALSE)*IF(AA1157="",0,VLOOKUP(AA1157,Satser!$H$2:$J$14,2,FALSE)))</f>
        <v>63768.655550896117</v>
      </c>
      <c r="L1157" s="379">
        <f>IF(B1157="",0,VLOOKUP(B1157,Satser!$I$167:$L$194,3,FALSE)*IF(AA1157="",0,VLOOKUP(AA1157,Satser!$H$2:$J$14,3,FALSE)))</f>
        <v>599425.36217842356</v>
      </c>
      <c r="M1157" s="380">
        <f t="shared" si="18"/>
        <v>663194.01772931963</v>
      </c>
      <c r="N1157" s="302" t="s">
        <v>1594</v>
      </c>
      <c r="O1157" s="75"/>
      <c r="P1157" s="75"/>
      <c r="Q1157" s="75"/>
      <c r="R1157" s="75"/>
      <c r="S1157" s="75"/>
      <c r="T1157" s="75"/>
      <c r="U1157" s="75"/>
      <c r="V1157" s="75"/>
      <c r="W1157" s="75"/>
      <c r="X1157" s="75"/>
      <c r="Y1157" s="75"/>
      <c r="Z1157" s="110">
        <v>12</v>
      </c>
      <c r="AA1157" s="75">
        <v>12</v>
      </c>
      <c r="AB1157" s="75">
        <v>12</v>
      </c>
      <c r="AC1157" s="75">
        <v>7</v>
      </c>
      <c r="AD1157" s="75"/>
      <c r="AE1157" s="170"/>
      <c r="AF1157" s="75"/>
      <c r="AG1157" s="75"/>
      <c r="AH1157" s="75"/>
    </row>
    <row r="1158" spans="1:34" ht="14.25" customHeight="1" x14ac:dyDescent="0.25">
      <c r="A1158" s="451">
        <v>82513334</v>
      </c>
      <c r="B1158" s="220" t="s">
        <v>2228</v>
      </c>
      <c r="C1158" s="197" t="str">
        <f>VLOOKUP(B1158,Satser!$I$133:$J$160,2,FALSE)</f>
        <v>SU</v>
      </c>
      <c r="D1158" s="220" t="s">
        <v>2444</v>
      </c>
      <c r="E1158" s="440"/>
      <c r="F1158" s="220"/>
      <c r="G1158" s="75"/>
      <c r="H1158" s="413"/>
      <c r="I1158" s="75"/>
      <c r="J1158" s="195"/>
      <c r="K1158" s="379">
        <f>IF(B1158="",0,VLOOKUP(B1158,Satser!$D$167:$F$194,2,FALSE)*IF(AA1158="",0,VLOOKUP(AA1158,Satser!$H$2:$J$14,2,FALSE)))</f>
        <v>63768.655550896117</v>
      </c>
      <c r="L1158" s="379">
        <f>IF(B1158="",0,VLOOKUP(B1158,Satser!$I$167:$L$194,3,FALSE)*IF(AA1158="",0,VLOOKUP(AA1158,Satser!$H$2:$J$14,3,FALSE)))</f>
        <v>599425.36217842356</v>
      </c>
      <c r="M1158" s="380">
        <f t="shared" si="18"/>
        <v>663194.01772931963</v>
      </c>
      <c r="N1158" s="302" t="s">
        <v>1594</v>
      </c>
      <c r="O1158" s="75"/>
      <c r="P1158" s="75"/>
      <c r="Q1158" s="75"/>
      <c r="R1158" s="75"/>
      <c r="S1158" s="75"/>
      <c r="T1158" s="75"/>
      <c r="U1158" s="75"/>
      <c r="V1158" s="75"/>
      <c r="W1158" s="75"/>
      <c r="X1158" s="75"/>
      <c r="Y1158" s="75"/>
      <c r="Z1158" s="110">
        <v>12</v>
      </c>
      <c r="AA1158" s="75">
        <v>12</v>
      </c>
      <c r="AB1158" s="75">
        <v>12</v>
      </c>
      <c r="AC1158" s="75">
        <v>7</v>
      </c>
      <c r="AD1158" s="75"/>
      <c r="AE1158" s="170"/>
      <c r="AF1158" s="75"/>
      <c r="AG1158" s="75"/>
      <c r="AH1158" s="75"/>
    </row>
    <row r="1159" spans="1:34" ht="14.25" customHeight="1" x14ac:dyDescent="0.25">
      <c r="A1159" s="451" t="s">
        <v>2376</v>
      </c>
      <c r="B1159" s="220" t="s">
        <v>2228</v>
      </c>
      <c r="C1159" s="197" t="str">
        <f>VLOOKUP(B1159,Satser!$I$133:$J$160,2,FALSE)</f>
        <v>SU</v>
      </c>
      <c r="D1159" s="220" t="s">
        <v>2381</v>
      </c>
      <c r="E1159" s="440"/>
      <c r="F1159" s="220"/>
      <c r="G1159" s="75"/>
      <c r="H1159" s="413"/>
      <c r="I1159" s="75"/>
      <c r="J1159" s="195"/>
      <c r="K1159" s="379">
        <f>IF(B1159="",0,VLOOKUP(B1159,Satser!$D$167:$F$194,2,FALSE)*IF(AA1159="",0,VLOOKUP(AA1159,Satser!$H$2:$J$14,2,FALSE)))</f>
        <v>63768.655550896117</v>
      </c>
      <c r="L1159" s="379">
        <f>IF(B1159="",0,VLOOKUP(B1159,Satser!$I$167:$L$194,3,FALSE)*IF(AA1159="",0,VLOOKUP(AA1159,Satser!$H$2:$J$14,3,FALSE)))</f>
        <v>599425.36217842356</v>
      </c>
      <c r="M1159" s="380">
        <f t="shared" si="18"/>
        <v>663194.01772931963</v>
      </c>
      <c r="N1159" s="302" t="s">
        <v>1594</v>
      </c>
      <c r="O1159" s="75"/>
      <c r="P1159" s="75"/>
      <c r="Q1159" s="75"/>
      <c r="R1159" s="75"/>
      <c r="S1159" s="75"/>
      <c r="T1159" s="75"/>
      <c r="U1159" s="75"/>
      <c r="V1159" s="75"/>
      <c r="W1159" s="75"/>
      <c r="X1159" s="75"/>
      <c r="Y1159" s="75"/>
      <c r="Z1159" s="110">
        <v>12</v>
      </c>
      <c r="AA1159" s="75">
        <v>12</v>
      </c>
      <c r="AB1159" s="75">
        <v>12</v>
      </c>
      <c r="AC1159" s="75">
        <v>7</v>
      </c>
      <c r="AD1159" s="75"/>
      <c r="AE1159" s="170"/>
      <c r="AF1159" s="75"/>
      <c r="AG1159" s="75"/>
      <c r="AH1159" s="75"/>
    </row>
    <row r="1160" spans="1:34" ht="14.25" customHeight="1" x14ac:dyDescent="0.25">
      <c r="A1160" s="451" t="s">
        <v>2382</v>
      </c>
      <c r="B1160" s="220" t="s">
        <v>2229</v>
      </c>
      <c r="C1160" s="197" t="str">
        <f>VLOOKUP(B1160,Satser!$I$133:$J$160,2,FALSE)</f>
        <v>ØK</v>
      </c>
      <c r="D1160" s="220" t="s">
        <v>2393</v>
      </c>
      <c r="E1160" s="440">
        <v>601005</v>
      </c>
      <c r="F1160" s="220"/>
      <c r="G1160" s="75"/>
      <c r="H1160" s="413"/>
      <c r="I1160" s="75"/>
      <c r="J1160" s="195"/>
      <c r="K1160" s="379">
        <f>IF(B1160="",0,VLOOKUP(B1160,Satser!$D$167:$F$194,2,FALSE)*IF(AA1160="",0,VLOOKUP(AA1160,Satser!$H$2:$J$14,2,FALSE)))</f>
        <v>0</v>
      </c>
      <c r="L1160" s="379">
        <f>IF(B1160="",0,VLOOKUP(B1160,Satser!$I$167:$L$194,3,FALSE)*IF(AA1160="",0,VLOOKUP(AA1160,Satser!$H$2:$J$14,3,FALSE)))</f>
        <v>0</v>
      </c>
      <c r="M1160" s="380">
        <f t="shared" si="18"/>
        <v>0</v>
      </c>
      <c r="N1160" s="302" t="s">
        <v>2420</v>
      </c>
      <c r="O1160" s="75"/>
      <c r="P1160" s="75"/>
      <c r="Q1160" s="75"/>
      <c r="R1160" s="75"/>
      <c r="S1160" s="75"/>
      <c r="T1160" s="75"/>
      <c r="U1160" s="75"/>
      <c r="V1160" s="75"/>
      <c r="W1160" s="75"/>
      <c r="X1160" s="75"/>
      <c r="Y1160" s="75"/>
      <c r="Z1160" s="110">
        <v>7</v>
      </c>
      <c r="AA1160" s="75"/>
      <c r="AB1160" s="75"/>
      <c r="AC1160" s="75"/>
      <c r="AD1160" s="75"/>
      <c r="AE1160" s="170"/>
      <c r="AF1160" s="75"/>
      <c r="AG1160" s="75"/>
      <c r="AH1160" s="75"/>
    </row>
    <row r="1161" spans="1:34" ht="14.25" customHeight="1" x14ac:dyDescent="0.25">
      <c r="A1161" s="451" t="s">
        <v>2383</v>
      </c>
      <c r="B1161" s="220" t="s">
        <v>2229</v>
      </c>
      <c r="C1161" s="197" t="str">
        <f>VLOOKUP(B1161,Satser!$I$133:$J$160,2,FALSE)</f>
        <v>ØK</v>
      </c>
      <c r="D1161" s="220" t="s">
        <v>2394</v>
      </c>
      <c r="E1161" s="440">
        <v>601005</v>
      </c>
      <c r="F1161" s="220"/>
      <c r="G1161" s="75"/>
      <c r="H1161" s="413"/>
      <c r="I1161" s="75"/>
      <c r="J1161" s="195"/>
      <c r="K1161" s="379">
        <f>IF(B1161="",0,VLOOKUP(B1161,Satser!$D$167:$F$194,2,FALSE)*IF(AA1161="",0,VLOOKUP(AA1161,Satser!$H$2:$J$14,2,FALSE)))</f>
        <v>0</v>
      </c>
      <c r="L1161" s="379">
        <f>IF(B1161="",0,VLOOKUP(B1161,Satser!$I$167:$L$194,3,FALSE)*IF(AA1161="",0,VLOOKUP(AA1161,Satser!$H$2:$J$14,3,FALSE)))</f>
        <v>0</v>
      </c>
      <c r="M1161" s="380">
        <f t="shared" ref="M1161:M1224" si="19">SUM(K1161+L1161)</f>
        <v>0</v>
      </c>
      <c r="N1161" s="302" t="s">
        <v>2420</v>
      </c>
      <c r="O1161" s="75"/>
      <c r="P1161" s="75"/>
      <c r="Q1161" s="75"/>
      <c r="R1161" s="75"/>
      <c r="S1161" s="75"/>
      <c r="T1161" s="75"/>
      <c r="U1161" s="75"/>
      <c r="V1161" s="75"/>
      <c r="W1161" s="75"/>
      <c r="X1161" s="75"/>
      <c r="Y1161" s="75"/>
      <c r="Z1161" s="110">
        <v>8</v>
      </c>
      <c r="AA1161" s="75"/>
      <c r="AB1161" s="75"/>
      <c r="AC1161" s="75"/>
      <c r="AD1161" s="75"/>
      <c r="AE1161" s="170"/>
      <c r="AF1161" s="75"/>
      <c r="AG1161" s="75"/>
      <c r="AH1161" s="75"/>
    </row>
    <row r="1162" spans="1:34" ht="14.25" customHeight="1" x14ac:dyDescent="0.25">
      <c r="A1162" s="451" t="s">
        <v>2384</v>
      </c>
      <c r="B1162" s="220" t="s">
        <v>2229</v>
      </c>
      <c r="C1162" s="197" t="str">
        <f>VLOOKUP(B1162,Satser!$I$133:$J$160,2,FALSE)</f>
        <v>ØK</v>
      </c>
      <c r="D1162" s="220" t="s">
        <v>2395</v>
      </c>
      <c r="E1162" s="440">
        <v>601005</v>
      </c>
      <c r="F1162" s="220"/>
      <c r="G1162" s="75"/>
      <c r="H1162" s="413"/>
      <c r="I1162" s="75"/>
      <c r="J1162" s="195"/>
      <c r="K1162" s="379">
        <f>IF(B1162="",0,VLOOKUP(B1162,Satser!$D$167:$F$194,2,FALSE)*IF(AA1162="",0,VLOOKUP(AA1162,Satser!$H$2:$J$14,2,FALSE)))</f>
        <v>0</v>
      </c>
      <c r="L1162" s="379">
        <f>IF(B1162="",0,VLOOKUP(B1162,Satser!$I$167:$L$194,3,FALSE)*IF(AA1162="",0,VLOOKUP(AA1162,Satser!$H$2:$J$14,3,FALSE)))</f>
        <v>0</v>
      </c>
      <c r="M1162" s="380">
        <f t="shared" si="19"/>
        <v>0</v>
      </c>
      <c r="N1162" s="302" t="s">
        <v>2420</v>
      </c>
      <c r="O1162" s="75"/>
      <c r="P1162" s="75"/>
      <c r="Q1162" s="75"/>
      <c r="R1162" s="75"/>
      <c r="S1162" s="75"/>
      <c r="T1162" s="75"/>
      <c r="U1162" s="75"/>
      <c r="V1162" s="75"/>
      <c r="W1162" s="75"/>
      <c r="X1162" s="75"/>
      <c r="Y1162" s="75"/>
      <c r="Z1162" s="110">
        <v>8</v>
      </c>
      <c r="AA1162" s="75"/>
      <c r="AB1162" s="75"/>
      <c r="AC1162" s="75"/>
      <c r="AD1162" s="75"/>
      <c r="AE1162" s="170"/>
      <c r="AF1162" s="75"/>
      <c r="AG1162" s="75"/>
      <c r="AH1162" s="75"/>
    </row>
    <row r="1163" spans="1:34" ht="14.25" customHeight="1" x14ac:dyDescent="0.25">
      <c r="A1163" s="451" t="s">
        <v>2385</v>
      </c>
      <c r="B1163" s="220" t="s">
        <v>2229</v>
      </c>
      <c r="C1163" s="197" t="str">
        <f>VLOOKUP(B1163,Satser!$I$133:$J$160,2,FALSE)</f>
        <v>ØK</v>
      </c>
      <c r="D1163" s="220" t="s">
        <v>2396</v>
      </c>
      <c r="E1163" s="440">
        <v>601005</v>
      </c>
      <c r="F1163" s="220"/>
      <c r="G1163" s="75"/>
      <c r="H1163" s="413"/>
      <c r="I1163" s="75"/>
      <c r="J1163" s="195"/>
      <c r="K1163" s="379">
        <f>IF(B1163="",0,VLOOKUP(B1163,Satser!$D$167:$F$194,2,FALSE)*IF(AA1163="",0,VLOOKUP(AA1163,Satser!$H$2:$J$14,2,FALSE)))</f>
        <v>0</v>
      </c>
      <c r="L1163" s="379">
        <f>IF(B1163="",0,VLOOKUP(B1163,Satser!$I$167:$L$194,3,FALSE)*IF(AA1163="",0,VLOOKUP(AA1163,Satser!$H$2:$J$14,3,FALSE)))</f>
        <v>0</v>
      </c>
      <c r="M1163" s="380">
        <f t="shared" si="19"/>
        <v>0</v>
      </c>
      <c r="N1163" s="302" t="s">
        <v>2420</v>
      </c>
      <c r="O1163" s="75"/>
      <c r="P1163" s="75"/>
      <c r="Q1163" s="75"/>
      <c r="R1163" s="75"/>
      <c r="S1163" s="75"/>
      <c r="T1163" s="75"/>
      <c r="U1163" s="75"/>
      <c r="V1163" s="75"/>
      <c r="W1163" s="75"/>
      <c r="X1163" s="75"/>
      <c r="Y1163" s="75"/>
      <c r="Z1163" s="110">
        <v>7</v>
      </c>
      <c r="AA1163" s="75"/>
      <c r="AB1163" s="75"/>
      <c r="AC1163" s="75"/>
      <c r="AD1163" s="75"/>
      <c r="AE1163" s="170"/>
      <c r="AF1163" s="75"/>
      <c r="AG1163" s="75"/>
      <c r="AH1163" s="75"/>
    </row>
    <row r="1164" spans="1:34" ht="14.25" customHeight="1" x14ac:dyDescent="0.25">
      <c r="A1164" s="451" t="s">
        <v>2386</v>
      </c>
      <c r="B1164" s="220" t="s">
        <v>2229</v>
      </c>
      <c r="C1164" s="197" t="str">
        <f>VLOOKUP(B1164,Satser!$I$133:$J$160,2,FALSE)</f>
        <v>ØK</v>
      </c>
      <c r="D1164" s="220" t="s">
        <v>2397</v>
      </c>
      <c r="E1164" s="440">
        <v>601005</v>
      </c>
      <c r="F1164" s="220"/>
      <c r="G1164" s="75"/>
      <c r="H1164" s="413"/>
      <c r="I1164" s="75"/>
      <c r="J1164" s="195"/>
      <c r="K1164" s="379">
        <f>IF(B1164="",0,VLOOKUP(B1164,Satser!$D$167:$F$194,2,FALSE)*IF(AA1164="",0,VLOOKUP(AA1164,Satser!$H$2:$J$14,2,FALSE)))</f>
        <v>59529.315329872537</v>
      </c>
      <c r="L1164" s="379">
        <f>IF(B1164="",0,VLOOKUP(B1164,Satser!$I$167:$L$194,3,FALSE)*IF(AA1164="",0,VLOOKUP(AA1164,Satser!$H$2:$J$14,3,FALSE)))</f>
        <v>399696.83150057279</v>
      </c>
      <c r="M1164" s="380">
        <f t="shared" si="19"/>
        <v>459226.14683044533</v>
      </c>
      <c r="N1164" s="302" t="s">
        <v>2420</v>
      </c>
      <c r="O1164" s="75"/>
      <c r="P1164" s="75"/>
      <c r="Q1164" s="75"/>
      <c r="R1164" s="75"/>
      <c r="S1164" s="75"/>
      <c r="T1164" s="75"/>
      <c r="U1164" s="75"/>
      <c r="V1164" s="75"/>
      <c r="W1164" s="75"/>
      <c r="X1164" s="75"/>
      <c r="Y1164" s="75"/>
      <c r="Z1164" s="110">
        <v>12</v>
      </c>
      <c r="AA1164" s="75">
        <v>8</v>
      </c>
      <c r="AB1164" s="75"/>
      <c r="AC1164" s="75"/>
      <c r="AD1164" s="75"/>
      <c r="AE1164" s="170"/>
      <c r="AF1164" s="75"/>
      <c r="AG1164" s="75"/>
      <c r="AH1164" s="75"/>
    </row>
    <row r="1165" spans="1:34" ht="14.25" customHeight="1" x14ac:dyDescent="0.25">
      <c r="A1165" s="451" t="s">
        <v>2387</v>
      </c>
      <c r="B1165" s="220" t="s">
        <v>2229</v>
      </c>
      <c r="C1165" s="197" t="str">
        <f>VLOOKUP(B1165,Satser!$I$133:$J$160,2,FALSE)</f>
        <v>ØK</v>
      </c>
      <c r="D1165" s="220" t="s">
        <v>2398</v>
      </c>
      <c r="E1165" s="440">
        <v>601005</v>
      </c>
      <c r="F1165" s="220"/>
      <c r="G1165" s="75"/>
      <c r="H1165" s="413"/>
      <c r="I1165" s="75"/>
      <c r="J1165" s="195"/>
      <c r="K1165" s="379">
        <f>IF(B1165="",0,VLOOKUP(B1165,Satser!$D$167:$F$194,2,FALSE)*IF(AA1165="",0,VLOOKUP(AA1165,Satser!$H$2:$J$14,2,FALSE)))</f>
        <v>89276.117771254561</v>
      </c>
      <c r="L1165" s="379">
        <f>IF(B1165="",0,VLOOKUP(B1165,Satser!$I$167:$L$194,3,FALSE)*IF(AA1165="",0,VLOOKUP(AA1165,Satser!$H$2:$J$14,3,FALSE)))</f>
        <v>599425.36217842356</v>
      </c>
      <c r="M1165" s="380">
        <f t="shared" si="19"/>
        <v>688701.47994967806</v>
      </c>
      <c r="N1165" s="302" t="s">
        <v>2420</v>
      </c>
      <c r="O1165" s="75"/>
      <c r="P1165" s="75"/>
      <c r="Q1165" s="75"/>
      <c r="R1165" s="75"/>
      <c r="S1165" s="75"/>
      <c r="T1165" s="75"/>
      <c r="U1165" s="75"/>
      <c r="V1165" s="75"/>
      <c r="W1165" s="75"/>
      <c r="X1165" s="75"/>
      <c r="Y1165" s="75"/>
      <c r="Z1165" s="110">
        <v>12</v>
      </c>
      <c r="AA1165" s="75">
        <v>12</v>
      </c>
      <c r="AB1165" s="75">
        <v>8</v>
      </c>
      <c r="AC1165" s="75"/>
      <c r="AD1165" s="75"/>
      <c r="AE1165" s="170"/>
      <c r="AF1165" s="75"/>
      <c r="AG1165" s="75"/>
      <c r="AH1165" s="75"/>
    </row>
    <row r="1166" spans="1:34" ht="14.25" customHeight="1" x14ac:dyDescent="0.25">
      <c r="A1166" s="451" t="s">
        <v>2388</v>
      </c>
      <c r="B1166" s="220" t="s">
        <v>2229</v>
      </c>
      <c r="C1166" s="197" t="str">
        <f>VLOOKUP(B1166,Satser!$I$133:$J$160,2,FALSE)</f>
        <v>ØK</v>
      </c>
      <c r="D1166" s="220" t="s">
        <v>2399</v>
      </c>
      <c r="E1166" s="440">
        <v>601005</v>
      </c>
      <c r="F1166" s="220"/>
      <c r="G1166" s="75"/>
      <c r="H1166" s="413"/>
      <c r="I1166" s="75"/>
      <c r="J1166" s="195"/>
      <c r="K1166" s="379">
        <f>IF(B1166="",0,VLOOKUP(B1166,Satser!$D$167:$F$194,2,FALSE)*IF(AA1166="",0,VLOOKUP(AA1166,Satser!$H$2:$J$14,2,FALSE)))</f>
        <v>89276.117771254561</v>
      </c>
      <c r="L1166" s="379">
        <f>IF(B1166="",0,VLOOKUP(B1166,Satser!$I$167:$L$194,3,FALSE)*IF(AA1166="",0,VLOOKUP(AA1166,Satser!$H$2:$J$14,3,FALSE)))</f>
        <v>599425.36217842356</v>
      </c>
      <c r="M1166" s="380">
        <f t="shared" si="19"/>
        <v>688701.47994967806</v>
      </c>
      <c r="N1166" s="302" t="s">
        <v>2420</v>
      </c>
      <c r="O1166" s="75"/>
      <c r="P1166" s="75"/>
      <c r="Q1166" s="75"/>
      <c r="R1166" s="75"/>
      <c r="S1166" s="75"/>
      <c r="T1166" s="75"/>
      <c r="U1166" s="75"/>
      <c r="V1166" s="75"/>
      <c r="W1166" s="75"/>
      <c r="X1166" s="75"/>
      <c r="Y1166" s="75"/>
      <c r="Z1166" s="110">
        <v>12</v>
      </c>
      <c r="AA1166" s="75">
        <v>12</v>
      </c>
      <c r="AB1166" s="75">
        <v>12</v>
      </c>
      <c r="AC1166" s="75">
        <v>8</v>
      </c>
      <c r="AD1166" s="75"/>
      <c r="AE1166" s="170"/>
      <c r="AF1166" s="75"/>
      <c r="AG1166" s="75"/>
      <c r="AH1166" s="75"/>
    </row>
    <row r="1167" spans="1:34" ht="14.25" customHeight="1" x14ac:dyDescent="0.25">
      <c r="A1167" s="451" t="s">
        <v>2389</v>
      </c>
      <c r="B1167" s="220" t="s">
        <v>2229</v>
      </c>
      <c r="C1167" s="197" t="str">
        <f>VLOOKUP(B1167,Satser!$I$133:$J$160,2,FALSE)</f>
        <v>ØK</v>
      </c>
      <c r="D1167" s="220" t="s">
        <v>2400</v>
      </c>
      <c r="E1167" s="440">
        <v>601005</v>
      </c>
      <c r="F1167" s="220"/>
      <c r="G1167" s="75"/>
      <c r="H1167" s="413"/>
      <c r="I1167" s="75"/>
      <c r="J1167" s="195"/>
      <c r="K1167" s="379">
        <f>IF(B1167="",0,VLOOKUP(B1167,Satser!$D$167:$F$194,2,FALSE)*IF(AA1167="",0,VLOOKUP(AA1167,Satser!$H$2:$J$14,2,FALSE)))</f>
        <v>89276.117771254561</v>
      </c>
      <c r="L1167" s="379">
        <f>IF(B1167="",0,VLOOKUP(B1167,Satser!$I$167:$L$194,3,FALSE)*IF(AA1167="",0,VLOOKUP(AA1167,Satser!$H$2:$J$14,3,FALSE)))</f>
        <v>599425.36217842356</v>
      </c>
      <c r="M1167" s="380">
        <f t="shared" si="19"/>
        <v>688701.47994967806</v>
      </c>
      <c r="N1167" s="302" t="s">
        <v>2420</v>
      </c>
      <c r="O1167" s="75"/>
      <c r="P1167" s="75"/>
      <c r="Q1167" s="75"/>
      <c r="R1167" s="75"/>
      <c r="S1167" s="75"/>
      <c r="T1167" s="75"/>
      <c r="U1167" s="75"/>
      <c r="V1167" s="75"/>
      <c r="W1167" s="75"/>
      <c r="X1167" s="75"/>
      <c r="Y1167" s="75"/>
      <c r="Z1167" s="110">
        <v>12</v>
      </c>
      <c r="AA1167" s="75">
        <v>12</v>
      </c>
      <c r="AB1167" s="75">
        <v>12</v>
      </c>
      <c r="AC1167" s="75">
        <v>7</v>
      </c>
      <c r="AD1167" s="75"/>
      <c r="AE1167" s="170"/>
      <c r="AF1167" s="75"/>
      <c r="AG1167" s="75"/>
      <c r="AH1167" s="75"/>
    </row>
    <row r="1168" spans="1:34" ht="14.25" customHeight="1" x14ac:dyDescent="0.25">
      <c r="A1168" s="451" t="s">
        <v>2390</v>
      </c>
      <c r="B1168" s="220" t="s">
        <v>2229</v>
      </c>
      <c r="C1168" s="197" t="str">
        <f>VLOOKUP(B1168,Satser!$I$133:$J$160,2,FALSE)</f>
        <v>ØK</v>
      </c>
      <c r="D1168" s="220" t="s">
        <v>2401</v>
      </c>
      <c r="E1168" s="440">
        <v>601005</v>
      </c>
      <c r="F1168" s="220"/>
      <c r="G1168" s="75"/>
      <c r="H1168" s="413"/>
      <c r="I1168" s="75"/>
      <c r="J1168" s="195"/>
      <c r="K1168" s="379">
        <f>IF(B1168="",0,VLOOKUP(B1168,Satser!$D$167:$F$194,2,FALSE)*IF(AA1168="",0,VLOOKUP(AA1168,Satser!$H$2:$J$14,2,FALSE)))</f>
        <v>89276.117771254561</v>
      </c>
      <c r="L1168" s="379">
        <f>IF(B1168="",0,VLOOKUP(B1168,Satser!$I$167:$L$194,3,FALSE)*IF(AA1168="",0,VLOOKUP(AA1168,Satser!$H$2:$J$14,3,FALSE)))</f>
        <v>599425.36217842356</v>
      </c>
      <c r="M1168" s="380">
        <f t="shared" si="19"/>
        <v>688701.47994967806</v>
      </c>
      <c r="N1168" s="302" t="s">
        <v>2420</v>
      </c>
      <c r="O1168" s="75"/>
      <c r="P1168" s="75"/>
      <c r="Q1168" s="75"/>
      <c r="R1168" s="75"/>
      <c r="S1168" s="75"/>
      <c r="T1168" s="75"/>
      <c r="U1168" s="75"/>
      <c r="V1168" s="75"/>
      <c r="W1168" s="75"/>
      <c r="X1168" s="75"/>
      <c r="Y1168" s="75"/>
      <c r="Z1168" s="110">
        <v>12</v>
      </c>
      <c r="AA1168" s="75">
        <v>12</v>
      </c>
      <c r="AB1168" s="75">
        <v>12</v>
      </c>
      <c r="AC1168" s="75">
        <v>7</v>
      </c>
      <c r="AD1168" s="75"/>
      <c r="AE1168" s="170"/>
      <c r="AF1168" s="75"/>
      <c r="AG1168" s="75"/>
      <c r="AH1168" s="75"/>
    </row>
    <row r="1169" spans="1:34" ht="14.25" customHeight="1" x14ac:dyDescent="0.25">
      <c r="A1169" s="451" t="s">
        <v>2391</v>
      </c>
      <c r="B1169" s="220" t="s">
        <v>2229</v>
      </c>
      <c r="C1169" s="197" t="str">
        <f>VLOOKUP(B1169,Satser!$I$133:$J$160,2,FALSE)</f>
        <v>ØK</v>
      </c>
      <c r="D1169" s="220" t="s">
        <v>2402</v>
      </c>
      <c r="E1169" s="440">
        <v>601005</v>
      </c>
      <c r="F1169" s="220"/>
      <c r="G1169" s="75"/>
      <c r="H1169" s="413"/>
      <c r="I1169" s="75"/>
      <c r="J1169" s="195"/>
      <c r="K1169" s="379">
        <f>IF(B1169="",0,VLOOKUP(B1169,Satser!$D$167:$F$194,2,FALSE)*IF(AA1169="",0,VLOOKUP(AA1169,Satser!$H$2:$J$14,2,FALSE)))</f>
        <v>89276.117771254561</v>
      </c>
      <c r="L1169" s="379">
        <f>IF(B1169="",0,VLOOKUP(B1169,Satser!$I$167:$L$194,3,FALSE)*IF(AA1169="",0,VLOOKUP(AA1169,Satser!$H$2:$J$14,3,FALSE)))</f>
        <v>599425.36217842356</v>
      </c>
      <c r="M1169" s="380">
        <f t="shared" si="19"/>
        <v>688701.47994967806</v>
      </c>
      <c r="N1169" s="302" t="s">
        <v>2420</v>
      </c>
      <c r="O1169" s="75"/>
      <c r="P1169" s="75"/>
      <c r="Q1169" s="75"/>
      <c r="R1169" s="75"/>
      <c r="S1169" s="75"/>
      <c r="T1169" s="75"/>
      <c r="U1169" s="75"/>
      <c r="V1169" s="75"/>
      <c r="W1169" s="75"/>
      <c r="X1169" s="75"/>
      <c r="Y1169" s="75"/>
      <c r="Z1169" s="110">
        <v>12</v>
      </c>
      <c r="AA1169" s="75">
        <v>12</v>
      </c>
      <c r="AB1169" s="75">
        <v>12</v>
      </c>
      <c r="AC1169" s="75">
        <v>8</v>
      </c>
      <c r="AD1169" s="75"/>
      <c r="AE1169" s="170"/>
      <c r="AF1169" s="75"/>
      <c r="AG1169" s="75"/>
      <c r="AH1169" s="75"/>
    </row>
    <row r="1170" spans="1:34" ht="14.25" customHeight="1" x14ac:dyDescent="0.25">
      <c r="A1170" s="451" t="s">
        <v>2392</v>
      </c>
      <c r="B1170" s="220" t="s">
        <v>2229</v>
      </c>
      <c r="C1170" s="197" t="str">
        <f>VLOOKUP(B1170,Satser!$I$133:$J$160,2,FALSE)</f>
        <v>ØK</v>
      </c>
      <c r="D1170" s="220" t="s">
        <v>2403</v>
      </c>
      <c r="E1170" s="440">
        <v>601005</v>
      </c>
      <c r="F1170" s="220"/>
      <c r="G1170" s="75"/>
      <c r="H1170" s="413"/>
      <c r="I1170" s="75"/>
      <c r="J1170" s="195"/>
      <c r="K1170" s="379">
        <f>IF(B1170="",0,VLOOKUP(B1170,Satser!$D$167:$F$194,2,FALSE)*IF(AA1170="",0,VLOOKUP(AA1170,Satser!$H$2:$J$14,2,FALSE)))</f>
        <v>89276.117771254561</v>
      </c>
      <c r="L1170" s="379">
        <f>IF(B1170="",0,VLOOKUP(B1170,Satser!$I$167:$L$194,3,FALSE)*IF(AA1170="",0,VLOOKUP(AA1170,Satser!$H$2:$J$14,3,FALSE)))</f>
        <v>599425.36217842356</v>
      </c>
      <c r="M1170" s="380">
        <f t="shared" si="19"/>
        <v>688701.47994967806</v>
      </c>
      <c r="N1170" s="302" t="s">
        <v>2420</v>
      </c>
      <c r="O1170" s="75"/>
      <c r="P1170" s="75"/>
      <c r="Q1170" s="75"/>
      <c r="R1170" s="75"/>
      <c r="S1170" s="75"/>
      <c r="T1170" s="75"/>
      <c r="U1170" s="75"/>
      <c r="V1170" s="75"/>
      <c r="W1170" s="75"/>
      <c r="X1170" s="75"/>
      <c r="Y1170" s="75"/>
      <c r="Z1170" s="110">
        <v>12</v>
      </c>
      <c r="AA1170" s="75">
        <v>12</v>
      </c>
      <c r="AB1170" s="75">
        <v>12</v>
      </c>
      <c r="AC1170" s="75">
        <v>8</v>
      </c>
      <c r="AD1170" s="75"/>
      <c r="AE1170" s="170"/>
      <c r="AF1170" s="75"/>
      <c r="AG1170" s="75"/>
      <c r="AH1170" s="75"/>
    </row>
    <row r="1171" spans="1:34" ht="14.25" customHeight="1" x14ac:dyDescent="0.25">
      <c r="A1171" s="451" t="s">
        <v>2404</v>
      </c>
      <c r="B1171" s="220" t="s">
        <v>2224</v>
      </c>
      <c r="C1171" s="197" t="str">
        <f>VLOOKUP(B1171,Satser!$I$133:$J$160,2,FALSE)</f>
        <v>IE</v>
      </c>
      <c r="D1171" s="220" t="s">
        <v>2485</v>
      </c>
      <c r="E1171" s="440">
        <v>631080</v>
      </c>
      <c r="F1171" s="220"/>
      <c r="G1171" s="75"/>
      <c r="H1171" s="413"/>
      <c r="I1171" s="75">
        <v>1701</v>
      </c>
      <c r="J1171" s="195"/>
      <c r="K1171" s="379">
        <f>IF(B1171="",0,VLOOKUP(B1171,Satser!$D$167:$F$194,2,FALSE)*IF(AA1171="",0,VLOOKUP(AA1171,Satser!$H$2:$J$14,2,FALSE)))</f>
        <v>89276.117771254561</v>
      </c>
      <c r="L1171" s="379">
        <f>IF(B1171="",0,VLOOKUP(B1171,Satser!$I$167:$L$194,3,FALSE)*IF(AA1171="",0,VLOOKUP(AA1171,Satser!$H$2:$J$14,3,FALSE)))</f>
        <v>599425.36217842356</v>
      </c>
      <c r="M1171" s="380">
        <f t="shared" si="19"/>
        <v>688701.47994967806</v>
      </c>
      <c r="N1171" s="141" t="s">
        <v>2532</v>
      </c>
      <c r="O1171" s="75"/>
      <c r="P1171" s="75"/>
      <c r="Q1171" s="75"/>
      <c r="R1171" s="75"/>
      <c r="S1171" s="75"/>
      <c r="T1171" s="75"/>
      <c r="U1171" s="75"/>
      <c r="V1171" s="75"/>
      <c r="W1171" s="75"/>
      <c r="X1171" s="75"/>
      <c r="Y1171" s="75"/>
      <c r="Z1171" s="110">
        <v>12</v>
      </c>
      <c r="AA1171" s="75">
        <v>12</v>
      </c>
      <c r="AB1171" s="75">
        <v>12</v>
      </c>
      <c r="AC1171" s="75">
        <v>12</v>
      </c>
      <c r="AD1171" s="75"/>
      <c r="AE1171" s="170"/>
      <c r="AF1171" s="75"/>
      <c r="AG1171" s="75"/>
      <c r="AH1171" s="75"/>
    </row>
    <row r="1172" spans="1:34" ht="14.25" customHeight="1" x14ac:dyDescent="0.25">
      <c r="A1172" s="451" t="s">
        <v>2405</v>
      </c>
      <c r="B1172" s="220" t="s">
        <v>2224</v>
      </c>
      <c r="C1172" s="197" t="str">
        <f>VLOOKUP(B1172,Satser!$I$133:$J$160,2,FALSE)</f>
        <v>IE</v>
      </c>
      <c r="D1172" s="220" t="s">
        <v>2486</v>
      </c>
      <c r="E1172" s="440">
        <v>631080</v>
      </c>
      <c r="F1172" s="220"/>
      <c r="G1172" s="75"/>
      <c r="H1172" s="413"/>
      <c r="I1172" s="75">
        <v>1703</v>
      </c>
      <c r="J1172" s="195"/>
      <c r="K1172" s="379">
        <f>IF(B1172="",0,VLOOKUP(B1172,Satser!$D$167:$F$194,2,FALSE)*IF(AA1172="",0,VLOOKUP(AA1172,Satser!$H$2:$J$14,2,FALSE)))</f>
        <v>89276.117771254561</v>
      </c>
      <c r="L1172" s="379">
        <f>IF(B1172="",0,VLOOKUP(B1172,Satser!$I$167:$L$194,3,FALSE)*IF(AA1172="",0,VLOOKUP(AA1172,Satser!$H$2:$J$14,3,FALSE)))</f>
        <v>599425.36217842356</v>
      </c>
      <c r="M1172" s="380">
        <f t="shared" si="19"/>
        <v>688701.47994967806</v>
      </c>
      <c r="N1172" s="141" t="s">
        <v>2532</v>
      </c>
      <c r="O1172" s="75"/>
      <c r="P1172" s="75"/>
      <c r="Q1172" s="75"/>
      <c r="R1172" s="75"/>
      <c r="S1172" s="75"/>
      <c r="T1172" s="75"/>
      <c r="U1172" s="75"/>
      <c r="V1172" s="75"/>
      <c r="W1172" s="75"/>
      <c r="X1172" s="75"/>
      <c r="Y1172" s="75"/>
      <c r="Z1172" s="110">
        <v>10</v>
      </c>
      <c r="AA1172" s="75">
        <v>12</v>
      </c>
      <c r="AB1172" s="75">
        <v>12</v>
      </c>
      <c r="AC1172" s="75">
        <v>12</v>
      </c>
      <c r="AD1172" s="75">
        <v>2</v>
      </c>
      <c r="AE1172" s="170"/>
      <c r="AF1172" s="75"/>
      <c r="AG1172" s="75"/>
      <c r="AH1172" s="75"/>
    </row>
    <row r="1173" spans="1:34" ht="14.25" customHeight="1" x14ac:dyDescent="0.25">
      <c r="A1173" s="451" t="s">
        <v>2406</v>
      </c>
      <c r="B1173" s="220" t="s">
        <v>2224</v>
      </c>
      <c r="C1173" s="197" t="str">
        <f>VLOOKUP(B1173,Satser!$I$133:$J$160,2,FALSE)</f>
        <v>IE</v>
      </c>
      <c r="D1173" s="242" t="s">
        <v>2407</v>
      </c>
      <c r="E1173" s="440">
        <v>631080</v>
      </c>
      <c r="F1173" s="220"/>
      <c r="G1173" s="75"/>
      <c r="H1173" s="413"/>
      <c r="I1173" s="75"/>
      <c r="J1173" s="195"/>
      <c r="K1173" s="379">
        <f>IF(B1173="",0,VLOOKUP(B1173,Satser!$D$167:$F$194,2,FALSE)*IF(AA1173="",0,VLOOKUP(AA1173,Satser!$H$2:$J$14,2,FALSE)))</f>
        <v>59529.315329872537</v>
      </c>
      <c r="L1173" s="379">
        <f>IF(B1173="",0,VLOOKUP(B1173,Satser!$I$167:$L$194,3,FALSE)*IF(AA1173="",0,VLOOKUP(AA1173,Satser!$H$2:$J$14,3,FALSE)))</f>
        <v>399696.83150057279</v>
      </c>
      <c r="M1173" s="380">
        <f t="shared" si="19"/>
        <v>459226.14683044533</v>
      </c>
      <c r="N1173" s="141" t="s">
        <v>1594</v>
      </c>
      <c r="O1173" s="75"/>
      <c r="P1173" s="75"/>
      <c r="Q1173" s="75"/>
      <c r="R1173" s="75"/>
      <c r="S1173" s="75"/>
      <c r="T1173" s="75"/>
      <c r="U1173" s="75"/>
      <c r="V1173" s="75"/>
      <c r="W1173" s="75"/>
      <c r="X1173" s="75"/>
      <c r="Y1173" s="75"/>
      <c r="Z1173" s="110"/>
      <c r="AA1173" s="75">
        <v>8</v>
      </c>
      <c r="AB1173" s="76">
        <v>12</v>
      </c>
      <c r="AC1173" s="76">
        <v>12</v>
      </c>
      <c r="AD1173" s="76">
        <v>12</v>
      </c>
      <c r="AE1173" s="169">
        <v>4</v>
      </c>
      <c r="AF1173" s="75"/>
      <c r="AG1173" s="75"/>
      <c r="AH1173" s="75"/>
    </row>
    <row r="1174" spans="1:34" ht="14.25" customHeight="1" x14ac:dyDescent="0.25">
      <c r="A1174" s="450">
        <v>68040335</v>
      </c>
      <c r="B1174" s="220" t="s">
        <v>2228</v>
      </c>
      <c r="C1174" s="197" t="str">
        <f>VLOOKUP(B1174,Satser!$I$133:$J$160,2,FALSE)</f>
        <v>SU</v>
      </c>
      <c r="D1174" s="220" t="s">
        <v>2408</v>
      </c>
      <c r="E1174" s="440"/>
      <c r="F1174" s="220"/>
      <c r="G1174" s="75"/>
      <c r="H1174" s="413"/>
      <c r="I1174" s="75"/>
      <c r="J1174" s="195"/>
      <c r="K1174" s="379">
        <f>IF(B1174="",0,VLOOKUP(B1174,Satser!$D$167:$F$194,2,FALSE)*IF(AA1174="",0,VLOOKUP(AA1174,Satser!$H$2:$J$14,2,FALSE)))</f>
        <v>0</v>
      </c>
      <c r="L1174" s="379">
        <f>IF(B1174="",0,VLOOKUP(B1174,Satser!$I$167:$L$194,3,FALSE)*IF(AA1174="",0,VLOOKUP(AA1174,Satser!$H$2:$J$14,3,FALSE)))</f>
        <v>0</v>
      </c>
      <c r="M1174" s="380">
        <f t="shared" si="19"/>
        <v>0</v>
      </c>
      <c r="N1174" s="302" t="s">
        <v>2420</v>
      </c>
      <c r="O1174" s="75"/>
      <c r="P1174" s="75"/>
      <c r="Q1174" s="75"/>
      <c r="R1174" s="75"/>
      <c r="S1174" s="75"/>
      <c r="T1174" s="75"/>
      <c r="U1174" s="75"/>
      <c r="V1174" s="75"/>
      <c r="W1174" s="75"/>
      <c r="X1174" s="75"/>
      <c r="Y1174" s="75"/>
      <c r="Z1174" s="110">
        <v>8</v>
      </c>
      <c r="AA1174" s="75"/>
      <c r="AB1174" s="75"/>
      <c r="AC1174" s="75"/>
      <c r="AD1174" s="75"/>
      <c r="AE1174" s="170"/>
      <c r="AF1174" s="75"/>
      <c r="AG1174" s="75"/>
      <c r="AH1174" s="75"/>
    </row>
    <row r="1175" spans="1:34" ht="14.25" customHeight="1" x14ac:dyDescent="0.25">
      <c r="A1175" s="111">
        <v>81770798</v>
      </c>
      <c r="B1175" s="220" t="s">
        <v>812</v>
      </c>
      <c r="C1175" s="197" t="str">
        <f>VLOOKUP(B1175,Satser!$I$133:$J$160,2,FALSE)</f>
        <v>IE</v>
      </c>
      <c r="D1175" s="220" t="s">
        <v>1863</v>
      </c>
      <c r="E1175" s="440" t="s">
        <v>2215</v>
      </c>
      <c r="F1175" s="220"/>
      <c r="G1175" s="75"/>
      <c r="H1175" s="421">
        <v>2016</v>
      </c>
      <c r="I1175" s="75"/>
      <c r="J1175" s="195"/>
      <c r="K1175" s="379">
        <f>IF(B1175="",0,VLOOKUP(B1175,Satser!$D$167:$F$194,2,FALSE)*IF(AA1175="",0,VLOOKUP(AA1175,Satser!$H$2:$J$14,2,FALSE)))</f>
        <v>89276.117771254561</v>
      </c>
      <c r="L1175" s="379">
        <f>IF(B1175="",0,VLOOKUP(B1175,Satser!$I$167:$L$194,3,FALSE)*IF(AA1175="",0,VLOOKUP(AA1175,Satser!$H$2:$J$14,3,FALSE)))</f>
        <v>599425.36217842356</v>
      </c>
      <c r="M1175" s="380">
        <f t="shared" si="19"/>
        <v>688701.47994967806</v>
      </c>
      <c r="N1175" s="302" t="s">
        <v>1862</v>
      </c>
      <c r="O1175" s="75"/>
      <c r="P1175" s="75"/>
      <c r="Q1175" s="75"/>
      <c r="R1175" s="75"/>
      <c r="S1175" s="75"/>
      <c r="T1175" s="75"/>
      <c r="U1175" s="75"/>
      <c r="V1175" s="75"/>
      <c r="W1175" s="75"/>
      <c r="X1175" s="75"/>
      <c r="Y1175" s="75">
        <v>12</v>
      </c>
      <c r="Z1175" s="110">
        <v>12</v>
      </c>
      <c r="AA1175" s="75">
        <v>12</v>
      </c>
      <c r="AB1175" s="75">
        <v>12</v>
      </c>
      <c r="AC1175" s="75"/>
      <c r="AD1175" s="75"/>
      <c r="AE1175" s="170"/>
      <c r="AF1175" s="75"/>
      <c r="AG1175" s="75"/>
      <c r="AH1175" s="75"/>
    </row>
    <row r="1176" spans="1:34" ht="14.25" customHeight="1" x14ac:dyDescent="0.25">
      <c r="A1176" s="111">
        <v>81770799</v>
      </c>
      <c r="B1176" s="75" t="s">
        <v>813</v>
      </c>
      <c r="C1176" s="197" t="str">
        <f>VLOOKUP(B1176,Satser!$I$133:$J$160,2,FALSE)</f>
        <v>IV</v>
      </c>
      <c r="D1176" s="75" t="s">
        <v>1865</v>
      </c>
      <c r="E1176" s="440" t="s">
        <v>2187</v>
      </c>
      <c r="F1176" s="220"/>
      <c r="G1176" s="75" t="s">
        <v>530</v>
      </c>
      <c r="H1176" s="421">
        <v>2016</v>
      </c>
      <c r="I1176" s="75"/>
      <c r="J1176" s="195"/>
      <c r="K1176" s="379">
        <f>IF(B1176="",0,VLOOKUP(B1176,Satser!$D$167:$F$194,2,FALSE)*IF(AA1176="",0,VLOOKUP(AA1176,Satser!$H$2:$J$14,2,FALSE)))</f>
        <v>89276.117771254561</v>
      </c>
      <c r="L1176" s="379">
        <f>IF(B1176="",0,VLOOKUP(B1176,Satser!$I$167:$L$194,3,FALSE)*IF(AA1176="",0,VLOOKUP(AA1176,Satser!$H$2:$J$14,3,FALSE)))</f>
        <v>599425.36217842356</v>
      </c>
      <c r="M1176" s="380">
        <f t="shared" si="19"/>
        <v>688701.47994967806</v>
      </c>
      <c r="N1176" s="302" t="s">
        <v>1866</v>
      </c>
      <c r="O1176" s="75"/>
      <c r="P1176" s="75"/>
      <c r="Q1176" s="75"/>
      <c r="R1176" s="75"/>
      <c r="S1176" s="75"/>
      <c r="T1176" s="75"/>
      <c r="U1176" s="75"/>
      <c r="V1176" s="75"/>
      <c r="W1176" s="75"/>
      <c r="X1176" s="75"/>
      <c r="Y1176" s="75">
        <v>12</v>
      </c>
      <c r="Z1176" s="110">
        <v>12</v>
      </c>
      <c r="AA1176" s="75">
        <v>12</v>
      </c>
      <c r="AB1176" s="75">
        <v>12</v>
      </c>
      <c r="AC1176" s="75"/>
      <c r="AD1176" s="75"/>
      <c r="AE1176" s="170"/>
      <c r="AF1176" s="75"/>
      <c r="AG1176" s="75"/>
      <c r="AH1176" s="75"/>
    </row>
    <row r="1177" spans="1:34" ht="14.25" customHeight="1" x14ac:dyDescent="0.25">
      <c r="A1177" s="111">
        <v>81770800</v>
      </c>
      <c r="B1177" s="75" t="s">
        <v>812</v>
      </c>
      <c r="C1177" s="197" t="str">
        <f>VLOOKUP(B1177,Satser!$I$133:$J$160,2,FALSE)</f>
        <v>IE</v>
      </c>
      <c r="D1177" s="75" t="s">
        <v>1870</v>
      </c>
      <c r="E1177" s="440" t="s">
        <v>2172</v>
      </c>
      <c r="F1177" s="220"/>
      <c r="G1177" s="75" t="s">
        <v>527</v>
      </c>
      <c r="H1177" s="421">
        <v>2016</v>
      </c>
      <c r="I1177" s="75"/>
      <c r="J1177" s="195"/>
      <c r="K1177" s="379">
        <f>IF(B1177="",0,VLOOKUP(B1177,Satser!$D$167:$F$194,2,FALSE)*IF(AA1177="",0,VLOOKUP(AA1177,Satser!$H$2:$J$14,2,FALSE)))</f>
        <v>89276.117771254561</v>
      </c>
      <c r="L1177" s="379">
        <f>IF(B1177="",0,VLOOKUP(B1177,Satser!$I$167:$L$194,3,FALSE)*IF(AA1177="",0,VLOOKUP(AA1177,Satser!$H$2:$J$14,3,FALSE)))</f>
        <v>599425.36217842356</v>
      </c>
      <c r="M1177" s="380">
        <f t="shared" si="19"/>
        <v>688701.47994967806</v>
      </c>
      <c r="N1177" s="302" t="s">
        <v>1871</v>
      </c>
      <c r="O1177" s="75"/>
      <c r="P1177" s="75"/>
      <c r="Q1177" s="75"/>
      <c r="R1177" s="75"/>
      <c r="S1177" s="75"/>
      <c r="T1177" s="75"/>
      <c r="U1177" s="75"/>
      <c r="V1177" s="75"/>
      <c r="W1177" s="75"/>
      <c r="X1177" s="75"/>
      <c r="Y1177" s="75">
        <v>12</v>
      </c>
      <c r="Z1177" s="110">
        <v>12</v>
      </c>
      <c r="AA1177" s="75">
        <v>12</v>
      </c>
      <c r="AB1177" s="75">
        <v>12</v>
      </c>
      <c r="AC1177" s="75"/>
      <c r="AD1177" s="75"/>
      <c r="AE1177" s="170"/>
      <c r="AF1177" s="75"/>
      <c r="AG1177" s="75"/>
      <c r="AH1177" s="75"/>
    </row>
    <row r="1178" spans="1:34" ht="14.25" customHeight="1" x14ac:dyDescent="0.25">
      <c r="A1178" s="111">
        <v>81770801</v>
      </c>
      <c r="B1178" s="75" t="s">
        <v>813</v>
      </c>
      <c r="C1178" s="197" t="str">
        <f>VLOOKUP(B1178,Satser!$I$133:$J$160,2,FALSE)</f>
        <v>IV</v>
      </c>
      <c r="D1178" s="75" t="s">
        <v>1890</v>
      </c>
      <c r="E1178" s="440" t="s">
        <v>2186</v>
      </c>
      <c r="F1178" s="220"/>
      <c r="G1178" s="75" t="s">
        <v>527</v>
      </c>
      <c r="H1178" s="421">
        <v>2016</v>
      </c>
      <c r="I1178" s="75">
        <v>1503</v>
      </c>
      <c r="J1178" s="195"/>
      <c r="K1178" s="379">
        <f>IF(B1178="",0,VLOOKUP(B1178,Satser!$D$167:$F$194,2,FALSE)*IF(AA1178="",0,VLOOKUP(AA1178,Satser!$H$2:$J$14,2,FALSE)))</f>
        <v>89276.117771254561</v>
      </c>
      <c r="L1178" s="379">
        <f>IF(B1178="",0,VLOOKUP(B1178,Satser!$I$167:$L$194,3,FALSE)*IF(AA1178="",0,VLOOKUP(AA1178,Satser!$H$2:$J$14,3,FALSE)))</f>
        <v>599425.36217842356</v>
      </c>
      <c r="M1178" s="380">
        <f t="shared" si="19"/>
        <v>688701.47994967806</v>
      </c>
      <c r="N1178" s="302" t="s">
        <v>1889</v>
      </c>
      <c r="O1178" s="75"/>
      <c r="P1178" s="75"/>
      <c r="Q1178" s="75"/>
      <c r="R1178" s="75"/>
      <c r="S1178" s="75"/>
      <c r="T1178" s="75"/>
      <c r="U1178" s="75"/>
      <c r="V1178" s="75"/>
      <c r="W1178" s="75"/>
      <c r="X1178" s="75"/>
      <c r="Y1178" s="75">
        <v>12</v>
      </c>
      <c r="Z1178" s="110">
        <v>12</v>
      </c>
      <c r="AA1178" s="75">
        <v>12</v>
      </c>
      <c r="AB1178" s="75">
        <v>12</v>
      </c>
      <c r="AC1178" s="75"/>
      <c r="AD1178" s="75"/>
      <c r="AE1178" s="170"/>
      <c r="AF1178" s="75"/>
      <c r="AG1178" s="75"/>
      <c r="AH1178" s="75"/>
    </row>
    <row r="1179" spans="1:34" ht="14.25" customHeight="1" x14ac:dyDescent="0.25">
      <c r="A1179" s="111">
        <v>81770802</v>
      </c>
      <c r="B1179" s="75" t="s">
        <v>813</v>
      </c>
      <c r="C1179" s="197" t="str">
        <f>VLOOKUP(B1179,Satser!$I$133:$J$160,2,FALSE)</f>
        <v>IV</v>
      </c>
      <c r="D1179" s="75" t="s">
        <v>1892</v>
      </c>
      <c r="E1179" s="440" t="s">
        <v>2180</v>
      </c>
      <c r="F1179" s="220"/>
      <c r="G1179" s="75" t="s">
        <v>527</v>
      </c>
      <c r="H1179" s="421">
        <v>2016</v>
      </c>
      <c r="I1179" s="75">
        <v>1601</v>
      </c>
      <c r="J1179" s="195"/>
      <c r="K1179" s="379">
        <f>IF(B1179="",0,VLOOKUP(B1179,Satser!$D$167:$F$194,2,FALSE)*IF(AA1179="",0,VLOOKUP(AA1179,Satser!$H$2:$J$14,2,FALSE)))</f>
        <v>89276.117771254561</v>
      </c>
      <c r="L1179" s="379">
        <f>IF(B1179="",0,VLOOKUP(B1179,Satser!$I$167:$L$194,3,FALSE)*IF(AA1179="",0,VLOOKUP(AA1179,Satser!$H$2:$J$14,3,FALSE)))</f>
        <v>599425.36217842356</v>
      </c>
      <c r="M1179" s="380">
        <f t="shared" si="19"/>
        <v>688701.47994967806</v>
      </c>
      <c r="N1179" s="302" t="s">
        <v>1893</v>
      </c>
      <c r="O1179" s="75"/>
      <c r="P1179" s="75"/>
      <c r="Q1179" s="75"/>
      <c r="R1179" s="75"/>
      <c r="S1179" s="75"/>
      <c r="T1179" s="75"/>
      <c r="U1179" s="75"/>
      <c r="V1179" s="75"/>
      <c r="W1179" s="75"/>
      <c r="X1179" s="75"/>
      <c r="Y1179" s="75">
        <v>12</v>
      </c>
      <c r="Z1179" s="110">
        <v>12</v>
      </c>
      <c r="AA1179" s="75">
        <v>12</v>
      </c>
      <c r="AB1179" s="75">
        <v>12</v>
      </c>
      <c r="AC1179" s="75"/>
      <c r="AD1179" s="75"/>
      <c r="AE1179" s="170"/>
      <c r="AF1179" s="75"/>
      <c r="AG1179" s="75"/>
      <c r="AH1179" s="75"/>
    </row>
    <row r="1180" spans="1:34" ht="14.25" customHeight="1" x14ac:dyDescent="0.25">
      <c r="A1180" s="111">
        <v>81770803</v>
      </c>
      <c r="B1180" s="75" t="s">
        <v>813</v>
      </c>
      <c r="C1180" s="197" t="str">
        <f>VLOOKUP(B1180,Satser!$I$133:$J$160,2,FALSE)</f>
        <v>IV</v>
      </c>
      <c r="D1180" s="75" t="s">
        <v>1916</v>
      </c>
      <c r="E1180" s="440" t="s">
        <v>2187</v>
      </c>
      <c r="F1180" s="220"/>
      <c r="G1180" s="75"/>
      <c r="H1180" s="421">
        <v>2016</v>
      </c>
      <c r="I1180" s="75">
        <v>1601</v>
      </c>
      <c r="J1180" s="195"/>
      <c r="K1180" s="379">
        <f>IF(B1180="",0,VLOOKUP(B1180,Satser!$D$167:$F$194,2,FALSE)*IF(AA1180="",0,VLOOKUP(AA1180,Satser!$H$2:$J$14,2,FALSE)))</f>
        <v>89276.117771254561</v>
      </c>
      <c r="L1180" s="379">
        <f>IF(B1180="",0,VLOOKUP(B1180,Satser!$I$167:$L$194,3,FALSE)*IF(AA1180="",0,VLOOKUP(AA1180,Satser!$H$2:$J$14,3,FALSE)))</f>
        <v>599425.36217842356</v>
      </c>
      <c r="M1180" s="380">
        <f t="shared" si="19"/>
        <v>688701.47994967806</v>
      </c>
      <c r="N1180" s="302" t="s">
        <v>1914</v>
      </c>
      <c r="O1180" s="75"/>
      <c r="P1180" s="75"/>
      <c r="Q1180" s="75"/>
      <c r="R1180" s="75"/>
      <c r="S1180" s="75"/>
      <c r="T1180" s="75"/>
      <c r="U1180" s="75"/>
      <c r="V1180" s="75"/>
      <c r="W1180" s="75"/>
      <c r="X1180" s="75"/>
      <c r="Y1180" s="75">
        <v>12</v>
      </c>
      <c r="Z1180" s="110">
        <v>12</v>
      </c>
      <c r="AA1180" s="75">
        <v>12</v>
      </c>
      <c r="AB1180" s="75">
        <v>12</v>
      </c>
      <c r="AC1180" s="75"/>
      <c r="AD1180" s="75"/>
      <c r="AE1180" s="170"/>
      <c r="AF1180" s="75"/>
      <c r="AG1180" s="75"/>
      <c r="AH1180" s="75"/>
    </row>
    <row r="1181" spans="1:34" ht="14.25" customHeight="1" x14ac:dyDescent="0.25">
      <c r="A1181" s="111">
        <v>81770804</v>
      </c>
      <c r="B1181" s="75" t="s">
        <v>813</v>
      </c>
      <c r="C1181" s="197" t="str">
        <f>VLOOKUP(B1181,Satser!$I$133:$J$160,2,FALSE)</f>
        <v>IV</v>
      </c>
      <c r="D1181" s="220" t="s">
        <v>2161</v>
      </c>
      <c r="E1181" s="440" t="s">
        <v>2205</v>
      </c>
      <c r="F1181" s="220"/>
      <c r="G1181" s="220" t="s">
        <v>527</v>
      </c>
      <c r="H1181" s="421">
        <v>2016</v>
      </c>
      <c r="I1181" s="75">
        <v>1601</v>
      </c>
      <c r="J1181" s="195"/>
      <c r="K1181" s="379">
        <f>IF(B1181="",0,VLOOKUP(B1181,Satser!$D$167:$F$194,2,FALSE)*IF(AA1181="",0,VLOOKUP(AA1181,Satser!$H$2:$J$14,2,FALSE)))</f>
        <v>89276.117771254561</v>
      </c>
      <c r="L1181" s="379">
        <f>IF(B1181="",0,VLOOKUP(B1181,Satser!$I$167:$L$194,3,FALSE)*IF(AA1181="",0,VLOOKUP(AA1181,Satser!$H$2:$J$14,3,FALSE)))</f>
        <v>599425.36217842356</v>
      </c>
      <c r="M1181" s="380">
        <f t="shared" si="19"/>
        <v>688701.47994967806</v>
      </c>
      <c r="N1181" s="302" t="s">
        <v>1928</v>
      </c>
      <c r="O1181" s="75"/>
      <c r="P1181" s="75"/>
      <c r="Q1181" s="75"/>
      <c r="R1181" s="75"/>
      <c r="S1181" s="75"/>
      <c r="T1181" s="75"/>
      <c r="U1181" s="75"/>
      <c r="V1181" s="75"/>
      <c r="W1181" s="75"/>
      <c r="X1181" s="75"/>
      <c r="Y1181" s="75">
        <v>12</v>
      </c>
      <c r="Z1181" s="110">
        <v>12</v>
      </c>
      <c r="AA1181" s="75">
        <v>12</v>
      </c>
      <c r="AB1181" s="75">
        <v>12</v>
      </c>
      <c r="AC1181" s="75"/>
      <c r="AD1181" s="75"/>
      <c r="AE1181" s="170"/>
      <c r="AF1181" s="75"/>
      <c r="AG1181" s="75"/>
      <c r="AH1181" s="75"/>
    </row>
    <row r="1182" spans="1:34" ht="14.25" customHeight="1" x14ac:dyDescent="0.25">
      <c r="A1182" s="111">
        <v>81770805</v>
      </c>
      <c r="B1182" s="75" t="s">
        <v>813</v>
      </c>
      <c r="C1182" s="197" t="str">
        <f>VLOOKUP(B1182,Satser!$I$133:$J$160,2,FALSE)</f>
        <v>IV</v>
      </c>
      <c r="D1182" s="220" t="s">
        <v>1939</v>
      </c>
      <c r="E1182" s="440" t="s">
        <v>2178</v>
      </c>
      <c r="F1182" s="220"/>
      <c r="G1182" s="220" t="s">
        <v>530</v>
      </c>
      <c r="H1182" s="421">
        <v>2016</v>
      </c>
      <c r="I1182" s="75">
        <v>1601</v>
      </c>
      <c r="J1182" s="195"/>
      <c r="K1182" s="379">
        <f>IF(B1182="",0,VLOOKUP(B1182,Satser!$D$167:$F$194,2,FALSE)*IF(AA1182="",0,VLOOKUP(AA1182,Satser!$H$2:$J$14,2,FALSE)))</f>
        <v>89276.117771254561</v>
      </c>
      <c r="L1182" s="379">
        <f>IF(B1182="",0,VLOOKUP(B1182,Satser!$I$167:$L$194,3,FALSE)*IF(AA1182="",0,VLOOKUP(AA1182,Satser!$H$2:$J$14,3,FALSE)))</f>
        <v>599425.36217842356</v>
      </c>
      <c r="M1182" s="380">
        <f t="shared" si="19"/>
        <v>688701.47994967806</v>
      </c>
      <c r="N1182" s="302" t="s">
        <v>1940</v>
      </c>
      <c r="O1182" s="75"/>
      <c r="P1182" s="75"/>
      <c r="Q1182" s="75"/>
      <c r="R1182" s="75"/>
      <c r="S1182" s="75"/>
      <c r="T1182" s="75"/>
      <c r="U1182" s="75"/>
      <c r="V1182" s="75"/>
      <c r="W1182" s="75"/>
      <c r="X1182" s="75"/>
      <c r="Y1182" s="75">
        <v>12</v>
      </c>
      <c r="Z1182" s="110">
        <v>12</v>
      </c>
      <c r="AA1182" s="75">
        <v>12</v>
      </c>
      <c r="AB1182" s="75">
        <v>12</v>
      </c>
      <c r="AC1182" s="75"/>
      <c r="AD1182" s="75"/>
      <c r="AE1182" s="170"/>
      <c r="AF1182" s="75"/>
      <c r="AG1182" s="75"/>
      <c r="AH1182" s="75"/>
    </row>
    <row r="1183" spans="1:34" ht="14.25" customHeight="1" x14ac:dyDescent="0.25">
      <c r="A1183" s="111">
        <v>81770806</v>
      </c>
      <c r="B1183" s="75" t="s">
        <v>813</v>
      </c>
      <c r="C1183" s="197" t="str">
        <f>VLOOKUP(B1183,Satser!$I$133:$J$160,2,FALSE)</f>
        <v>IV</v>
      </c>
      <c r="D1183" s="220" t="s">
        <v>1944</v>
      </c>
      <c r="E1183" s="440" t="s">
        <v>2182</v>
      </c>
      <c r="F1183" s="220"/>
      <c r="G1183" s="220" t="s">
        <v>527</v>
      </c>
      <c r="H1183" s="421">
        <v>2016</v>
      </c>
      <c r="I1183" s="75">
        <v>1601</v>
      </c>
      <c r="J1183" s="195"/>
      <c r="K1183" s="379">
        <f>IF(B1183="",0,VLOOKUP(B1183,Satser!$D$167:$F$194,2,FALSE)*IF(AA1183="",0,VLOOKUP(AA1183,Satser!$H$2:$J$14,2,FALSE)))</f>
        <v>89276.117771254561</v>
      </c>
      <c r="L1183" s="379">
        <f>IF(B1183="",0,VLOOKUP(B1183,Satser!$I$167:$L$194,3,FALSE)*IF(AA1183="",0,VLOOKUP(AA1183,Satser!$H$2:$J$14,3,FALSE)))</f>
        <v>599425.36217842356</v>
      </c>
      <c r="M1183" s="380">
        <f t="shared" si="19"/>
        <v>688701.47994967806</v>
      </c>
      <c r="N1183" s="302" t="s">
        <v>1943</v>
      </c>
      <c r="O1183" s="75"/>
      <c r="P1183" s="75"/>
      <c r="Q1183" s="75"/>
      <c r="R1183" s="75"/>
      <c r="S1183" s="75"/>
      <c r="T1183" s="75"/>
      <c r="U1183" s="75"/>
      <c r="V1183" s="75"/>
      <c r="W1183" s="75"/>
      <c r="X1183" s="75"/>
      <c r="Y1183" s="75">
        <v>12</v>
      </c>
      <c r="Z1183" s="110">
        <v>12</v>
      </c>
      <c r="AA1183" s="75">
        <v>12</v>
      </c>
      <c r="AB1183" s="75">
        <v>12</v>
      </c>
      <c r="AC1183" s="75"/>
      <c r="AD1183" s="75"/>
      <c r="AE1183" s="170"/>
      <c r="AF1183" s="75"/>
      <c r="AG1183" s="75"/>
      <c r="AH1183" s="75"/>
    </row>
    <row r="1184" spans="1:34" ht="14.25" customHeight="1" x14ac:dyDescent="0.25">
      <c r="A1184" s="111">
        <v>81770807</v>
      </c>
      <c r="B1184" s="75" t="s">
        <v>809</v>
      </c>
      <c r="C1184" s="197" t="str">
        <f>VLOOKUP(B1184,Satser!$I$133:$J$160,2,FALSE)</f>
        <v>MH</v>
      </c>
      <c r="D1184" s="75" t="s">
        <v>2005</v>
      </c>
      <c r="E1184" s="440"/>
      <c r="F1184" s="220"/>
      <c r="G1184" s="75"/>
      <c r="H1184" s="421">
        <v>2015</v>
      </c>
      <c r="I1184" s="75"/>
      <c r="J1184" s="195"/>
      <c r="K1184" s="379">
        <f>IF(B1184="",0,VLOOKUP(B1184,Satser!$D$167:$F$194,2,FALSE)*IF(AA1184="",0,VLOOKUP(AA1184,Satser!$H$2:$J$14,2,FALSE)))</f>
        <v>0</v>
      </c>
      <c r="L1184" s="379">
        <f>IF(B1184="",0,VLOOKUP(B1184,Satser!$I$167:$L$194,3,FALSE)*IF(AA1184="",0,VLOOKUP(AA1184,Satser!$H$2:$J$14,3,FALSE)))</f>
        <v>0</v>
      </c>
      <c r="M1184" s="380">
        <f t="shared" si="19"/>
        <v>0</v>
      </c>
      <c r="N1184" s="302" t="s">
        <v>1894</v>
      </c>
      <c r="O1184" s="75"/>
      <c r="P1184" s="75"/>
      <c r="Q1184" s="75"/>
      <c r="R1184" s="75"/>
      <c r="S1184" s="75"/>
      <c r="T1184" s="75"/>
      <c r="U1184" s="75"/>
      <c r="V1184" s="75"/>
      <c r="W1184" s="75"/>
      <c r="X1184" s="75"/>
      <c r="Y1184" s="75"/>
      <c r="Z1184" s="110"/>
      <c r="AA1184" s="75"/>
      <c r="AB1184" s="75"/>
      <c r="AC1184" s="75"/>
      <c r="AD1184" s="75"/>
      <c r="AE1184" s="170"/>
      <c r="AF1184" s="75"/>
      <c r="AG1184" s="75"/>
      <c r="AH1184" s="75"/>
    </row>
    <row r="1185" spans="1:34" ht="14.25" customHeight="1" x14ac:dyDescent="0.25">
      <c r="A1185" s="111">
        <v>81770808</v>
      </c>
      <c r="B1185" s="75" t="s">
        <v>809</v>
      </c>
      <c r="C1185" s="197" t="str">
        <f>VLOOKUP(B1185,Satser!$I$133:$J$160,2,FALSE)</f>
        <v>MH</v>
      </c>
      <c r="D1185" s="75" t="s">
        <v>2005</v>
      </c>
      <c r="E1185" s="440"/>
      <c r="F1185" s="220"/>
      <c r="G1185" s="75"/>
      <c r="H1185" s="421">
        <v>2015</v>
      </c>
      <c r="I1185" s="75"/>
      <c r="J1185" s="195"/>
      <c r="K1185" s="379">
        <f>IF(B1185="",0,VLOOKUP(B1185,Satser!$D$167:$F$194,2,FALSE)*IF(AA1185="",0,VLOOKUP(AA1185,Satser!$H$2:$J$14,2,FALSE)))</f>
        <v>0</v>
      </c>
      <c r="L1185" s="379">
        <f>IF(B1185="",0,VLOOKUP(B1185,Satser!$I$167:$L$194,3,FALSE)*IF(AA1185="",0,VLOOKUP(AA1185,Satser!$H$2:$J$14,3,FALSE)))</f>
        <v>0</v>
      </c>
      <c r="M1185" s="380">
        <f t="shared" si="19"/>
        <v>0</v>
      </c>
      <c r="N1185" s="302" t="s">
        <v>1894</v>
      </c>
      <c r="O1185" s="75"/>
      <c r="P1185" s="75"/>
      <c r="Q1185" s="75"/>
      <c r="R1185" s="75"/>
      <c r="S1185" s="75"/>
      <c r="T1185" s="75"/>
      <c r="U1185" s="75"/>
      <c r="V1185" s="75"/>
      <c r="W1185" s="75"/>
      <c r="X1185" s="75"/>
      <c r="Y1185" s="75"/>
      <c r="Z1185" s="110"/>
      <c r="AA1185" s="75"/>
      <c r="AB1185" s="75"/>
      <c r="AC1185" s="75"/>
      <c r="AD1185" s="75"/>
      <c r="AE1185" s="170"/>
      <c r="AF1185" s="75"/>
      <c r="AG1185" s="75"/>
      <c r="AH1185" s="75"/>
    </row>
    <row r="1186" spans="1:34" ht="14.25" customHeight="1" x14ac:dyDescent="0.25">
      <c r="A1186" s="111">
        <v>81770809</v>
      </c>
      <c r="B1186" s="75" t="s">
        <v>809</v>
      </c>
      <c r="C1186" s="197" t="str">
        <f>VLOOKUP(B1186,Satser!$I$133:$J$160,2,FALSE)</f>
        <v>MH</v>
      </c>
      <c r="D1186" s="75" t="s">
        <v>2005</v>
      </c>
      <c r="E1186" s="440"/>
      <c r="F1186" s="220"/>
      <c r="G1186" s="75"/>
      <c r="H1186" s="421">
        <v>2015</v>
      </c>
      <c r="I1186" s="75"/>
      <c r="J1186" s="195"/>
      <c r="K1186" s="379">
        <f>IF(B1186="",0,VLOOKUP(B1186,Satser!$D$167:$F$194,2,FALSE)*IF(AA1186="",0,VLOOKUP(AA1186,Satser!$H$2:$J$14,2,FALSE)))</f>
        <v>0</v>
      </c>
      <c r="L1186" s="379">
        <f>IF(B1186="",0,VLOOKUP(B1186,Satser!$I$167:$L$194,3,FALSE)*IF(AA1186="",0,VLOOKUP(AA1186,Satser!$H$2:$J$14,3,FALSE)))</f>
        <v>0</v>
      </c>
      <c r="M1186" s="380">
        <f t="shared" si="19"/>
        <v>0</v>
      </c>
      <c r="N1186" s="302" t="s">
        <v>1894</v>
      </c>
      <c r="O1186" s="75"/>
      <c r="P1186" s="75"/>
      <c r="Q1186" s="75"/>
      <c r="R1186" s="75"/>
      <c r="S1186" s="75"/>
      <c r="T1186" s="75"/>
      <c r="U1186" s="75"/>
      <c r="V1186" s="75"/>
      <c r="W1186" s="75"/>
      <c r="X1186" s="75"/>
      <c r="Y1186" s="75"/>
      <c r="Z1186" s="110"/>
      <c r="AA1186" s="75"/>
      <c r="AB1186" s="75"/>
      <c r="AC1186" s="75"/>
      <c r="AD1186" s="75"/>
      <c r="AE1186" s="170"/>
      <c r="AF1186" s="75"/>
      <c r="AG1186" s="75"/>
      <c r="AH1186" s="75"/>
    </row>
    <row r="1187" spans="1:34" ht="14.25" customHeight="1" x14ac:dyDescent="0.25">
      <c r="A1187" s="111">
        <v>81770810</v>
      </c>
      <c r="B1187" s="75" t="s">
        <v>809</v>
      </c>
      <c r="C1187" s="197" t="str">
        <f>VLOOKUP(B1187,Satser!$I$133:$J$160,2,FALSE)</f>
        <v>MH</v>
      </c>
      <c r="D1187" s="75" t="s">
        <v>2005</v>
      </c>
      <c r="E1187" s="440"/>
      <c r="F1187" s="220"/>
      <c r="G1187" s="75"/>
      <c r="H1187" s="421">
        <v>2015</v>
      </c>
      <c r="I1187" s="75"/>
      <c r="J1187" s="195"/>
      <c r="K1187" s="379">
        <f>IF(B1187="",0,VLOOKUP(B1187,Satser!$D$167:$F$194,2,FALSE)*IF(AA1187="",0,VLOOKUP(AA1187,Satser!$H$2:$J$14,2,FALSE)))</f>
        <v>0</v>
      </c>
      <c r="L1187" s="379">
        <f>IF(B1187="",0,VLOOKUP(B1187,Satser!$I$167:$L$194,3,FALSE)*IF(AA1187="",0,VLOOKUP(AA1187,Satser!$H$2:$J$14,3,FALSE)))</f>
        <v>0</v>
      </c>
      <c r="M1187" s="380">
        <f t="shared" si="19"/>
        <v>0</v>
      </c>
      <c r="N1187" s="302" t="s">
        <v>1894</v>
      </c>
      <c r="O1187" s="75"/>
      <c r="P1187" s="75"/>
      <c r="Q1187" s="75"/>
      <c r="R1187" s="75"/>
      <c r="S1187" s="75"/>
      <c r="T1187" s="75"/>
      <c r="U1187" s="75"/>
      <c r="V1187" s="75"/>
      <c r="W1187" s="75"/>
      <c r="X1187" s="75"/>
      <c r="Y1187" s="75"/>
      <c r="Z1187" s="110"/>
      <c r="AA1187" s="75"/>
      <c r="AB1187" s="75"/>
      <c r="AC1187" s="75"/>
      <c r="AD1187" s="75"/>
      <c r="AE1187" s="170"/>
      <c r="AF1187" s="75"/>
      <c r="AG1187" s="75"/>
      <c r="AH1187" s="75"/>
    </row>
    <row r="1188" spans="1:34" ht="14.25" customHeight="1" x14ac:dyDescent="0.25">
      <c r="A1188" s="111">
        <v>81770811</v>
      </c>
      <c r="B1188" s="75" t="s">
        <v>812</v>
      </c>
      <c r="C1188" s="197" t="str">
        <f>VLOOKUP(B1188,Satser!$I$133:$J$160,2,FALSE)</f>
        <v>IE</v>
      </c>
      <c r="D1188" s="75" t="s">
        <v>1895</v>
      </c>
      <c r="E1188" s="440" t="s">
        <v>2216</v>
      </c>
      <c r="F1188" s="220"/>
      <c r="G1188" s="75" t="s">
        <v>527</v>
      </c>
      <c r="H1188" s="421">
        <v>2016</v>
      </c>
      <c r="I1188" s="75"/>
      <c r="J1188" s="195"/>
      <c r="K1188" s="379">
        <f>IF(B1188="",0,VLOOKUP(B1188,Satser!$D$167:$F$194,2,FALSE)*IF(AA1188="",0,VLOOKUP(AA1188,Satser!$H$2:$J$14,2,FALSE)))</f>
        <v>89276.117771254561</v>
      </c>
      <c r="L1188" s="379">
        <f>IF(B1188="",0,VLOOKUP(B1188,Satser!$I$167:$L$194,3,FALSE)*IF(AA1188="",0,VLOOKUP(AA1188,Satser!$H$2:$J$14,3,FALSE)))</f>
        <v>599425.36217842356</v>
      </c>
      <c r="M1188" s="380">
        <f t="shared" si="19"/>
        <v>688701.47994967806</v>
      </c>
      <c r="N1188" s="302" t="s">
        <v>1896</v>
      </c>
      <c r="O1188" s="75"/>
      <c r="P1188" s="75"/>
      <c r="Q1188" s="75"/>
      <c r="R1188" s="75"/>
      <c r="S1188" s="75"/>
      <c r="T1188" s="75"/>
      <c r="U1188" s="75"/>
      <c r="V1188" s="75"/>
      <c r="W1188" s="75"/>
      <c r="X1188" s="75"/>
      <c r="Y1188" s="75">
        <v>12</v>
      </c>
      <c r="Z1188" s="110">
        <v>12</v>
      </c>
      <c r="AA1188" s="75">
        <v>12</v>
      </c>
      <c r="AB1188" s="75">
        <v>12</v>
      </c>
      <c r="AC1188" s="75"/>
      <c r="AD1188" s="75"/>
      <c r="AE1188" s="170"/>
      <c r="AF1188" s="75"/>
      <c r="AG1188" s="75"/>
      <c r="AH1188" s="75"/>
    </row>
    <row r="1189" spans="1:34" ht="14.25" customHeight="1" x14ac:dyDescent="0.25">
      <c r="A1189" s="111">
        <v>81770812</v>
      </c>
      <c r="B1189" s="75" t="s">
        <v>812</v>
      </c>
      <c r="C1189" s="197" t="str">
        <f>VLOOKUP(B1189,Satser!$I$133:$J$160,2,FALSE)</f>
        <v>IE</v>
      </c>
      <c r="D1189" s="75" t="s">
        <v>1917</v>
      </c>
      <c r="E1189" s="440" t="s">
        <v>2173</v>
      </c>
      <c r="F1189" s="220"/>
      <c r="G1189" s="75" t="s">
        <v>527</v>
      </c>
      <c r="H1189" s="421">
        <v>2016</v>
      </c>
      <c r="I1189" s="75">
        <v>1601</v>
      </c>
      <c r="J1189" s="195"/>
      <c r="K1189" s="379">
        <f>IF(B1189="",0,VLOOKUP(B1189,Satser!$D$167:$F$194,2,FALSE)*IF(AA1189="",0,VLOOKUP(AA1189,Satser!$H$2:$J$14,2,FALSE)))</f>
        <v>89276.117771254561</v>
      </c>
      <c r="L1189" s="379">
        <f>IF(B1189="",0,VLOOKUP(B1189,Satser!$I$167:$L$194,3,FALSE)*IF(AA1189="",0,VLOOKUP(AA1189,Satser!$H$2:$J$14,3,FALSE)))</f>
        <v>599425.36217842356</v>
      </c>
      <c r="M1189" s="380">
        <f t="shared" si="19"/>
        <v>688701.47994967806</v>
      </c>
      <c r="N1189" s="302" t="s">
        <v>1914</v>
      </c>
      <c r="O1189" s="75"/>
      <c r="P1189" s="75"/>
      <c r="Q1189" s="75"/>
      <c r="R1189" s="75"/>
      <c r="S1189" s="75"/>
      <c r="T1189" s="75"/>
      <c r="U1189" s="75"/>
      <c r="V1189" s="75"/>
      <c r="W1189" s="75"/>
      <c r="X1189" s="75"/>
      <c r="Y1189" s="75">
        <v>12</v>
      </c>
      <c r="Z1189" s="110">
        <v>12</v>
      </c>
      <c r="AA1189" s="75">
        <v>12</v>
      </c>
      <c r="AB1189" s="75">
        <v>12</v>
      </c>
      <c r="AC1189" s="75"/>
      <c r="AD1189" s="75"/>
      <c r="AE1189" s="170"/>
      <c r="AF1189" s="75"/>
      <c r="AG1189" s="75"/>
      <c r="AH1189" s="75"/>
    </row>
    <row r="1190" spans="1:34" ht="14.25" customHeight="1" x14ac:dyDescent="0.25">
      <c r="A1190" s="111">
        <v>81770813</v>
      </c>
      <c r="B1190" s="220" t="s">
        <v>809</v>
      </c>
      <c r="C1190" s="197" t="str">
        <f>VLOOKUP(B1190,Satser!$I$133:$J$160,2,FALSE)</f>
        <v>MH</v>
      </c>
      <c r="D1190" s="75" t="s">
        <v>2005</v>
      </c>
      <c r="E1190" s="440"/>
      <c r="F1190" s="220"/>
      <c r="G1190" s="75"/>
      <c r="H1190" s="421">
        <v>2015</v>
      </c>
      <c r="I1190" s="75">
        <v>1601</v>
      </c>
      <c r="J1190" s="195"/>
      <c r="K1190" s="379">
        <f>IF(B1190="",0,VLOOKUP(B1190,Satser!$D$167:$F$194,2,FALSE)*IF(AA1190="",0,VLOOKUP(AA1190,Satser!$H$2:$J$14,2,FALSE)))</f>
        <v>0</v>
      </c>
      <c r="L1190" s="379">
        <f>IF(B1190="",0,VLOOKUP(B1190,Satser!$I$167:$L$194,3,FALSE)*IF(AA1190="",0,VLOOKUP(AA1190,Satser!$H$2:$J$14,3,FALSE)))</f>
        <v>0</v>
      </c>
      <c r="M1190" s="380">
        <f t="shared" si="19"/>
        <v>0</v>
      </c>
      <c r="N1190" s="302" t="s">
        <v>1921</v>
      </c>
      <c r="O1190" s="75"/>
      <c r="P1190" s="75"/>
      <c r="Q1190" s="75"/>
      <c r="R1190" s="75"/>
      <c r="S1190" s="75"/>
      <c r="T1190" s="75"/>
      <c r="U1190" s="75"/>
      <c r="V1190" s="75"/>
      <c r="W1190" s="75"/>
      <c r="X1190" s="75"/>
      <c r="Y1190" s="75"/>
      <c r="Z1190" s="110"/>
      <c r="AA1190" s="75"/>
      <c r="AB1190" s="75"/>
      <c r="AC1190" s="75"/>
      <c r="AD1190" s="75"/>
      <c r="AE1190" s="170"/>
      <c r="AF1190" s="75"/>
      <c r="AG1190" s="75"/>
      <c r="AH1190" s="75"/>
    </row>
    <row r="1191" spans="1:34" ht="14.25" customHeight="1" x14ac:dyDescent="0.25">
      <c r="A1191" s="111">
        <v>81770814</v>
      </c>
      <c r="B1191" s="220" t="s">
        <v>809</v>
      </c>
      <c r="C1191" s="197" t="str">
        <f>VLOOKUP(B1191,Satser!$I$133:$J$160,2,FALSE)</f>
        <v>MH</v>
      </c>
      <c r="D1191" s="75" t="s">
        <v>2005</v>
      </c>
      <c r="E1191" s="440"/>
      <c r="F1191" s="220"/>
      <c r="G1191" s="75"/>
      <c r="H1191" s="421">
        <v>2015</v>
      </c>
      <c r="I1191" s="75">
        <v>1601</v>
      </c>
      <c r="J1191" s="195"/>
      <c r="K1191" s="379">
        <f>IF(B1191="",0,VLOOKUP(B1191,Satser!$D$167:$F$194,2,FALSE)*IF(AA1191="",0,VLOOKUP(AA1191,Satser!$H$2:$J$14,2,FALSE)))</f>
        <v>0</v>
      </c>
      <c r="L1191" s="379">
        <f>IF(B1191="",0,VLOOKUP(B1191,Satser!$I$167:$L$194,3,FALSE)*IF(AA1191="",0,VLOOKUP(AA1191,Satser!$H$2:$J$14,3,FALSE)))</f>
        <v>0</v>
      </c>
      <c r="M1191" s="380">
        <f t="shared" si="19"/>
        <v>0</v>
      </c>
      <c r="N1191" s="302" t="s">
        <v>1921</v>
      </c>
      <c r="O1191" s="75"/>
      <c r="P1191" s="75"/>
      <c r="Q1191" s="75"/>
      <c r="R1191" s="75"/>
      <c r="S1191" s="75"/>
      <c r="T1191" s="75"/>
      <c r="U1191" s="75"/>
      <c r="V1191" s="75"/>
      <c r="W1191" s="75"/>
      <c r="X1191" s="75"/>
      <c r="Y1191" s="75"/>
      <c r="Z1191" s="110"/>
      <c r="AA1191" s="75"/>
      <c r="AB1191" s="75"/>
      <c r="AC1191" s="75"/>
      <c r="AD1191" s="75"/>
      <c r="AE1191" s="170"/>
      <c r="AF1191" s="75"/>
      <c r="AG1191" s="75"/>
      <c r="AH1191" s="75"/>
    </row>
    <row r="1192" spans="1:34" ht="14.25" customHeight="1" x14ac:dyDescent="0.25">
      <c r="A1192" s="111">
        <v>81770815</v>
      </c>
      <c r="B1192" s="220" t="s">
        <v>812</v>
      </c>
      <c r="C1192" s="197" t="str">
        <f>VLOOKUP(B1192,Satser!$I$133:$J$160,2,FALSE)</f>
        <v>IE</v>
      </c>
      <c r="D1192" s="220" t="s">
        <v>1930</v>
      </c>
      <c r="E1192" s="440" t="s">
        <v>2215</v>
      </c>
      <c r="F1192" s="220"/>
      <c r="G1192" s="220" t="s">
        <v>527</v>
      </c>
      <c r="H1192" s="421">
        <v>2016</v>
      </c>
      <c r="I1192" s="75">
        <v>1601</v>
      </c>
      <c r="J1192" s="195"/>
      <c r="K1192" s="379">
        <f>IF(B1192="",0,VLOOKUP(B1192,Satser!$D$167:$F$194,2,FALSE)*IF(AA1192="",0,VLOOKUP(AA1192,Satser!$H$2:$J$14,2,FALSE)))</f>
        <v>89276.117771254561</v>
      </c>
      <c r="L1192" s="379">
        <f>IF(B1192="",0,VLOOKUP(B1192,Satser!$I$167:$L$194,3,FALSE)*IF(AA1192="",0,VLOOKUP(AA1192,Satser!$H$2:$J$14,3,FALSE)))</f>
        <v>599425.36217842356</v>
      </c>
      <c r="M1192" s="380">
        <f t="shared" si="19"/>
        <v>688701.47994967806</v>
      </c>
      <c r="N1192" s="302" t="s">
        <v>1927</v>
      </c>
      <c r="O1192" s="75"/>
      <c r="P1192" s="75"/>
      <c r="Q1192" s="75"/>
      <c r="R1192" s="75"/>
      <c r="S1192" s="75"/>
      <c r="T1192" s="75"/>
      <c r="U1192" s="75"/>
      <c r="V1192" s="75"/>
      <c r="W1192" s="75"/>
      <c r="X1192" s="75"/>
      <c r="Y1192" s="75">
        <v>12</v>
      </c>
      <c r="Z1192" s="110">
        <v>12</v>
      </c>
      <c r="AA1192" s="75">
        <v>12</v>
      </c>
      <c r="AB1192" s="75">
        <v>12</v>
      </c>
      <c r="AC1192" s="75"/>
      <c r="AD1192" s="75"/>
      <c r="AE1192" s="170"/>
      <c r="AF1192" s="75"/>
      <c r="AG1192" s="75"/>
      <c r="AH1192" s="75"/>
    </row>
    <row r="1193" spans="1:34" ht="14.25" customHeight="1" x14ac:dyDescent="0.25">
      <c r="A1193" s="111">
        <v>81770816</v>
      </c>
      <c r="B1193" s="220" t="s">
        <v>812</v>
      </c>
      <c r="C1193" s="197" t="str">
        <f>VLOOKUP(B1193,Satser!$I$133:$J$160,2,FALSE)</f>
        <v>IE</v>
      </c>
      <c r="D1193" s="220" t="s">
        <v>1931</v>
      </c>
      <c r="E1193" s="440" t="s">
        <v>2173</v>
      </c>
      <c r="F1193" s="220"/>
      <c r="G1193" s="220" t="s">
        <v>527</v>
      </c>
      <c r="H1193" s="421">
        <v>2016</v>
      </c>
      <c r="I1193" s="75">
        <v>1601</v>
      </c>
      <c r="J1193" s="195"/>
      <c r="K1193" s="379">
        <f>IF(B1193="",0,VLOOKUP(B1193,Satser!$D$167:$F$194,2,FALSE)*IF(AA1193="",0,VLOOKUP(AA1193,Satser!$H$2:$J$14,2,FALSE)))</f>
        <v>89276.117771254561</v>
      </c>
      <c r="L1193" s="379">
        <f>IF(B1193="",0,VLOOKUP(B1193,Satser!$I$167:$L$194,3,FALSE)*IF(AA1193="",0,VLOOKUP(AA1193,Satser!$H$2:$J$14,3,FALSE)))</f>
        <v>599425.36217842356</v>
      </c>
      <c r="M1193" s="380">
        <f t="shared" si="19"/>
        <v>688701.47994967806</v>
      </c>
      <c r="N1193" s="302" t="s">
        <v>1927</v>
      </c>
      <c r="O1193" s="75"/>
      <c r="P1193" s="75"/>
      <c r="Q1193" s="75"/>
      <c r="R1193" s="75"/>
      <c r="S1193" s="75"/>
      <c r="T1193" s="75"/>
      <c r="U1193" s="75"/>
      <c r="V1193" s="75"/>
      <c r="W1193" s="75"/>
      <c r="X1193" s="75"/>
      <c r="Y1193" s="75">
        <v>12</v>
      </c>
      <c r="Z1193" s="110">
        <v>12</v>
      </c>
      <c r="AA1193" s="75">
        <v>12</v>
      </c>
      <c r="AB1193" s="75">
        <v>12</v>
      </c>
      <c r="AC1193" s="75"/>
      <c r="AD1193" s="75"/>
      <c r="AE1193" s="170"/>
      <c r="AF1193" s="75"/>
      <c r="AG1193" s="75"/>
      <c r="AH1193" s="75"/>
    </row>
    <row r="1194" spans="1:34" ht="14.25" customHeight="1" x14ac:dyDescent="0.25">
      <c r="A1194" s="111">
        <v>81770817</v>
      </c>
      <c r="B1194" s="220" t="s">
        <v>812</v>
      </c>
      <c r="C1194" s="197" t="str">
        <f>VLOOKUP(B1194,Satser!$I$133:$J$160,2,FALSE)</f>
        <v>IE</v>
      </c>
      <c r="D1194" s="220" t="s">
        <v>1942</v>
      </c>
      <c r="E1194" s="440" t="s">
        <v>2172</v>
      </c>
      <c r="F1194" s="220"/>
      <c r="G1194" s="220" t="s">
        <v>527</v>
      </c>
      <c r="H1194" s="421">
        <v>2016</v>
      </c>
      <c r="I1194" s="75">
        <v>1601</v>
      </c>
      <c r="J1194" s="195"/>
      <c r="K1194" s="379">
        <f>IF(B1194="",0,VLOOKUP(B1194,Satser!$D$167:$F$194,2,FALSE)*IF(AA1194="",0,VLOOKUP(AA1194,Satser!$H$2:$J$14,2,FALSE)))</f>
        <v>89276.117771254561</v>
      </c>
      <c r="L1194" s="379">
        <f>IF(B1194="",0,VLOOKUP(B1194,Satser!$I$167:$L$194,3,FALSE)*IF(AA1194="",0,VLOOKUP(AA1194,Satser!$H$2:$J$14,3,FALSE)))</f>
        <v>599425.36217842356</v>
      </c>
      <c r="M1194" s="380">
        <f t="shared" si="19"/>
        <v>688701.47994967806</v>
      </c>
      <c r="N1194" s="302" t="s">
        <v>1943</v>
      </c>
      <c r="O1194" s="75"/>
      <c r="P1194" s="75"/>
      <c r="Q1194" s="75"/>
      <c r="R1194" s="75"/>
      <c r="S1194" s="75"/>
      <c r="T1194" s="75"/>
      <c r="U1194" s="75"/>
      <c r="V1194" s="75"/>
      <c r="W1194" s="75"/>
      <c r="X1194" s="75"/>
      <c r="Y1194" s="75">
        <v>12</v>
      </c>
      <c r="Z1194" s="110">
        <v>12</v>
      </c>
      <c r="AA1194" s="75">
        <v>12</v>
      </c>
      <c r="AB1194" s="75">
        <v>12</v>
      </c>
      <c r="AC1194" s="75"/>
      <c r="AD1194" s="75"/>
      <c r="AE1194" s="170"/>
      <c r="AF1194" s="75"/>
      <c r="AG1194" s="75"/>
      <c r="AH1194" s="75"/>
    </row>
    <row r="1195" spans="1:34" ht="14.25" customHeight="1" x14ac:dyDescent="0.25">
      <c r="A1195" s="111">
        <v>81770818</v>
      </c>
      <c r="B1195" s="220" t="s">
        <v>813</v>
      </c>
      <c r="C1195" s="197" t="str">
        <f>VLOOKUP(B1195,Satser!$I$133:$J$160,2,FALSE)</f>
        <v>IV</v>
      </c>
      <c r="D1195" s="220" t="s">
        <v>1945</v>
      </c>
      <c r="E1195" s="440" t="s">
        <v>2182</v>
      </c>
      <c r="F1195" s="220"/>
      <c r="G1195" s="220" t="s">
        <v>527</v>
      </c>
      <c r="H1195" s="421">
        <v>2016</v>
      </c>
      <c r="I1195" s="75">
        <v>1601</v>
      </c>
      <c r="J1195" s="195"/>
      <c r="K1195" s="379">
        <f>IF(B1195="",0,VLOOKUP(B1195,Satser!$D$167:$F$194,2,FALSE)*IF(AA1195="",0,VLOOKUP(AA1195,Satser!$H$2:$J$14,2,FALSE)))</f>
        <v>89276.117771254561</v>
      </c>
      <c r="L1195" s="379">
        <f>IF(B1195="",0,VLOOKUP(B1195,Satser!$I$167:$L$194,3,FALSE)*IF(AA1195="",0,VLOOKUP(AA1195,Satser!$H$2:$J$14,3,FALSE)))</f>
        <v>599425.36217842356</v>
      </c>
      <c r="M1195" s="380">
        <f t="shared" si="19"/>
        <v>688701.47994967806</v>
      </c>
      <c r="N1195" s="302" t="s">
        <v>1946</v>
      </c>
      <c r="O1195" s="75"/>
      <c r="P1195" s="75"/>
      <c r="Q1195" s="75"/>
      <c r="R1195" s="75"/>
      <c r="S1195" s="75"/>
      <c r="T1195" s="75"/>
      <c r="U1195" s="75"/>
      <c r="V1195" s="75"/>
      <c r="W1195" s="75"/>
      <c r="X1195" s="75"/>
      <c r="Y1195" s="75">
        <v>12</v>
      </c>
      <c r="Z1195" s="110">
        <v>12</v>
      </c>
      <c r="AA1195" s="75">
        <v>12</v>
      </c>
      <c r="AB1195" s="75">
        <v>12</v>
      </c>
      <c r="AC1195" s="75"/>
      <c r="AD1195" s="75"/>
      <c r="AE1195" s="170"/>
      <c r="AF1195" s="75"/>
      <c r="AG1195" s="75"/>
      <c r="AH1195" s="75"/>
    </row>
    <row r="1196" spans="1:34" ht="14.25" customHeight="1" x14ac:dyDescent="0.25">
      <c r="A1196" s="450">
        <v>81770819</v>
      </c>
      <c r="B1196" s="220" t="s">
        <v>804</v>
      </c>
      <c r="C1196" s="197" t="str">
        <f>VLOOKUP(B1196,Satser!$I$133:$J$160,2,FALSE)</f>
        <v>AD</v>
      </c>
      <c r="D1196" s="220" t="s">
        <v>2488</v>
      </c>
      <c r="E1196" s="440">
        <v>614505</v>
      </c>
      <c r="F1196" s="220"/>
      <c r="G1196" s="220" t="s">
        <v>527</v>
      </c>
      <c r="H1196" s="421">
        <v>2016</v>
      </c>
      <c r="I1196" s="75">
        <v>1601</v>
      </c>
      <c r="J1196" s="195"/>
      <c r="K1196" s="379">
        <f>IF(B1196="",0,VLOOKUP(B1196,Satser!$D$167:$F$194,2,FALSE)*IF(AA1196="",0,VLOOKUP(AA1196,Satser!$H$2:$J$14,2,FALSE)))</f>
        <v>89276.117771254561</v>
      </c>
      <c r="L1196" s="379">
        <f>IF(B1196="",0,VLOOKUP(B1196,Satser!$I$167:$L$194,3,FALSE)*IF(AA1196="",0,VLOOKUP(AA1196,Satser!$H$2:$J$14,3,FALSE)))</f>
        <v>599425.36217842356</v>
      </c>
      <c r="M1196" s="380">
        <f t="shared" si="19"/>
        <v>688701.47994967806</v>
      </c>
      <c r="N1196" s="302" t="s">
        <v>1956</v>
      </c>
      <c r="O1196" s="75"/>
      <c r="P1196" s="75"/>
      <c r="Q1196" s="75"/>
      <c r="R1196" s="75"/>
      <c r="S1196" s="75"/>
      <c r="T1196" s="75"/>
      <c r="U1196" s="75"/>
      <c r="V1196" s="75"/>
      <c r="W1196" s="75"/>
      <c r="X1196" s="75"/>
      <c r="Y1196" s="75">
        <v>12</v>
      </c>
      <c r="Z1196" s="110">
        <v>12</v>
      </c>
      <c r="AA1196" s="75">
        <v>12</v>
      </c>
      <c r="AB1196" s="75">
        <v>12</v>
      </c>
      <c r="AC1196" s="75"/>
      <c r="AD1196" s="75"/>
      <c r="AE1196" s="170"/>
      <c r="AF1196" s="75"/>
      <c r="AG1196" s="75"/>
      <c r="AH1196" s="75"/>
    </row>
    <row r="1197" spans="1:34" ht="14.25" customHeight="1" x14ac:dyDescent="0.25">
      <c r="A1197" s="111">
        <v>81770820</v>
      </c>
      <c r="B1197" s="220" t="s">
        <v>813</v>
      </c>
      <c r="C1197" s="197" t="str">
        <f>VLOOKUP(B1197,Satser!$I$133:$J$160,2,FALSE)</f>
        <v>IV</v>
      </c>
      <c r="D1197" s="220" t="s">
        <v>1963</v>
      </c>
      <c r="E1197" s="440" t="s">
        <v>2181</v>
      </c>
      <c r="F1197" s="220"/>
      <c r="G1197" s="220" t="s">
        <v>530</v>
      </c>
      <c r="H1197" s="421">
        <v>2016</v>
      </c>
      <c r="I1197" s="75">
        <v>1601</v>
      </c>
      <c r="J1197" s="195"/>
      <c r="K1197" s="379">
        <f>IF(B1197="",0,VLOOKUP(B1197,Satser!$D$167:$F$194,2,FALSE)*IF(AA1197="",0,VLOOKUP(AA1197,Satser!$H$2:$J$14,2,FALSE)))</f>
        <v>89276.117771254561</v>
      </c>
      <c r="L1197" s="379">
        <f>IF(B1197="",0,VLOOKUP(B1197,Satser!$I$167:$L$194,3,FALSE)*IF(AA1197="",0,VLOOKUP(AA1197,Satser!$H$2:$J$14,3,FALSE)))</f>
        <v>599425.36217842356</v>
      </c>
      <c r="M1197" s="380">
        <f t="shared" si="19"/>
        <v>688701.47994967806</v>
      </c>
      <c r="N1197" s="302" t="s">
        <v>1964</v>
      </c>
      <c r="O1197" s="75"/>
      <c r="P1197" s="75"/>
      <c r="Q1197" s="75"/>
      <c r="R1197" s="75"/>
      <c r="S1197" s="75"/>
      <c r="T1197" s="75"/>
      <c r="U1197" s="75"/>
      <c r="V1197" s="75"/>
      <c r="W1197" s="75"/>
      <c r="X1197" s="75"/>
      <c r="Y1197" s="75">
        <v>12</v>
      </c>
      <c r="Z1197" s="110">
        <v>12</v>
      </c>
      <c r="AA1197" s="75">
        <v>12</v>
      </c>
      <c r="AB1197" s="75">
        <v>12</v>
      </c>
      <c r="AC1197" s="75"/>
      <c r="AD1197" s="75"/>
      <c r="AE1197" s="170"/>
      <c r="AF1197" s="75"/>
      <c r="AG1197" s="75"/>
      <c r="AH1197" s="75"/>
    </row>
    <row r="1198" spans="1:34" ht="14.25" customHeight="1" x14ac:dyDescent="0.25">
      <c r="A1198" s="111">
        <v>81770821</v>
      </c>
      <c r="B1198" s="220" t="s">
        <v>813</v>
      </c>
      <c r="C1198" s="197" t="str">
        <f>VLOOKUP(B1198,Satser!$I$133:$J$160,2,FALSE)</f>
        <v>IV</v>
      </c>
      <c r="D1198" s="220" t="s">
        <v>1972</v>
      </c>
      <c r="E1198" s="440" t="s">
        <v>2205</v>
      </c>
      <c r="F1198" s="220"/>
      <c r="G1198" s="220" t="s">
        <v>530</v>
      </c>
      <c r="H1198" s="421">
        <v>2016</v>
      </c>
      <c r="I1198" s="75">
        <v>1601</v>
      </c>
      <c r="J1198" s="195"/>
      <c r="K1198" s="379">
        <f>IF(B1198="",0,VLOOKUP(B1198,Satser!$D$167:$F$194,2,FALSE)*IF(AA1198="",0,VLOOKUP(AA1198,Satser!$H$2:$J$14,2,FALSE)))</f>
        <v>89276.117771254561</v>
      </c>
      <c r="L1198" s="379">
        <f>IF(B1198="",0,VLOOKUP(B1198,Satser!$I$167:$L$194,3,FALSE)*IF(AA1198="",0,VLOOKUP(AA1198,Satser!$H$2:$J$14,3,FALSE)))</f>
        <v>599425.36217842356</v>
      </c>
      <c r="M1198" s="380">
        <f t="shared" si="19"/>
        <v>688701.47994967806</v>
      </c>
      <c r="N1198" s="302" t="s">
        <v>1970</v>
      </c>
      <c r="O1198" s="75"/>
      <c r="P1198" s="75"/>
      <c r="Q1198" s="75"/>
      <c r="R1198" s="75"/>
      <c r="S1198" s="75"/>
      <c r="T1198" s="75"/>
      <c r="U1198" s="75"/>
      <c r="V1198" s="75"/>
      <c r="W1198" s="75"/>
      <c r="X1198" s="75"/>
      <c r="Y1198" s="75">
        <v>12</v>
      </c>
      <c r="Z1198" s="110">
        <v>12</v>
      </c>
      <c r="AA1198" s="75">
        <v>12</v>
      </c>
      <c r="AB1198" s="75">
        <v>12</v>
      </c>
      <c r="AC1198" s="75"/>
      <c r="AD1198" s="75"/>
      <c r="AE1198" s="170"/>
      <c r="AF1198" s="75"/>
      <c r="AG1198" s="75"/>
      <c r="AH1198" s="75"/>
    </row>
    <row r="1199" spans="1:34" ht="14.25" customHeight="1" x14ac:dyDescent="0.25">
      <c r="A1199" s="111">
        <v>81770822</v>
      </c>
      <c r="B1199" s="220" t="s">
        <v>813</v>
      </c>
      <c r="C1199" s="197" t="str">
        <f>VLOOKUP(B1199,Satser!$I$133:$J$160,2,FALSE)</f>
        <v>IV</v>
      </c>
      <c r="D1199" s="220" t="s">
        <v>2092</v>
      </c>
      <c r="E1199" s="440" t="s">
        <v>2180</v>
      </c>
      <c r="F1199" s="220"/>
      <c r="G1199" s="220" t="s">
        <v>530</v>
      </c>
      <c r="H1199" s="295">
        <v>2012</v>
      </c>
      <c r="I1199" s="75">
        <v>1608</v>
      </c>
      <c r="J1199" s="195"/>
      <c r="K1199" s="379">
        <f>IF(B1199="",0,VLOOKUP(B1199,Satser!$D$167:$F$194,2,FALSE)*IF(AA1199="",0,VLOOKUP(AA1199,Satser!$H$2:$J$14,2,FALSE)))</f>
        <v>81839.417160909055</v>
      </c>
      <c r="L1199" s="379">
        <f>IF(B1199="",0,VLOOKUP(B1199,Satser!$I$167:$L$194,3,FALSE)*IF(AA1199="",0,VLOOKUP(AA1199,Satser!$H$2:$J$14,3,FALSE)))</f>
        <v>549493.22950896085</v>
      </c>
      <c r="M1199" s="380">
        <f t="shared" si="19"/>
        <v>631332.64666986989</v>
      </c>
      <c r="N1199" s="141" t="s">
        <v>2109</v>
      </c>
      <c r="O1199" s="75"/>
      <c r="P1199" s="75"/>
      <c r="Q1199" s="75"/>
      <c r="R1199" s="75"/>
      <c r="S1199" s="75"/>
      <c r="T1199" s="75"/>
      <c r="U1199" s="75"/>
      <c r="V1199" s="75"/>
      <c r="W1199" s="75"/>
      <c r="X1199" s="75"/>
      <c r="Y1199" s="75">
        <v>5</v>
      </c>
      <c r="Z1199" s="110">
        <v>12</v>
      </c>
      <c r="AA1199" s="75">
        <v>11</v>
      </c>
      <c r="AB1199" s="75"/>
      <c r="AC1199" s="75"/>
      <c r="AD1199" s="75"/>
      <c r="AE1199" s="170"/>
      <c r="AF1199" s="75"/>
      <c r="AG1199" s="75"/>
      <c r="AH1199" s="75"/>
    </row>
    <row r="1200" spans="1:34" ht="14.25" customHeight="1" x14ac:dyDescent="0.25">
      <c r="A1200" s="111">
        <v>81770823</v>
      </c>
      <c r="B1200" s="220" t="s">
        <v>813</v>
      </c>
      <c r="C1200" s="197" t="str">
        <f>VLOOKUP(B1200,Satser!$I$133:$J$160,2,FALSE)</f>
        <v>IV</v>
      </c>
      <c r="D1200" s="220" t="s">
        <v>1977</v>
      </c>
      <c r="E1200" s="440" t="s">
        <v>2179</v>
      </c>
      <c r="F1200" s="220"/>
      <c r="G1200" s="220" t="s">
        <v>527</v>
      </c>
      <c r="H1200" s="421">
        <v>2016</v>
      </c>
      <c r="I1200" s="75">
        <v>1601</v>
      </c>
      <c r="J1200" s="195"/>
      <c r="K1200" s="379">
        <f>IF(B1200="",0,VLOOKUP(B1200,Satser!$D$167:$F$194,2,FALSE)*IF(AA1200="",0,VLOOKUP(AA1200,Satser!$H$2:$J$14,2,FALSE)))</f>
        <v>89276.117771254561</v>
      </c>
      <c r="L1200" s="379">
        <f>IF(B1200="",0,VLOOKUP(B1200,Satser!$I$167:$L$194,3,FALSE)*IF(AA1200="",0,VLOOKUP(AA1200,Satser!$H$2:$J$14,3,FALSE)))</f>
        <v>599425.36217842356</v>
      </c>
      <c r="M1200" s="380">
        <f t="shared" si="19"/>
        <v>688701.47994967806</v>
      </c>
      <c r="N1200" s="302" t="s">
        <v>1978</v>
      </c>
      <c r="O1200" s="75"/>
      <c r="P1200" s="75"/>
      <c r="Q1200" s="75"/>
      <c r="R1200" s="75"/>
      <c r="S1200" s="75"/>
      <c r="T1200" s="75"/>
      <c r="U1200" s="75"/>
      <c r="V1200" s="75"/>
      <c r="W1200" s="75"/>
      <c r="X1200" s="75"/>
      <c r="Y1200" s="75">
        <v>12</v>
      </c>
      <c r="Z1200" s="110">
        <v>12</v>
      </c>
      <c r="AA1200" s="75">
        <v>12</v>
      </c>
      <c r="AB1200" s="75">
        <v>12</v>
      </c>
      <c r="AC1200" s="75"/>
      <c r="AD1200" s="75"/>
      <c r="AE1200" s="170"/>
      <c r="AF1200" s="75"/>
      <c r="AG1200" s="75"/>
      <c r="AH1200" s="75"/>
    </row>
    <row r="1201" spans="1:34" ht="14.25" customHeight="1" x14ac:dyDescent="0.25">
      <c r="A1201" s="111">
        <v>81770824</v>
      </c>
      <c r="B1201" s="220" t="s">
        <v>813</v>
      </c>
      <c r="C1201" s="197" t="str">
        <f>VLOOKUP(B1201,Satser!$I$133:$J$160,2,FALSE)</f>
        <v>IV</v>
      </c>
      <c r="D1201" s="220" t="s">
        <v>2501</v>
      </c>
      <c r="E1201" s="440" t="s">
        <v>2178</v>
      </c>
      <c r="F1201" s="220" t="s">
        <v>1812</v>
      </c>
      <c r="G1201" s="220" t="s">
        <v>527</v>
      </c>
      <c r="H1201" s="413">
        <v>2015</v>
      </c>
      <c r="I1201" s="75">
        <v>1601</v>
      </c>
      <c r="J1201" s="195"/>
      <c r="K1201" s="379">
        <f>IF(B1201="",0,VLOOKUP(B1201,Satser!$D$167:$F$194,2,FALSE)*IF(AA1201="",0,VLOOKUP(AA1201,Satser!$H$2:$J$14,2,FALSE)))</f>
        <v>89276.117771254561</v>
      </c>
      <c r="L1201" s="379">
        <f>IF(B1201="",0,VLOOKUP(B1201,Satser!$I$167:$L$194,3,FALSE)*IF(AA1201="",0,VLOOKUP(AA1201,Satser!$H$2:$J$14,3,FALSE)))</f>
        <v>599425.36217842356</v>
      </c>
      <c r="M1201" s="380">
        <f t="shared" si="19"/>
        <v>688701.47994967806</v>
      </c>
      <c r="N1201" s="141" t="s">
        <v>2030</v>
      </c>
      <c r="O1201" s="75"/>
      <c r="P1201" s="75"/>
      <c r="Q1201" s="75"/>
      <c r="R1201" s="75"/>
      <c r="S1201" s="75"/>
      <c r="T1201" s="75"/>
      <c r="U1201" s="75"/>
      <c r="V1201" s="75"/>
      <c r="W1201" s="75"/>
      <c r="X1201" s="75"/>
      <c r="Y1201" s="75">
        <v>12</v>
      </c>
      <c r="Z1201" s="110">
        <v>12</v>
      </c>
      <c r="AA1201" s="75">
        <v>12</v>
      </c>
      <c r="AB1201" s="75">
        <v>12</v>
      </c>
      <c r="AC1201" s="75"/>
      <c r="AD1201" s="75"/>
      <c r="AE1201" s="170"/>
      <c r="AF1201" s="75"/>
      <c r="AG1201" s="75"/>
      <c r="AH1201" s="75"/>
    </row>
    <row r="1202" spans="1:34" ht="14.25" customHeight="1" x14ac:dyDescent="0.25">
      <c r="A1202" s="111">
        <v>81770825</v>
      </c>
      <c r="B1202" s="220" t="s">
        <v>813</v>
      </c>
      <c r="C1202" s="197" t="str">
        <f>VLOOKUP(B1202,Satser!$I$133:$J$160,2,FALSE)</f>
        <v>IV</v>
      </c>
      <c r="D1202" s="220" t="s">
        <v>2031</v>
      </c>
      <c r="E1202" s="440" t="s">
        <v>2182</v>
      </c>
      <c r="F1202" s="220"/>
      <c r="G1202" s="220" t="s">
        <v>527</v>
      </c>
      <c r="H1202" s="421">
        <v>2016</v>
      </c>
      <c r="I1202" s="75">
        <v>1601</v>
      </c>
      <c r="J1202" s="195"/>
      <c r="K1202" s="379">
        <f>IF(B1202="",0,VLOOKUP(B1202,Satser!$D$167:$F$194,2,FALSE)*IF(AA1202="",0,VLOOKUP(AA1202,Satser!$H$2:$J$14,2,FALSE)))</f>
        <v>89276.117771254561</v>
      </c>
      <c r="L1202" s="379">
        <f>IF(B1202="",0,VLOOKUP(B1202,Satser!$I$167:$L$194,3,FALSE)*IF(AA1202="",0,VLOOKUP(AA1202,Satser!$H$2:$J$14,3,FALSE)))</f>
        <v>599425.36217842356</v>
      </c>
      <c r="M1202" s="380">
        <f t="shared" si="19"/>
        <v>688701.47994967806</v>
      </c>
      <c r="N1202" s="141" t="s">
        <v>2030</v>
      </c>
      <c r="O1202" s="75"/>
      <c r="P1202" s="75"/>
      <c r="Q1202" s="75"/>
      <c r="R1202" s="75"/>
      <c r="S1202" s="75"/>
      <c r="T1202" s="75"/>
      <c r="U1202" s="75"/>
      <c r="V1202" s="75"/>
      <c r="W1202" s="75"/>
      <c r="X1202" s="75"/>
      <c r="Y1202" s="75">
        <v>12</v>
      </c>
      <c r="Z1202" s="110">
        <v>12</v>
      </c>
      <c r="AA1202" s="75">
        <v>12</v>
      </c>
      <c r="AB1202" s="75">
        <v>12</v>
      </c>
      <c r="AC1202" s="75"/>
      <c r="AD1202" s="75"/>
      <c r="AE1202" s="170"/>
      <c r="AF1202" s="75"/>
      <c r="AG1202" s="75"/>
      <c r="AH1202" s="75"/>
    </row>
    <row r="1203" spans="1:34" ht="14.25" customHeight="1" x14ac:dyDescent="0.25">
      <c r="A1203" s="111">
        <v>81770826</v>
      </c>
      <c r="B1203" s="220" t="s">
        <v>812</v>
      </c>
      <c r="C1203" s="197" t="str">
        <f>VLOOKUP(B1203,Satser!$I$133:$J$160,2,FALSE)</f>
        <v>IE</v>
      </c>
      <c r="D1203" s="220" t="s">
        <v>1947</v>
      </c>
      <c r="E1203" s="440" t="s">
        <v>2177</v>
      </c>
      <c r="F1203" s="220"/>
      <c r="G1203" s="220" t="s">
        <v>527</v>
      </c>
      <c r="H1203" s="421">
        <v>2016</v>
      </c>
      <c r="I1203" s="75">
        <v>1601</v>
      </c>
      <c r="J1203" s="195"/>
      <c r="K1203" s="379">
        <f>IF(B1203="",0,VLOOKUP(B1203,Satser!$D$167:$F$194,2,FALSE)*IF(AA1203="",0,VLOOKUP(AA1203,Satser!$H$2:$J$14,2,FALSE)))</f>
        <v>89276.117771254561</v>
      </c>
      <c r="L1203" s="379">
        <f>IF(B1203="",0,VLOOKUP(B1203,Satser!$I$167:$L$194,3,FALSE)*IF(AA1203="",0,VLOOKUP(AA1203,Satser!$H$2:$J$14,3,FALSE)))</f>
        <v>599425.36217842356</v>
      </c>
      <c r="M1203" s="380">
        <f t="shared" si="19"/>
        <v>688701.47994967806</v>
      </c>
      <c r="N1203" s="302" t="s">
        <v>1949</v>
      </c>
      <c r="O1203" s="75"/>
      <c r="P1203" s="75"/>
      <c r="Q1203" s="75"/>
      <c r="R1203" s="75"/>
      <c r="S1203" s="75"/>
      <c r="T1203" s="75"/>
      <c r="U1203" s="75"/>
      <c r="V1203" s="75"/>
      <c r="W1203" s="75"/>
      <c r="X1203" s="75"/>
      <c r="Y1203" s="75">
        <v>12</v>
      </c>
      <c r="Z1203" s="110">
        <v>12</v>
      </c>
      <c r="AA1203" s="75">
        <v>12</v>
      </c>
      <c r="AB1203" s="75">
        <v>12</v>
      </c>
      <c r="AC1203" s="75"/>
      <c r="AD1203" s="75"/>
      <c r="AE1203" s="170"/>
      <c r="AF1203" s="75"/>
      <c r="AG1203" s="75"/>
      <c r="AH1203" s="75"/>
    </row>
    <row r="1204" spans="1:34" ht="14.25" customHeight="1" x14ac:dyDescent="0.25">
      <c r="A1204" s="111">
        <v>81770827</v>
      </c>
      <c r="B1204" s="220" t="s">
        <v>812</v>
      </c>
      <c r="C1204" s="197" t="str">
        <f>VLOOKUP(B1204,Satser!$I$133:$J$160,2,FALSE)</f>
        <v>IE</v>
      </c>
      <c r="D1204" s="220" t="s">
        <v>1948</v>
      </c>
      <c r="E1204" s="440" t="s">
        <v>2177</v>
      </c>
      <c r="F1204" s="220"/>
      <c r="G1204" s="220" t="s">
        <v>527</v>
      </c>
      <c r="H1204" s="421">
        <v>2016</v>
      </c>
      <c r="I1204" s="75">
        <v>1601</v>
      </c>
      <c r="J1204" s="195"/>
      <c r="K1204" s="379">
        <f>IF(B1204="",0,VLOOKUP(B1204,Satser!$D$167:$F$194,2,FALSE)*IF(AA1204="",0,VLOOKUP(AA1204,Satser!$H$2:$J$14,2,FALSE)))</f>
        <v>89276.117771254561</v>
      </c>
      <c r="L1204" s="379">
        <f>IF(B1204="",0,VLOOKUP(B1204,Satser!$I$167:$L$194,3,FALSE)*IF(AA1204="",0,VLOOKUP(AA1204,Satser!$H$2:$J$14,3,FALSE)))</f>
        <v>599425.36217842356</v>
      </c>
      <c r="M1204" s="380">
        <f t="shared" si="19"/>
        <v>688701.47994967806</v>
      </c>
      <c r="N1204" s="302" t="s">
        <v>1949</v>
      </c>
      <c r="O1204" s="75"/>
      <c r="P1204" s="75"/>
      <c r="Q1204" s="75"/>
      <c r="R1204" s="75"/>
      <c r="S1204" s="75"/>
      <c r="T1204" s="75"/>
      <c r="U1204" s="75"/>
      <c r="V1204" s="75"/>
      <c r="W1204" s="75"/>
      <c r="X1204" s="75"/>
      <c r="Y1204" s="75">
        <v>12</v>
      </c>
      <c r="Z1204" s="110">
        <v>12</v>
      </c>
      <c r="AA1204" s="75">
        <v>12</v>
      </c>
      <c r="AB1204" s="75">
        <v>12</v>
      </c>
      <c r="AC1204" s="75"/>
      <c r="AD1204" s="75"/>
      <c r="AE1204" s="170"/>
      <c r="AF1204" s="75"/>
      <c r="AG1204" s="75"/>
      <c r="AH1204" s="75"/>
    </row>
    <row r="1205" spans="1:34" ht="14.25" customHeight="1" x14ac:dyDescent="0.25">
      <c r="A1205" s="111">
        <v>81770828</v>
      </c>
      <c r="B1205" s="220" t="s">
        <v>817</v>
      </c>
      <c r="C1205" s="197" t="str">
        <f>VLOOKUP(B1205,Satser!$I$133:$J$160,2,FALSE)</f>
        <v>NV</v>
      </c>
      <c r="D1205" s="220" t="s">
        <v>1979</v>
      </c>
      <c r="E1205" s="440" t="s">
        <v>2166</v>
      </c>
      <c r="F1205" s="220"/>
      <c r="G1205" s="220"/>
      <c r="H1205" s="421">
        <v>2016</v>
      </c>
      <c r="I1205" s="75">
        <v>1601</v>
      </c>
      <c r="J1205" s="195"/>
      <c r="K1205" s="379">
        <f>IF(B1205="",0,VLOOKUP(B1205,Satser!$D$167:$F$194,2,FALSE)*IF(AA1205="",0,VLOOKUP(AA1205,Satser!$H$2:$J$14,2,FALSE)))</f>
        <v>89276.117771254561</v>
      </c>
      <c r="L1205" s="379">
        <f>IF(B1205="",0,VLOOKUP(B1205,Satser!$I$167:$L$194,3,FALSE)*IF(AA1205="",0,VLOOKUP(AA1205,Satser!$H$2:$J$14,3,FALSE)))</f>
        <v>599425.36217842356</v>
      </c>
      <c r="M1205" s="380">
        <f t="shared" si="19"/>
        <v>688701.47994967806</v>
      </c>
      <c r="N1205" s="302" t="s">
        <v>1980</v>
      </c>
      <c r="O1205" s="75"/>
      <c r="P1205" s="75"/>
      <c r="Q1205" s="75"/>
      <c r="R1205" s="75"/>
      <c r="S1205" s="75"/>
      <c r="T1205" s="75"/>
      <c r="U1205" s="75"/>
      <c r="V1205" s="75"/>
      <c r="W1205" s="75"/>
      <c r="X1205" s="75"/>
      <c r="Y1205" s="75">
        <v>12</v>
      </c>
      <c r="Z1205" s="110">
        <v>12</v>
      </c>
      <c r="AA1205" s="75">
        <v>12</v>
      </c>
      <c r="AB1205" s="75">
        <v>12</v>
      </c>
      <c r="AC1205" s="75"/>
      <c r="AD1205" s="75"/>
      <c r="AE1205" s="170"/>
      <c r="AF1205" s="75"/>
      <c r="AG1205" s="75"/>
      <c r="AH1205" s="75"/>
    </row>
    <row r="1206" spans="1:34" ht="14.25" customHeight="1" x14ac:dyDescent="0.25">
      <c r="A1206" s="111">
        <v>81770829</v>
      </c>
      <c r="B1206" s="220" t="s">
        <v>817</v>
      </c>
      <c r="C1206" s="197" t="str">
        <f>VLOOKUP(B1206,Satser!$I$133:$J$160,2,FALSE)</f>
        <v>NV</v>
      </c>
      <c r="D1206" s="220" t="s">
        <v>2119</v>
      </c>
      <c r="E1206" s="440" t="s">
        <v>2190</v>
      </c>
      <c r="F1206" s="220"/>
      <c r="G1206" s="220" t="s">
        <v>530</v>
      </c>
      <c r="H1206" s="421">
        <v>2016</v>
      </c>
      <c r="I1206" s="75">
        <v>1609</v>
      </c>
      <c r="J1206" s="195"/>
      <c r="K1206" s="379">
        <f>IF(B1206="",0,VLOOKUP(B1206,Satser!$D$167:$F$194,2,FALSE)*IF(AA1206="",0,VLOOKUP(AA1206,Satser!$H$2:$J$14,2,FALSE)))</f>
        <v>89276.117771254561</v>
      </c>
      <c r="L1206" s="379">
        <f>IF(B1206="",0,VLOOKUP(B1206,Satser!$I$167:$L$194,3,FALSE)*IF(AA1206="",0,VLOOKUP(AA1206,Satser!$H$2:$J$14,3,FALSE)))</f>
        <v>599425.36217842356</v>
      </c>
      <c r="M1206" s="380">
        <f t="shared" si="19"/>
        <v>688701.47994967806</v>
      </c>
      <c r="N1206" s="141" t="s">
        <v>2138</v>
      </c>
      <c r="O1206" s="75"/>
      <c r="P1206" s="75"/>
      <c r="Q1206" s="75"/>
      <c r="R1206" s="75"/>
      <c r="S1206" s="75"/>
      <c r="T1206" s="75"/>
      <c r="U1206" s="75"/>
      <c r="V1206" s="75"/>
      <c r="W1206" s="75"/>
      <c r="X1206" s="75"/>
      <c r="Y1206" s="75">
        <v>4</v>
      </c>
      <c r="Z1206" s="110">
        <v>12</v>
      </c>
      <c r="AA1206" s="75">
        <v>12</v>
      </c>
      <c r="AB1206" s="75">
        <v>12</v>
      </c>
      <c r="AC1206" s="75">
        <v>8</v>
      </c>
      <c r="AD1206" s="75"/>
      <c r="AE1206" s="170"/>
      <c r="AF1206" s="75"/>
      <c r="AG1206" s="75"/>
      <c r="AH1206" s="75"/>
    </row>
    <row r="1207" spans="1:34" ht="14.25" customHeight="1" x14ac:dyDescent="0.25">
      <c r="A1207" s="111">
        <v>81770830</v>
      </c>
      <c r="B1207" s="220" t="s">
        <v>813</v>
      </c>
      <c r="C1207" s="197" t="str">
        <f>VLOOKUP(B1207,Satser!$I$133:$J$160,2,FALSE)</f>
        <v>IV</v>
      </c>
      <c r="D1207" s="220" t="s">
        <v>2086</v>
      </c>
      <c r="E1207" s="440" t="s">
        <v>2188</v>
      </c>
      <c r="F1207" s="220" t="s">
        <v>1812</v>
      </c>
      <c r="G1207" s="220" t="s">
        <v>527</v>
      </c>
      <c r="H1207" s="421">
        <v>2016</v>
      </c>
      <c r="I1207" s="75">
        <v>1601</v>
      </c>
      <c r="J1207" s="195"/>
      <c r="K1207" s="379">
        <f>IF(B1207="",0,VLOOKUP(B1207,Satser!$D$167:$F$194,2,FALSE)*IF(AA1207="",0,VLOOKUP(AA1207,Satser!$H$2:$J$14,2,FALSE)))</f>
        <v>89276.117771254561</v>
      </c>
      <c r="L1207" s="379">
        <f>IF(B1207="",0,VLOOKUP(B1207,Satser!$I$167:$L$194,3,FALSE)*IF(AA1207="",0,VLOOKUP(AA1207,Satser!$H$2:$J$14,3,FALSE)))</f>
        <v>599425.36217842356</v>
      </c>
      <c r="M1207" s="380">
        <f t="shared" si="19"/>
        <v>688701.47994967806</v>
      </c>
      <c r="N1207" s="141" t="s">
        <v>2089</v>
      </c>
      <c r="O1207" s="75"/>
      <c r="P1207" s="75"/>
      <c r="Q1207" s="75"/>
      <c r="R1207" s="75"/>
      <c r="S1207" s="75"/>
      <c r="T1207" s="75"/>
      <c r="U1207" s="75"/>
      <c r="V1207" s="75"/>
      <c r="W1207" s="75"/>
      <c r="X1207" s="75"/>
      <c r="Y1207" s="75">
        <v>6</v>
      </c>
      <c r="Z1207" s="110">
        <v>12</v>
      </c>
      <c r="AA1207" s="75">
        <v>12</v>
      </c>
      <c r="AB1207" s="75">
        <v>12</v>
      </c>
      <c r="AC1207" s="75">
        <v>6</v>
      </c>
      <c r="AD1207" s="75"/>
      <c r="AE1207" s="170"/>
      <c r="AF1207" s="75"/>
      <c r="AG1207" s="75"/>
      <c r="AH1207" s="75"/>
    </row>
    <row r="1208" spans="1:34" ht="14.25" customHeight="1" x14ac:dyDescent="0.25">
      <c r="A1208" s="111">
        <v>81770831</v>
      </c>
      <c r="B1208" s="220" t="s">
        <v>804</v>
      </c>
      <c r="C1208" s="197" t="str">
        <f>VLOOKUP(B1208,Satser!$I$133:$J$160,2,FALSE)</f>
        <v>AD</v>
      </c>
      <c r="D1208" s="220" t="s">
        <v>2111</v>
      </c>
      <c r="E1208" s="440" t="s">
        <v>2203</v>
      </c>
      <c r="F1208" s="220"/>
      <c r="G1208" s="220"/>
      <c r="H1208" s="421">
        <v>2016</v>
      </c>
      <c r="I1208" s="75">
        <v>1606</v>
      </c>
      <c r="J1208" s="195"/>
      <c r="K1208" s="379">
        <f>IF(B1208="",0,VLOOKUP(B1208,Satser!$D$167:$F$194,2,FALSE)*IF(AA1208="",0,VLOOKUP(AA1208,Satser!$H$2:$J$14,2,FALSE)))</f>
        <v>89276.117771254561</v>
      </c>
      <c r="L1208" s="379">
        <f>IF(B1208="",0,VLOOKUP(B1208,Satser!$I$167:$L$194,3,FALSE)*IF(AA1208="",0,VLOOKUP(AA1208,Satser!$H$2:$J$14,3,FALSE)))</f>
        <v>599425.36217842356</v>
      </c>
      <c r="M1208" s="380">
        <f t="shared" si="19"/>
        <v>688701.47994967806</v>
      </c>
      <c r="N1208" s="141" t="s">
        <v>2142</v>
      </c>
      <c r="O1208" s="75"/>
      <c r="P1208" s="75"/>
      <c r="Q1208" s="75"/>
      <c r="R1208" s="75"/>
      <c r="S1208" s="75"/>
      <c r="T1208" s="75"/>
      <c r="U1208" s="75"/>
      <c r="V1208" s="75"/>
      <c r="W1208" s="75"/>
      <c r="X1208" s="75"/>
      <c r="Y1208" s="75">
        <v>7</v>
      </c>
      <c r="Z1208" s="110">
        <v>12</v>
      </c>
      <c r="AA1208" s="75">
        <v>12</v>
      </c>
      <c r="AB1208" s="75">
        <v>12</v>
      </c>
      <c r="AC1208" s="75">
        <v>5</v>
      </c>
      <c r="AD1208" s="75"/>
      <c r="AE1208" s="170"/>
      <c r="AF1208" s="75"/>
      <c r="AG1208" s="75"/>
      <c r="AH1208" s="75"/>
    </row>
    <row r="1209" spans="1:34" ht="14.25" customHeight="1" x14ac:dyDescent="0.25">
      <c r="A1209" s="111">
        <v>81770832</v>
      </c>
      <c r="B1209" s="220" t="s">
        <v>804</v>
      </c>
      <c r="C1209" s="197" t="str">
        <f>VLOOKUP(B1209,Satser!$I$133:$J$160,2,FALSE)</f>
        <v>AD</v>
      </c>
      <c r="D1209" s="220" t="s">
        <v>2493</v>
      </c>
      <c r="E1209" s="440">
        <v>615505</v>
      </c>
      <c r="F1209" s="220"/>
      <c r="G1209" s="220"/>
      <c r="H1209" s="421">
        <v>2016</v>
      </c>
      <c r="I1209" s="75">
        <v>1701</v>
      </c>
      <c r="J1209" s="195"/>
      <c r="K1209" s="379">
        <f>IF(B1209="",0,VLOOKUP(B1209,Satser!$D$167:$F$194,2,FALSE)*IF(AA1209="",0,VLOOKUP(AA1209,Satser!$H$2:$J$14,2,FALSE)))</f>
        <v>89276.117771254561</v>
      </c>
      <c r="L1209" s="379">
        <f>IF(B1209="",0,VLOOKUP(B1209,Satser!$I$167:$L$194,3,FALSE)*IF(AA1209="",0,VLOOKUP(AA1209,Satser!$H$2:$J$14,3,FALSE)))</f>
        <v>599425.36217842356</v>
      </c>
      <c r="M1209" s="380">
        <f t="shared" si="19"/>
        <v>688701.47994967806</v>
      </c>
      <c r="N1209" s="141" t="s">
        <v>2531</v>
      </c>
      <c r="O1209" s="75"/>
      <c r="P1209" s="75"/>
      <c r="Q1209" s="75"/>
      <c r="R1209" s="75"/>
      <c r="S1209" s="75"/>
      <c r="T1209" s="75"/>
      <c r="U1209" s="75"/>
      <c r="V1209" s="75"/>
      <c r="W1209" s="75"/>
      <c r="X1209" s="75"/>
      <c r="Y1209" s="75"/>
      <c r="Z1209" s="110">
        <v>12</v>
      </c>
      <c r="AA1209" s="75">
        <v>12</v>
      </c>
      <c r="AB1209" s="75">
        <v>12</v>
      </c>
      <c r="AC1209" s="75">
        <v>12</v>
      </c>
      <c r="AD1209" s="75"/>
      <c r="AE1209" s="170"/>
      <c r="AF1209" s="75"/>
      <c r="AG1209" s="75"/>
      <c r="AH1209" s="75"/>
    </row>
    <row r="1210" spans="1:34" ht="14.25" customHeight="1" x14ac:dyDescent="0.25">
      <c r="A1210" s="111">
        <v>81770833</v>
      </c>
      <c r="B1210" s="220" t="s">
        <v>804</v>
      </c>
      <c r="C1210" s="197" t="str">
        <f>VLOOKUP(B1210,Satser!$I$133:$J$160,2,FALSE)</f>
        <v>AD</v>
      </c>
      <c r="D1210" s="220" t="s">
        <v>2149</v>
      </c>
      <c r="E1210" s="440" t="s">
        <v>2204</v>
      </c>
      <c r="F1210" s="220"/>
      <c r="G1210" s="220" t="s">
        <v>527</v>
      </c>
      <c r="H1210" s="421">
        <v>2016</v>
      </c>
      <c r="I1210" s="75">
        <v>1610</v>
      </c>
      <c r="J1210" s="195"/>
      <c r="K1210" s="379">
        <f>IF(B1210="",0,VLOOKUP(B1210,Satser!$D$167:$F$194,2,FALSE)*IF(AA1210="",0,VLOOKUP(AA1210,Satser!$H$2:$J$14,2,FALSE)))</f>
        <v>89276.117771254561</v>
      </c>
      <c r="L1210" s="379">
        <f>IF(B1210="",0,VLOOKUP(B1210,Satser!$I$167:$L$194,3,FALSE)*IF(AA1210="",0,VLOOKUP(AA1210,Satser!$H$2:$J$14,3,FALSE)))</f>
        <v>599425.36217842356</v>
      </c>
      <c r="M1210" s="380">
        <f t="shared" si="19"/>
        <v>688701.47994967806</v>
      </c>
      <c r="N1210" s="141" t="s">
        <v>2243</v>
      </c>
      <c r="O1210" s="75"/>
      <c r="P1210" s="75"/>
      <c r="Q1210" s="75"/>
      <c r="R1210" s="75"/>
      <c r="S1210" s="75"/>
      <c r="T1210" s="75"/>
      <c r="U1210" s="75"/>
      <c r="V1210" s="75"/>
      <c r="W1210" s="75"/>
      <c r="X1210" s="75"/>
      <c r="Y1210" s="75">
        <v>3</v>
      </c>
      <c r="Z1210" s="110">
        <v>12</v>
      </c>
      <c r="AA1210" s="75">
        <v>12</v>
      </c>
      <c r="AB1210" s="75">
        <v>12</v>
      </c>
      <c r="AC1210" s="75">
        <v>9</v>
      </c>
      <c r="AD1210" s="75"/>
      <c r="AE1210" s="170"/>
      <c r="AF1210" s="75"/>
      <c r="AG1210" s="75"/>
      <c r="AH1210" s="75"/>
    </row>
    <row r="1211" spans="1:34" ht="14.25" customHeight="1" x14ac:dyDescent="0.25">
      <c r="A1211" s="111">
        <v>81770834</v>
      </c>
      <c r="B1211" s="220" t="s">
        <v>809</v>
      </c>
      <c r="C1211" s="197" t="str">
        <f>VLOOKUP(B1211,Satser!$I$133:$J$160,2,FALSE)</f>
        <v>MH</v>
      </c>
      <c r="D1211" s="220" t="s">
        <v>1888</v>
      </c>
      <c r="E1211" s="440"/>
      <c r="F1211" s="220"/>
      <c r="G1211" s="220"/>
      <c r="H1211" s="421">
        <v>2016</v>
      </c>
      <c r="I1211" s="75"/>
      <c r="J1211" s="195"/>
      <c r="K1211" s="379">
        <f>IF(B1211="",0,VLOOKUP(B1211,Satser!$D$167:$F$194,2,FALSE)*IF(AA1211="",0,VLOOKUP(AA1211,Satser!$H$2:$J$14,2,FALSE)))</f>
        <v>127537.31110179223</v>
      </c>
      <c r="L1211" s="379">
        <f>IF(B1211="",0,VLOOKUP(B1211,Satser!$I$167:$L$194,3,FALSE)*IF(AA1211="",0,VLOOKUP(AA1211,Satser!$H$2:$J$14,3,FALSE)))</f>
        <v>599425.36217842356</v>
      </c>
      <c r="M1211" s="380">
        <f t="shared" si="19"/>
        <v>726962.67328021582</v>
      </c>
      <c r="N1211" s="141" t="s">
        <v>1594</v>
      </c>
      <c r="O1211" s="75"/>
      <c r="P1211" s="75"/>
      <c r="Q1211" s="75"/>
      <c r="R1211" s="75"/>
      <c r="S1211" s="75"/>
      <c r="T1211" s="75"/>
      <c r="U1211" s="75"/>
      <c r="V1211" s="75"/>
      <c r="W1211" s="75"/>
      <c r="X1211" s="75"/>
      <c r="Y1211" s="75">
        <v>4</v>
      </c>
      <c r="Z1211" s="110">
        <v>12</v>
      </c>
      <c r="AA1211" s="75">
        <v>12</v>
      </c>
      <c r="AB1211" s="75">
        <v>12</v>
      </c>
      <c r="AC1211" s="75">
        <v>8</v>
      </c>
      <c r="AD1211" s="75"/>
      <c r="AE1211" s="170"/>
      <c r="AF1211" s="75"/>
      <c r="AG1211" s="75"/>
      <c r="AH1211" s="75"/>
    </row>
    <row r="1212" spans="1:34" ht="14.25" customHeight="1" x14ac:dyDescent="0.25">
      <c r="A1212" s="111">
        <v>81770835</v>
      </c>
      <c r="B1212" s="220" t="s">
        <v>809</v>
      </c>
      <c r="C1212" s="197" t="str">
        <f>VLOOKUP(B1212,Satser!$I$133:$J$160,2,FALSE)</f>
        <v>MH</v>
      </c>
      <c r="D1212" s="220" t="s">
        <v>1888</v>
      </c>
      <c r="E1212" s="440"/>
      <c r="F1212" s="220"/>
      <c r="G1212" s="220"/>
      <c r="H1212" s="421">
        <v>2016</v>
      </c>
      <c r="I1212" s="75"/>
      <c r="J1212" s="195"/>
      <c r="K1212" s="379">
        <f>IF(B1212="",0,VLOOKUP(B1212,Satser!$D$167:$F$194,2,FALSE)*IF(AA1212="",0,VLOOKUP(AA1212,Satser!$H$2:$J$14,2,FALSE)))</f>
        <v>127537.31110179223</v>
      </c>
      <c r="L1212" s="379">
        <f>IF(B1212="",0,VLOOKUP(B1212,Satser!$I$167:$L$194,3,FALSE)*IF(AA1212="",0,VLOOKUP(AA1212,Satser!$H$2:$J$14,3,FALSE)))</f>
        <v>599425.36217842356</v>
      </c>
      <c r="M1212" s="380">
        <f t="shared" si="19"/>
        <v>726962.67328021582</v>
      </c>
      <c r="N1212" s="141" t="s">
        <v>1594</v>
      </c>
      <c r="O1212" s="75"/>
      <c r="P1212" s="75"/>
      <c r="Q1212" s="75"/>
      <c r="R1212" s="75"/>
      <c r="S1212" s="75"/>
      <c r="T1212" s="75"/>
      <c r="U1212" s="75"/>
      <c r="V1212" s="75"/>
      <c r="W1212" s="75"/>
      <c r="X1212" s="75"/>
      <c r="Y1212" s="75">
        <v>4</v>
      </c>
      <c r="Z1212" s="110">
        <v>12</v>
      </c>
      <c r="AA1212" s="75">
        <v>12</v>
      </c>
      <c r="AB1212" s="75">
        <v>12</v>
      </c>
      <c r="AC1212" s="75">
        <v>8</v>
      </c>
      <c r="AD1212" s="75"/>
      <c r="AE1212" s="170"/>
      <c r="AF1212" s="75"/>
      <c r="AG1212" s="75"/>
      <c r="AH1212" s="75"/>
    </row>
    <row r="1213" spans="1:34" ht="14.25" customHeight="1" x14ac:dyDescent="0.25">
      <c r="A1213" s="111">
        <v>81770836</v>
      </c>
      <c r="B1213" s="220" t="s">
        <v>809</v>
      </c>
      <c r="C1213" s="197" t="str">
        <f>VLOOKUP(B1213,Satser!$I$133:$J$160,2,FALSE)</f>
        <v>MH</v>
      </c>
      <c r="D1213" s="220" t="s">
        <v>1888</v>
      </c>
      <c r="E1213" s="440"/>
      <c r="F1213" s="220"/>
      <c r="G1213" s="220"/>
      <c r="H1213" s="421">
        <v>2016</v>
      </c>
      <c r="I1213" s="75"/>
      <c r="J1213" s="195"/>
      <c r="K1213" s="379">
        <f>IF(B1213="",0,VLOOKUP(B1213,Satser!$D$167:$F$194,2,FALSE)*IF(AA1213="",0,VLOOKUP(AA1213,Satser!$H$2:$J$14,2,FALSE)))</f>
        <v>127537.31110179223</v>
      </c>
      <c r="L1213" s="379">
        <f>IF(B1213="",0,VLOOKUP(B1213,Satser!$I$167:$L$194,3,FALSE)*IF(AA1213="",0,VLOOKUP(AA1213,Satser!$H$2:$J$14,3,FALSE)))</f>
        <v>599425.36217842356</v>
      </c>
      <c r="M1213" s="380">
        <f t="shared" si="19"/>
        <v>726962.67328021582</v>
      </c>
      <c r="N1213" s="141" t="s">
        <v>1594</v>
      </c>
      <c r="O1213" s="75"/>
      <c r="P1213" s="75"/>
      <c r="Q1213" s="75"/>
      <c r="R1213" s="75"/>
      <c r="S1213" s="75"/>
      <c r="T1213" s="75"/>
      <c r="U1213" s="75"/>
      <c r="V1213" s="75"/>
      <c r="W1213" s="75"/>
      <c r="X1213" s="75"/>
      <c r="Y1213" s="75">
        <v>4</v>
      </c>
      <c r="Z1213" s="110">
        <v>12</v>
      </c>
      <c r="AA1213" s="75">
        <v>12</v>
      </c>
      <c r="AB1213" s="75">
        <v>12</v>
      </c>
      <c r="AC1213" s="75">
        <v>8</v>
      </c>
      <c r="AD1213" s="75"/>
      <c r="AE1213" s="170"/>
      <c r="AF1213" s="75"/>
      <c r="AG1213" s="75"/>
      <c r="AH1213" s="75"/>
    </row>
    <row r="1214" spans="1:34" ht="14.25" customHeight="1" x14ac:dyDescent="0.25">
      <c r="A1214" s="111">
        <v>81770837</v>
      </c>
      <c r="B1214" s="220" t="s">
        <v>809</v>
      </c>
      <c r="C1214" s="197" t="str">
        <f>VLOOKUP(B1214,Satser!$I$133:$J$160,2,FALSE)</f>
        <v>MH</v>
      </c>
      <c r="D1214" s="220" t="s">
        <v>1888</v>
      </c>
      <c r="E1214" s="440"/>
      <c r="F1214" s="220"/>
      <c r="G1214" s="220"/>
      <c r="H1214" s="421">
        <v>2016</v>
      </c>
      <c r="I1214" s="75"/>
      <c r="J1214" s="195"/>
      <c r="K1214" s="379">
        <f>IF(B1214="",0,VLOOKUP(B1214,Satser!$D$167:$F$194,2,FALSE)*IF(AA1214="",0,VLOOKUP(AA1214,Satser!$H$2:$J$14,2,FALSE)))</f>
        <v>127537.31110179223</v>
      </c>
      <c r="L1214" s="379">
        <f>IF(B1214="",0,VLOOKUP(B1214,Satser!$I$167:$L$194,3,FALSE)*IF(AA1214="",0,VLOOKUP(AA1214,Satser!$H$2:$J$14,3,FALSE)))</f>
        <v>599425.36217842356</v>
      </c>
      <c r="M1214" s="380">
        <f t="shared" si="19"/>
        <v>726962.67328021582</v>
      </c>
      <c r="N1214" s="141" t="s">
        <v>1594</v>
      </c>
      <c r="O1214" s="75"/>
      <c r="P1214" s="75"/>
      <c r="Q1214" s="75"/>
      <c r="R1214" s="75"/>
      <c r="S1214" s="75"/>
      <c r="T1214" s="75"/>
      <c r="U1214" s="75"/>
      <c r="V1214" s="75"/>
      <c r="W1214" s="75"/>
      <c r="X1214" s="75"/>
      <c r="Y1214" s="75">
        <v>4</v>
      </c>
      <c r="Z1214" s="110">
        <v>12</v>
      </c>
      <c r="AA1214" s="75">
        <v>12</v>
      </c>
      <c r="AB1214" s="75">
        <v>12</v>
      </c>
      <c r="AC1214" s="75">
        <v>8</v>
      </c>
      <c r="AD1214" s="75"/>
      <c r="AE1214" s="170"/>
      <c r="AF1214" s="75"/>
      <c r="AG1214" s="75"/>
      <c r="AH1214" s="75"/>
    </row>
    <row r="1215" spans="1:34" ht="14.25" customHeight="1" x14ac:dyDescent="0.25">
      <c r="A1215" s="111">
        <v>81770838</v>
      </c>
      <c r="B1215" s="220" t="s">
        <v>809</v>
      </c>
      <c r="C1215" s="197" t="str">
        <f>VLOOKUP(B1215,Satser!$I$133:$J$160,2,FALSE)</f>
        <v>MH</v>
      </c>
      <c r="D1215" s="220" t="s">
        <v>1888</v>
      </c>
      <c r="E1215" s="440"/>
      <c r="F1215" s="220"/>
      <c r="G1215" s="220"/>
      <c r="H1215" s="421">
        <v>2016</v>
      </c>
      <c r="I1215" s="75"/>
      <c r="J1215" s="195"/>
      <c r="K1215" s="379">
        <f>IF(B1215="",0,VLOOKUP(B1215,Satser!$D$167:$F$194,2,FALSE)*IF(AA1215="",0,VLOOKUP(AA1215,Satser!$H$2:$J$14,2,FALSE)))</f>
        <v>127537.31110179223</v>
      </c>
      <c r="L1215" s="379">
        <f>IF(B1215="",0,VLOOKUP(B1215,Satser!$I$167:$L$194,3,FALSE)*IF(AA1215="",0,VLOOKUP(AA1215,Satser!$H$2:$J$14,3,FALSE)))</f>
        <v>599425.36217842356</v>
      </c>
      <c r="M1215" s="380">
        <f t="shared" si="19"/>
        <v>726962.67328021582</v>
      </c>
      <c r="N1215" s="141" t="s">
        <v>1594</v>
      </c>
      <c r="O1215" s="75"/>
      <c r="P1215" s="75"/>
      <c r="Q1215" s="75"/>
      <c r="R1215" s="75"/>
      <c r="S1215" s="75"/>
      <c r="T1215" s="75"/>
      <c r="U1215" s="75"/>
      <c r="V1215" s="75"/>
      <c r="W1215" s="75"/>
      <c r="X1215" s="75"/>
      <c r="Y1215" s="75">
        <v>4</v>
      </c>
      <c r="Z1215" s="110">
        <v>12</v>
      </c>
      <c r="AA1215" s="75">
        <v>12</v>
      </c>
      <c r="AB1215" s="75">
        <v>12</v>
      </c>
      <c r="AC1215" s="75">
        <v>8</v>
      </c>
      <c r="AD1215" s="75"/>
      <c r="AE1215" s="170"/>
      <c r="AF1215" s="75"/>
      <c r="AG1215" s="75"/>
      <c r="AH1215" s="75"/>
    </row>
    <row r="1216" spans="1:34" ht="14.25" customHeight="1" x14ac:dyDescent="0.25">
      <c r="A1216" s="111">
        <v>81770839</v>
      </c>
      <c r="B1216" s="220" t="s">
        <v>809</v>
      </c>
      <c r="C1216" s="197" t="str">
        <f>VLOOKUP(B1216,Satser!$I$133:$J$160,2,FALSE)</f>
        <v>MH</v>
      </c>
      <c r="D1216" s="220" t="s">
        <v>1888</v>
      </c>
      <c r="E1216" s="440"/>
      <c r="F1216" s="220"/>
      <c r="G1216" s="220"/>
      <c r="H1216" s="421">
        <v>2016</v>
      </c>
      <c r="I1216" s="75"/>
      <c r="J1216" s="195"/>
      <c r="K1216" s="379">
        <f>IF(B1216="",0,VLOOKUP(B1216,Satser!$D$167:$F$194,2,FALSE)*IF(AA1216="",0,VLOOKUP(AA1216,Satser!$H$2:$J$14,2,FALSE)))</f>
        <v>127537.31110179223</v>
      </c>
      <c r="L1216" s="379">
        <f>IF(B1216="",0,VLOOKUP(B1216,Satser!$I$167:$L$194,3,FALSE)*IF(AA1216="",0,VLOOKUP(AA1216,Satser!$H$2:$J$14,3,FALSE)))</f>
        <v>599425.36217842356</v>
      </c>
      <c r="M1216" s="380">
        <f t="shared" si="19"/>
        <v>726962.67328021582</v>
      </c>
      <c r="N1216" s="141" t="s">
        <v>1594</v>
      </c>
      <c r="O1216" s="75"/>
      <c r="P1216" s="75"/>
      <c r="Q1216" s="75"/>
      <c r="R1216" s="75"/>
      <c r="S1216" s="75"/>
      <c r="T1216" s="75"/>
      <c r="U1216" s="75"/>
      <c r="V1216" s="75"/>
      <c r="W1216" s="75"/>
      <c r="X1216" s="75"/>
      <c r="Y1216" s="75">
        <v>4</v>
      </c>
      <c r="Z1216" s="110">
        <v>12</v>
      </c>
      <c r="AA1216" s="75">
        <v>12</v>
      </c>
      <c r="AB1216" s="75">
        <v>12</v>
      </c>
      <c r="AC1216" s="75">
        <v>8</v>
      </c>
      <c r="AD1216" s="75"/>
      <c r="AE1216" s="170"/>
      <c r="AF1216" s="75"/>
      <c r="AG1216" s="75"/>
      <c r="AH1216" s="75"/>
    </row>
    <row r="1217" spans="1:34" ht="14.25" customHeight="1" x14ac:dyDescent="0.25">
      <c r="A1217" s="111">
        <v>81770840</v>
      </c>
      <c r="B1217" s="220" t="s">
        <v>809</v>
      </c>
      <c r="C1217" s="197" t="str">
        <f>VLOOKUP(B1217,Satser!$I$133:$J$160,2,FALSE)</f>
        <v>MH</v>
      </c>
      <c r="D1217" s="220" t="s">
        <v>2263</v>
      </c>
      <c r="E1217" s="440"/>
      <c r="F1217" s="220"/>
      <c r="G1217" s="220"/>
      <c r="H1217" s="421">
        <v>2016</v>
      </c>
      <c r="I1217" s="75"/>
      <c r="J1217" s="195"/>
      <c r="K1217" s="379">
        <f>IF(B1217="",0,VLOOKUP(B1217,Satser!$D$167:$F$194,2,FALSE)*IF(AA1217="",0,VLOOKUP(AA1217,Satser!$H$2:$J$14,2,FALSE)))</f>
        <v>127537.31110179223</v>
      </c>
      <c r="L1217" s="379">
        <f>IF(B1217="",0,VLOOKUP(B1217,Satser!$I$167:$L$194,3,FALSE)*IF(AA1217="",0,VLOOKUP(AA1217,Satser!$H$2:$J$14,3,FALSE)))</f>
        <v>599425.36217842356</v>
      </c>
      <c r="M1217" s="380">
        <f t="shared" si="19"/>
        <v>726962.67328021582</v>
      </c>
      <c r="N1217" s="141" t="s">
        <v>1594</v>
      </c>
      <c r="O1217" s="75"/>
      <c r="P1217" s="75"/>
      <c r="Q1217" s="75"/>
      <c r="R1217" s="75"/>
      <c r="S1217" s="75"/>
      <c r="T1217" s="75"/>
      <c r="U1217" s="75"/>
      <c r="V1217" s="75"/>
      <c r="W1217" s="75"/>
      <c r="X1217" s="75"/>
      <c r="Y1217" s="75">
        <v>4</v>
      </c>
      <c r="Z1217" s="110">
        <v>12</v>
      </c>
      <c r="AA1217" s="75">
        <v>12</v>
      </c>
      <c r="AB1217" s="75">
        <v>12</v>
      </c>
      <c r="AC1217" s="75">
        <v>8</v>
      </c>
      <c r="AD1217" s="75"/>
      <c r="AE1217" s="170"/>
      <c r="AF1217" s="75"/>
      <c r="AG1217" s="75"/>
      <c r="AH1217" s="75"/>
    </row>
    <row r="1218" spans="1:34" ht="14.25" customHeight="1" x14ac:dyDescent="0.25">
      <c r="A1218" s="111">
        <v>81770841</v>
      </c>
      <c r="B1218" s="220" t="s">
        <v>809</v>
      </c>
      <c r="C1218" s="197" t="str">
        <f>VLOOKUP(B1218,Satser!$I$133:$J$160,2,FALSE)</f>
        <v>MH</v>
      </c>
      <c r="D1218" s="220" t="s">
        <v>1888</v>
      </c>
      <c r="E1218" s="440"/>
      <c r="F1218" s="220"/>
      <c r="G1218" s="220"/>
      <c r="H1218" s="421">
        <v>2016</v>
      </c>
      <c r="I1218" s="75"/>
      <c r="J1218" s="195"/>
      <c r="K1218" s="379">
        <f>IF(B1218="",0,VLOOKUP(B1218,Satser!$D$167:$F$194,2,FALSE)*IF(AA1218="",0,VLOOKUP(AA1218,Satser!$H$2:$J$14,2,FALSE)))</f>
        <v>127537.31110179223</v>
      </c>
      <c r="L1218" s="379">
        <f>IF(B1218="",0,VLOOKUP(B1218,Satser!$I$167:$L$194,3,FALSE)*IF(AA1218="",0,VLOOKUP(AA1218,Satser!$H$2:$J$14,3,FALSE)))</f>
        <v>599425.36217842356</v>
      </c>
      <c r="M1218" s="380">
        <f t="shared" si="19"/>
        <v>726962.67328021582</v>
      </c>
      <c r="N1218" s="141" t="s">
        <v>1594</v>
      </c>
      <c r="O1218" s="75"/>
      <c r="P1218" s="75"/>
      <c r="Q1218" s="75"/>
      <c r="R1218" s="75"/>
      <c r="S1218" s="75"/>
      <c r="T1218" s="75"/>
      <c r="U1218" s="75"/>
      <c r="V1218" s="75"/>
      <c r="W1218" s="75"/>
      <c r="X1218" s="75"/>
      <c r="Y1218" s="75">
        <v>4</v>
      </c>
      <c r="Z1218" s="110">
        <v>12</v>
      </c>
      <c r="AA1218" s="75">
        <v>12</v>
      </c>
      <c r="AB1218" s="75">
        <v>12</v>
      </c>
      <c r="AC1218" s="75">
        <v>8</v>
      </c>
      <c r="AD1218" s="75"/>
      <c r="AE1218" s="170"/>
      <c r="AF1218" s="75"/>
      <c r="AG1218" s="75"/>
      <c r="AH1218" s="75"/>
    </row>
    <row r="1219" spans="1:34" ht="14.25" customHeight="1" x14ac:dyDescent="0.25">
      <c r="A1219" s="111">
        <v>81770842</v>
      </c>
      <c r="B1219" s="220" t="s">
        <v>809</v>
      </c>
      <c r="C1219" s="197" t="str">
        <f>VLOOKUP(B1219,Satser!$I$133:$J$160,2,FALSE)</f>
        <v>MH</v>
      </c>
      <c r="D1219" s="220" t="s">
        <v>1888</v>
      </c>
      <c r="E1219" s="440"/>
      <c r="F1219" s="220"/>
      <c r="G1219" s="220"/>
      <c r="H1219" s="421">
        <v>2016</v>
      </c>
      <c r="I1219" s="75"/>
      <c r="J1219" s="195"/>
      <c r="K1219" s="379">
        <f>IF(B1219="",0,VLOOKUP(B1219,Satser!$D$167:$F$194,2,FALSE)*IF(AA1219="",0,VLOOKUP(AA1219,Satser!$H$2:$J$14,2,FALSE)))</f>
        <v>127537.31110179223</v>
      </c>
      <c r="L1219" s="379">
        <f>IF(B1219="",0,VLOOKUP(B1219,Satser!$I$167:$L$194,3,FALSE)*IF(AA1219="",0,VLOOKUP(AA1219,Satser!$H$2:$J$14,3,FALSE)))</f>
        <v>599425.36217842356</v>
      </c>
      <c r="M1219" s="380">
        <f t="shared" si="19"/>
        <v>726962.67328021582</v>
      </c>
      <c r="N1219" s="141" t="s">
        <v>1594</v>
      </c>
      <c r="O1219" s="75"/>
      <c r="P1219" s="75"/>
      <c r="Q1219" s="75"/>
      <c r="R1219" s="75"/>
      <c r="S1219" s="75"/>
      <c r="T1219" s="75"/>
      <c r="U1219" s="75"/>
      <c r="V1219" s="75"/>
      <c r="W1219" s="75"/>
      <c r="X1219" s="75"/>
      <c r="Y1219" s="75">
        <v>4</v>
      </c>
      <c r="Z1219" s="110">
        <v>12</v>
      </c>
      <c r="AA1219" s="75">
        <v>12</v>
      </c>
      <c r="AB1219" s="75">
        <v>12</v>
      </c>
      <c r="AC1219" s="75">
        <v>8</v>
      </c>
      <c r="AD1219" s="75"/>
      <c r="AE1219" s="170"/>
      <c r="AF1219" s="75"/>
      <c r="AG1219" s="75"/>
      <c r="AH1219" s="75"/>
    </row>
    <row r="1220" spans="1:34" ht="14.25" customHeight="1" x14ac:dyDescent="0.25">
      <c r="A1220" s="111">
        <v>81770843</v>
      </c>
      <c r="B1220" s="220" t="s">
        <v>809</v>
      </c>
      <c r="C1220" s="197" t="str">
        <f>VLOOKUP(B1220,Satser!$I$133:$J$160,2,FALSE)</f>
        <v>MH</v>
      </c>
      <c r="D1220" s="220" t="s">
        <v>1888</v>
      </c>
      <c r="E1220" s="440"/>
      <c r="F1220" s="220"/>
      <c r="G1220" s="220"/>
      <c r="H1220" s="421">
        <v>2016</v>
      </c>
      <c r="I1220" s="75"/>
      <c r="J1220" s="195"/>
      <c r="K1220" s="379">
        <f>IF(B1220="",0,VLOOKUP(B1220,Satser!$D$167:$F$194,2,FALSE)*IF(AA1220="",0,VLOOKUP(AA1220,Satser!$H$2:$J$14,2,FALSE)))</f>
        <v>127537.31110179223</v>
      </c>
      <c r="L1220" s="379">
        <f>IF(B1220="",0,VLOOKUP(B1220,Satser!$I$167:$L$194,3,FALSE)*IF(AA1220="",0,VLOOKUP(AA1220,Satser!$H$2:$J$14,3,FALSE)))</f>
        <v>599425.36217842356</v>
      </c>
      <c r="M1220" s="380">
        <f t="shared" si="19"/>
        <v>726962.67328021582</v>
      </c>
      <c r="N1220" s="141" t="s">
        <v>1594</v>
      </c>
      <c r="O1220" s="75"/>
      <c r="P1220" s="75"/>
      <c r="Q1220" s="75"/>
      <c r="R1220" s="75"/>
      <c r="S1220" s="75"/>
      <c r="T1220" s="75"/>
      <c r="U1220" s="75"/>
      <c r="V1220" s="75"/>
      <c r="W1220" s="75"/>
      <c r="X1220" s="75"/>
      <c r="Y1220" s="75">
        <v>4</v>
      </c>
      <c r="Z1220" s="110">
        <v>12</v>
      </c>
      <c r="AA1220" s="75">
        <v>12</v>
      </c>
      <c r="AB1220" s="75">
        <v>12</v>
      </c>
      <c r="AC1220" s="75">
        <v>8</v>
      </c>
      <c r="AD1220" s="75"/>
      <c r="AE1220" s="170"/>
      <c r="AF1220" s="75"/>
      <c r="AG1220" s="75"/>
      <c r="AH1220" s="75"/>
    </row>
    <row r="1221" spans="1:34" ht="14.25" customHeight="1" x14ac:dyDescent="0.25">
      <c r="A1221" s="111">
        <v>81770844</v>
      </c>
      <c r="B1221" s="220" t="s">
        <v>809</v>
      </c>
      <c r="C1221" s="197" t="str">
        <f>VLOOKUP(B1221,Satser!$I$133:$J$160,2,FALSE)</f>
        <v>MH</v>
      </c>
      <c r="D1221" s="220" t="s">
        <v>1888</v>
      </c>
      <c r="E1221" s="440"/>
      <c r="F1221" s="220"/>
      <c r="G1221" s="220"/>
      <c r="H1221" s="421">
        <v>2016</v>
      </c>
      <c r="I1221" s="75"/>
      <c r="J1221" s="195"/>
      <c r="K1221" s="379">
        <f>IF(B1221="",0,VLOOKUP(B1221,Satser!$D$167:$F$194,2,FALSE)*IF(AA1221="",0,VLOOKUP(AA1221,Satser!$H$2:$J$14,2,FALSE)))</f>
        <v>127537.31110179223</v>
      </c>
      <c r="L1221" s="379">
        <f>IF(B1221="",0,VLOOKUP(B1221,Satser!$I$167:$L$194,3,FALSE)*IF(AA1221="",0,VLOOKUP(AA1221,Satser!$H$2:$J$14,3,FALSE)))</f>
        <v>599425.36217842356</v>
      </c>
      <c r="M1221" s="380">
        <f t="shared" si="19"/>
        <v>726962.67328021582</v>
      </c>
      <c r="N1221" s="141" t="s">
        <v>1594</v>
      </c>
      <c r="O1221" s="75"/>
      <c r="P1221" s="75"/>
      <c r="Q1221" s="75"/>
      <c r="R1221" s="75"/>
      <c r="S1221" s="75"/>
      <c r="T1221" s="75"/>
      <c r="U1221" s="75"/>
      <c r="V1221" s="75"/>
      <c r="W1221" s="75"/>
      <c r="X1221" s="75"/>
      <c r="Y1221" s="75">
        <v>4</v>
      </c>
      <c r="Z1221" s="110">
        <v>12</v>
      </c>
      <c r="AA1221" s="75">
        <v>12</v>
      </c>
      <c r="AB1221" s="75">
        <v>12</v>
      </c>
      <c r="AC1221" s="75">
        <v>8</v>
      </c>
      <c r="AD1221" s="75"/>
      <c r="AE1221" s="170"/>
      <c r="AF1221" s="75"/>
      <c r="AG1221" s="75"/>
      <c r="AH1221" s="75"/>
    </row>
    <row r="1222" spans="1:34" ht="14.25" customHeight="1" x14ac:dyDescent="0.25">
      <c r="A1222" s="111">
        <v>81770845</v>
      </c>
      <c r="B1222" s="220" t="s">
        <v>809</v>
      </c>
      <c r="C1222" s="197" t="str">
        <f>VLOOKUP(B1222,Satser!$I$133:$J$160,2,FALSE)</f>
        <v>MH</v>
      </c>
      <c r="D1222" s="220" t="s">
        <v>1888</v>
      </c>
      <c r="E1222" s="440"/>
      <c r="F1222" s="220"/>
      <c r="G1222" s="220"/>
      <c r="H1222" s="421">
        <v>2016</v>
      </c>
      <c r="I1222" s="75"/>
      <c r="J1222" s="195"/>
      <c r="K1222" s="379">
        <f>IF(B1222="",0,VLOOKUP(B1222,Satser!$D$167:$F$194,2,FALSE)*IF(AA1222="",0,VLOOKUP(AA1222,Satser!$H$2:$J$14,2,FALSE)))</f>
        <v>127537.31110179223</v>
      </c>
      <c r="L1222" s="379">
        <f>IF(B1222="",0,VLOOKUP(B1222,Satser!$I$167:$L$194,3,FALSE)*IF(AA1222="",0,VLOOKUP(AA1222,Satser!$H$2:$J$14,3,FALSE)))</f>
        <v>599425.36217842356</v>
      </c>
      <c r="M1222" s="380">
        <f t="shared" si="19"/>
        <v>726962.67328021582</v>
      </c>
      <c r="N1222" s="141" t="s">
        <v>1594</v>
      </c>
      <c r="O1222" s="75"/>
      <c r="P1222" s="75"/>
      <c r="Q1222" s="75"/>
      <c r="R1222" s="75"/>
      <c r="S1222" s="75"/>
      <c r="T1222" s="75"/>
      <c r="U1222" s="75"/>
      <c r="V1222" s="75"/>
      <c r="W1222" s="75"/>
      <c r="X1222" s="75"/>
      <c r="Y1222" s="75">
        <v>4</v>
      </c>
      <c r="Z1222" s="110">
        <v>12</v>
      </c>
      <c r="AA1222" s="75">
        <v>12</v>
      </c>
      <c r="AB1222" s="75">
        <v>12</v>
      </c>
      <c r="AC1222" s="75">
        <v>8</v>
      </c>
      <c r="AD1222" s="75"/>
      <c r="AE1222" s="170"/>
      <c r="AF1222" s="75"/>
      <c r="AG1222" s="75"/>
      <c r="AH1222" s="75"/>
    </row>
    <row r="1223" spans="1:34" ht="14.25" customHeight="1" x14ac:dyDescent="0.25">
      <c r="A1223" s="111">
        <v>81770846</v>
      </c>
      <c r="B1223" s="220" t="s">
        <v>809</v>
      </c>
      <c r="C1223" s="197" t="str">
        <f>VLOOKUP(B1223,Satser!$I$133:$J$160,2,FALSE)</f>
        <v>MH</v>
      </c>
      <c r="D1223" s="220" t="s">
        <v>1888</v>
      </c>
      <c r="E1223" s="440"/>
      <c r="F1223" s="220"/>
      <c r="G1223" s="220"/>
      <c r="H1223" s="421">
        <v>2016</v>
      </c>
      <c r="I1223" s="75"/>
      <c r="J1223" s="195"/>
      <c r="K1223" s="379">
        <f>IF(B1223="",0,VLOOKUP(B1223,Satser!$D$167:$F$194,2,FALSE)*IF(AA1223="",0,VLOOKUP(AA1223,Satser!$H$2:$J$14,2,FALSE)))</f>
        <v>127537.31110179223</v>
      </c>
      <c r="L1223" s="379">
        <f>IF(B1223="",0,VLOOKUP(B1223,Satser!$I$167:$L$194,3,FALSE)*IF(AA1223="",0,VLOOKUP(AA1223,Satser!$H$2:$J$14,3,FALSE)))</f>
        <v>599425.36217842356</v>
      </c>
      <c r="M1223" s="380">
        <f t="shared" si="19"/>
        <v>726962.67328021582</v>
      </c>
      <c r="N1223" s="141" t="s">
        <v>1594</v>
      </c>
      <c r="O1223" s="75"/>
      <c r="P1223" s="75"/>
      <c r="Q1223" s="75"/>
      <c r="R1223" s="75"/>
      <c r="S1223" s="75"/>
      <c r="T1223" s="75"/>
      <c r="U1223" s="75"/>
      <c r="V1223" s="75"/>
      <c r="W1223" s="75"/>
      <c r="X1223" s="75"/>
      <c r="Y1223" s="75">
        <v>4</v>
      </c>
      <c r="Z1223" s="110">
        <v>12</v>
      </c>
      <c r="AA1223" s="75">
        <v>12</v>
      </c>
      <c r="AB1223" s="75">
        <v>12</v>
      </c>
      <c r="AC1223" s="75">
        <v>8</v>
      </c>
      <c r="AD1223" s="75"/>
      <c r="AE1223" s="170"/>
      <c r="AF1223" s="75"/>
      <c r="AG1223" s="75"/>
      <c r="AH1223" s="75"/>
    </row>
    <row r="1224" spans="1:34" ht="14.25" customHeight="1" x14ac:dyDescent="0.25">
      <c r="A1224" s="111">
        <v>81770847</v>
      </c>
      <c r="B1224" s="220" t="s">
        <v>809</v>
      </c>
      <c r="C1224" s="197" t="str">
        <f>VLOOKUP(B1224,Satser!$I$133:$J$160,2,FALSE)</f>
        <v>MH</v>
      </c>
      <c r="D1224" s="220" t="s">
        <v>1888</v>
      </c>
      <c r="E1224" s="440"/>
      <c r="F1224" s="220"/>
      <c r="G1224" s="220"/>
      <c r="H1224" s="421">
        <v>2016</v>
      </c>
      <c r="I1224" s="75"/>
      <c r="J1224" s="195"/>
      <c r="K1224" s="379">
        <f>IF(B1224="",0,VLOOKUP(B1224,Satser!$D$167:$F$194,2,FALSE)*IF(AA1224="",0,VLOOKUP(AA1224,Satser!$H$2:$J$14,2,FALSE)))</f>
        <v>127537.31110179223</v>
      </c>
      <c r="L1224" s="379">
        <f>IF(B1224="",0,VLOOKUP(B1224,Satser!$I$167:$L$194,3,FALSE)*IF(AA1224="",0,VLOOKUP(AA1224,Satser!$H$2:$J$14,3,FALSE)))</f>
        <v>599425.36217842356</v>
      </c>
      <c r="M1224" s="380">
        <f t="shared" si="19"/>
        <v>726962.67328021582</v>
      </c>
      <c r="N1224" s="141" t="s">
        <v>1594</v>
      </c>
      <c r="O1224" s="75"/>
      <c r="P1224" s="75"/>
      <c r="Q1224" s="75"/>
      <c r="R1224" s="75"/>
      <c r="S1224" s="75"/>
      <c r="T1224" s="75"/>
      <c r="U1224" s="75"/>
      <c r="V1224" s="75"/>
      <c r="W1224" s="75"/>
      <c r="X1224" s="75"/>
      <c r="Y1224" s="75">
        <v>4</v>
      </c>
      <c r="Z1224" s="110">
        <v>12</v>
      </c>
      <c r="AA1224" s="75">
        <v>12</v>
      </c>
      <c r="AB1224" s="75">
        <v>12</v>
      </c>
      <c r="AC1224" s="75">
        <v>8</v>
      </c>
      <c r="AD1224" s="75"/>
      <c r="AE1224" s="170"/>
      <c r="AF1224" s="75"/>
      <c r="AG1224" s="75"/>
      <c r="AH1224" s="75"/>
    </row>
    <row r="1225" spans="1:34" ht="14.25" customHeight="1" x14ac:dyDescent="0.25">
      <c r="A1225" s="111">
        <v>81770848</v>
      </c>
      <c r="B1225" s="220" t="s">
        <v>810</v>
      </c>
      <c r="C1225" s="197" t="str">
        <f>VLOOKUP(B1225,Satser!$I$133:$J$160,2,FALSE)</f>
        <v>HF</v>
      </c>
      <c r="D1225" s="220" t="s">
        <v>1888</v>
      </c>
      <c r="E1225" s="440"/>
      <c r="F1225" s="220"/>
      <c r="G1225" s="220"/>
      <c r="H1225" s="421">
        <v>2016</v>
      </c>
      <c r="I1225" s="75"/>
      <c r="J1225" s="195"/>
      <c r="K1225" s="379">
        <f>IF(B1225="",0,VLOOKUP(B1225,Satser!$D$167:$F$194,2,FALSE)*IF(AA1225="",0,VLOOKUP(AA1225,Satser!$H$2:$J$14,2,FALSE)))</f>
        <v>63768.655550896117</v>
      </c>
      <c r="L1225" s="379">
        <f>IF(B1225="",0,VLOOKUP(B1225,Satser!$I$167:$L$194,3,FALSE)*IF(AA1225="",0,VLOOKUP(AA1225,Satser!$H$2:$J$14,3,FALSE)))</f>
        <v>599425.36217842356</v>
      </c>
      <c r="M1225" s="380">
        <f t="shared" ref="M1225:M1288" si="20">SUM(K1225+L1225)</f>
        <v>663194.01772931963</v>
      </c>
      <c r="N1225" s="141" t="s">
        <v>1594</v>
      </c>
      <c r="O1225" s="75"/>
      <c r="P1225" s="75"/>
      <c r="Q1225" s="75"/>
      <c r="R1225" s="75"/>
      <c r="S1225" s="75"/>
      <c r="T1225" s="75"/>
      <c r="U1225" s="75"/>
      <c r="V1225" s="75"/>
      <c r="W1225" s="75"/>
      <c r="X1225" s="75"/>
      <c r="Y1225" s="75">
        <v>4</v>
      </c>
      <c r="Z1225" s="110">
        <v>12</v>
      </c>
      <c r="AA1225" s="75">
        <v>12</v>
      </c>
      <c r="AB1225" s="75">
        <v>12</v>
      </c>
      <c r="AC1225" s="75">
        <v>8</v>
      </c>
      <c r="AD1225" s="75"/>
      <c r="AE1225" s="170"/>
      <c r="AF1225" s="75"/>
      <c r="AG1225" s="75"/>
      <c r="AH1225" s="75"/>
    </row>
    <row r="1226" spans="1:34" ht="14.25" customHeight="1" x14ac:dyDescent="0.25">
      <c r="A1226" s="111">
        <v>81770849</v>
      </c>
      <c r="B1226" s="220" t="s">
        <v>810</v>
      </c>
      <c r="C1226" s="197" t="str">
        <f>VLOOKUP(B1226,Satser!$I$133:$J$160,2,FALSE)</f>
        <v>HF</v>
      </c>
      <c r="D1226" s="220" t="s">
        <v>1888</v>
      </c>
      <c r="E1226" s="440"/>
      <c r="F1226" s="220"/>
      <c r="G1226" s="220"/>
      <c r="H1226" s="421">
        <v>2016</v>
      </c>
      <c r="I1226" s="75"/>
      <c r="J1226" s="195"/>
      <c r="K1226" s="379">
        <f>IF(B1226="",0,VLOOKUP(B1226,Satser!$D$167:$F$194,2,FALSE)*IF(AA1226="",0,VLOOKUP(AA1226,Satser!$H$2:$J$14,2,FALSE)))</f>
        <v>63768.655550896117</v>
      </c>
      <c r="L1226" s="379">
        <f>IF(B1226="",0,VLOOKUP(B1226,Satser!$I$167:$L$194,3,FALSE)*IF(AA1226="",0,VLOOKUP(AA1226,Satser!$H$2:$J$14,3,FALSE)))</f>
        <v>599425.36217842356</v>
      </c>
      <c r="M1226" s="380">
        <f t="shared" si="20"/>
        <v>663194.01772931963</v>
      </c>
      <c r="N1226" s="141" t="s">
        <v>1594</v>
      </c>
      <c r="O1226" s="75"/>
      <c r="P1226" s="75"/>
      <c r="Q1226" s="75"/>
      <c r="R1226" s="75"/>
      <c r="S1226" s="75"/>
      <c r="T1226" s="75"/>
      <c r="U1226" s="75"/>
      <c r="V1226" s="75"/>
      <c r="W1226" s="75"/>
      <c r="X1226" s="75"/>
      <c r="Y1226" s="75">
        <v>4</v>
      </c>
      <c r="Z1226" s="110">
        <v>12</v>
      </c>
      <c r="AA1226" s="75">
        <v>12</v>
      </c>
      <c r="AB1226" s="75">
        <v>12</v>
      </c>
      <c r="AC1226" s="75">
        <v>8</v>
      </c>
      <c r="AD1226" s="75"/>
      <c r="AE1226" s="170"/>
      <c r="AF1226" s="75"/>
      <c r="AG1226" s="75"/>
      <c r="AH1226" s="75"/>
    </row>
    <row r="1227" spans="1:34" ht="14.25" customHeight="1" x14ac:dyDescent="0.25">
      <c r="A1227" s="111">
        <v>81770850</v>
      </c>
      <c r="B1227" s="220" t="s">
        <v>810</v>
      </c>
      <c r="C1227" s="197" t="str">
        <f>VLOOKUP(B1227,Satser!$I$133:$J$160,2,FALSE)</f>
        <v>HF</v>
      </c>
      <c r="D1227" s="220" t="s">
        <v>1888</v>
      </c>
      <c r="E1227" s="440"/>
      <c r="F1227" s="220"/>
      <c r="G1227" s="220"/>
      <c r="H1227" s="421">
        <v>2016</v>
      </c>
      <c r="I1227" s="75"/>
      <c r="J1227" s="195"/>
      <c r="K1227" s="379">
        <f>IF(B1227="",0,VLOOKUP(B1227,Satser!$D$167:$F$194,2,FALSE)*IF(AA1227="",0,VLOOKUP(AA1227,Satser!$H$2:$J$14,2,FALSE)))</f>
        <v>63768.655550896117</v>
      </c>
      <c r="L1227" s="379">
        <f>IF(B1227="",0,VLOOKUP(B1227,Satser!$I$167:$L$194,3,FALSE)*IF(AA1227="",0,VLOOKUP(AA1227,Satser!$H$2:$J$14,3,FALSE)))</f>
        <v>599425.36217842356</v>
      </c>
      <c r="M1227" s="380">
        <f t="shared" si="20"/>
        <v>663194.01772931963</v>
      </c>
      <c r="N1227" s="141" t="s">
        <v>1594</v>
      </c>
      <c r="O1227" s="75"/>
      <c r="P1227" s="75"/>
      <c r="Q1227" s="75"/>
      <c r="R1227" s="75"/>
      <c r="S1227" s="75"/>
      <c r="T1227" s="75"/>
      <c r="U1227" s="75"/>
      <c r="V1227" s="75"/>
      <c r="W1227" s="75"/>
      <c r="X1227" s="75"/>
      <c r="Y1227" s="75">
        <v>4</v>
      </c>
      <c r="Z1227" s="110">
        <v>12</v>
      </c>
      <c r="AA1227" s="75">
        <v>12</v>
      </c>
      <c r="AB1227" s="75">
        <v>12</v>
      </c>
      <c r="AC1227" s="75">
        <v>8</v>
      </c>
      <c r="AD1227" s="75"/>
      <c r="AE1227" s="170"/>
      <c r="AF1227" s="75"/>
      <c r="AG1227" s="75"/>
      <c r="AH1227" s="75"/>
    </row>
    <row r="1228" spans="1:34" ht="14.25" customHeight="1" x14ac:dyDescent="0.25">
      <c r="A1228" s="111">
        <v>81770851</v>
      </c>
      <c r="B1228" s="220" t="s">
        <v>810</v>
      </c>
      <c r="C1228" s="197" t="str">
        <f>VLOOKUP(B1228,Satser!$I$133:$J$160,2,FALSE)</f>
        <v>HF</v>
      </c>
      <c r="D1228" s="220" t="s">
        <v>1888</v>
      </c>
      <c r="E1228" s="440"/>
      <c r="F1228" s="220"/>
      <c r="G1228" s="220"/>
      <c r="H1228" s="421">
        <v>2016</v>
      </c>
      <c r="I1228" s="75"/>
      <c r="J1228" s="195"/>
      <c r="K1228" s="379">
        <f>IF(B1228="",0,VLOOKUP(B1228,Satser!$D$167:$F$194,2,FALSE)*IF(AA1228="",0,VLOOKUP(AA1228,Satser!$H$2:$J$14,2,FALSE)))</f>
        <v>63768.655550896117</v>
      </c>
      <c r="L1228" s="379">
        <f>IF(B1228="",0,VLOOKUP(B1228,Satser!$I$167:$L$194,3,FALSE)*IF(AA1228="",0,VLOOKUP(AA1228,Satser!$H$2:$J$14,3,FALSE)))</f>
        <v>599425.36217842356</v>
      </c>
      <c r="M1228" s="380">
        <f t="shared" si="20"/>
        <v>663194.01772931963</v>
      </c>
      <c r="N1228" s="141" t="s">
        <v>1594</v>
      </c>
      <c r="O1228" s="75"/>
      <c r="P1228" s="75"/>
      <c r="Q1228" s="75"/>
      <c r="R1228" s="75"/>
      <c r="S1228" s="75"/>
      <c r="T1228" s="75"/>
      <c r="U1228" s="75"/>
      <c r="V1228" s="75"/>
      <c r="W1228" s="75"/>
      <c r="X1228" s="75"/>
      <c r="Y1228" s="75">
        <v>4</v>
      </c>
      <c r="Z1228" s="110">
        <v>12</v>
      </c>
      <c r="AA1228" s="75">
        <v>12</v>
      </c>
      <c r="AB1228" s="75">
        <v>12</v>
      </c>
      <c r="AC1228" s="75">
        <v>8</v>
      </c>
      <c r="AD1228" s="75"/>
      <c r="AE1228" s="170"/>
      <c r="AF1228" s="75"/>
      <c r="AG1228" s="75"/>
      <c r="AH1228" s="75"/>
    </row>
    <row r="1229" spans="1:34" ht="14.25" customHeight="1" x14ac:dyDescent="0.25">
      <c r="A1229" s="111">
        <v>81770852</v>
      </c>
      <c r="B1229" s="220" t="s">
        <v>810</v>
      </c>
      <c r="C1229" s="197" t="str">
        <f>VLOOKUP(B1229,Satser!$I$133:$J$160,2,FALSE)</f>
        <v>HF</v>
      </c>
      <c r="D1229" s="220" t="s">
        <v>1888</v>
      </c>
      <c r="E1229" s="440"/>
      <c r="F1229" s="220"/>
      <c r="G1229" s="220"/>
      <c r="H1229" s="421">
        <v>2016</v>
      </c>
      <c r="I1229" s="75"/>
      <c r="J1229" s="195"/>
      <c r="K1229" s="379">
        <f>IF(B1229="",0,VLOOKUP(B1229,Satser!$D$167:$F$194,2,FALSE)*IF(AA1229="",0,VLOOKUP(AA1229,Satser!$H$2:$J$14,2,FALSE)))</f>
        <v>63768.655550896117</v>
      </c>
      <c r="L1229" s="379">
        <f>IF(B1229="",0,VLOOKUP(B1229,Satser!$I$167:$L$194,3,FALSE)*IF(AA1229="",0,VLOOKUP(AA1229,Satser!$H$2:$J$14,3,FALSE)))</f>
        <v>599425.36217842356</v>
      </c>
      <c r="M1229" s="380">
        <f t="shared" si="20"/>
        <v>663194.01772931963</v>
      </c>
      <c r="N1229" s="141" t="s">
        <v>1594</v>
      </c>
      <c r="O1229" s="75"/>
      <c r="P1229" s="75"/>
      <c r="Q1229" s="75"/>
      <c r="R1229" s="75"/>
      <c r="S1229" s="75"/>
      <c r="T1229" s="75"/>
      <c r="U1229" s="75"/>
      <c r="V1229" s="75"/>
      <c r="W1229" s="75"/>
      <c r="X1229" s="75"/>
      <c r="Y1229" s="75">
        <v>4</v>
      </c>
      <c r="Z1229" s="110">
        <v>12</v>
      </c>
      <c r="AA1229" s="75">
        <v>12</v>
      </c>
      <c r="AB1229" s="75">
        <v>12</v>
      </c>
      <c r="AC1229" s="75">
        <v>8</v>
      </c>
      <c r="AD1229" s="75"/>
      <c r="AE1229" s="170"/>
      <c r="AF1229" s="75"/>
      <c r="AG1229" s="75"/>
      <c r="AH1229" s="75"/>
    </row>
    <row r="1230" spans="1:34" ht="14.25" customHeight="1" x14ac:dyDescent="0.25">
      <c r="A1230" s="111">
        <v>81770853</v>
      </c>
      <c r="B1230" s="220" t="s">
        <v>810</v>
      </c>
      <c r="C1230" s="197" t="str">
        <f>VLOOKUP(B1230,Satser!$I$133:$J$160,2,FALSE)</f>
        <v>HF</v>
      </c>
      <c r="D1230" s="220" t="s">
        <v>1888</v>
      </c>
      <c r="E1230" s="440"/>
      <c r="F1230" s="220"/>
      <c r="G1230" s="220"/>
      <c r="H1230" s="421">
        <v>2016</v>
      </c>
      <c r="I1230" s="75"/>
      <c r="J1230" s="195"/>
      <c r="K1230" s="379">
        <f>IF(B1230="",0,VLOOKUP(B1230,Satser!$D$167:$F$194,2,FALSE)*IF(AA1230="",0,VLOOKUP(AA1230,Satser!$H$2:$J$14,2,FALSE)))</f>
        <v>63768.655550896117</v>
      </c>
      <c r="L1230" s="379">
        <f>IF(B1230="",0,VLOOKUP(B1230,Satser!$I$167:$L$194,3,FALSE)*IF(AA1230="",0,VLOOKUP(AA1230,Satser!$H$2:$J$14,3,FALSE)))</f>
        <v>599425.36217842356</v>
      </c>
      <c r="M1230" s="380">
        <f t="shared" si="20"/>
        <v>663194.01772931963</v>
      </c>
      <c r="N1230" s="141" t="s">
        <v>1594</v>
      </c>
      <c r="O1230" s="75"/>
      <c r="P1230" s="75"/>
      <c r="Q1230" s="75"/>
      <c r="R1230" s="75"/>
      <c r="S1230" s="75"/>
      <c r="T1230" s="75"/>
      <c r="U1230" s="75"/>
      <c r="V1230" s="75"/>
      <c r="W1230" s="75"/>
      <c r="X1230" s="75"/>
      <c r="Y1230" s="75">
        <v>4</v>
      </c>
      <c r="Z1230" s="110">
        <v>12</v>
      </c>
      <c r="AA1230" s="75">
        <v>12</v>
      </c>
      <c r="AB1230" s="75">
        <v>12</v>
      </c>
      <c r="AC1230" s="75">
        <v>8</v>
      </c>
      <c r="AD1230" s="75"/>
      <c r="AE1230" s="170"/>
      <c r="AF1230" s="75"/>
      <c r="AG1230" s="75"/>
      <c r="AH1230" s="75"/>
    </row>
    <row r="1231" spans="1:34" ht="14.25" customHeight="1" x14ac:dyDescent="0.25">
      <c r="A1231" s="111">
        <v>81770854</v>
      </c>
      <c r="B1231" s="220" t="s">
        <v>810</v>
      </c>
      <c r="C1231" s="197" t="str">
        <f>VLOOKUP(B1231,Satser!$I$133:$J$160,2,FALSE)</f>
        <v>HF</v>
      </c>
      <c r="D1231" s="220" t="s">
        <v>1888</v>
      </c>
      <c r="E1231" s="440"/>
      <c r="F1231" s="220"/>
      <c r="G1231" s="220"/>
      <c r="H1231" s="421">
        <v>2016</v>
      </c>
      <c r="I1231" s="75"/>
      <c r="J1231" s="195"/>
      <c r="K1231" s="379">
        <f>IF(B1231="",0,VLOOKUP(B1231,Satser!$D$167:$F$194,2,FALSE)*IF(AA1231="",0,VLOOKUP(AA1231,Satser!$H$2:$J$14,2,FALSE)))</f>
        <v>63768.655550896117</v>
      </c>
      <c r="L1231" s="379">
        <f>IF(B1231="",0,VLOOKUP(B1231,Satser!$I$167:$L$194,3,FALSE)*IF(AA1231="",0,VLOOKUP(AA1231,Satser!$H$2:$J$14,3,FALSE)))</f>
        <v>599425.36217842356</v>
      </c>
      <c r="M1231" s="380">
        <f t="shared" si="20"/>
        <v>663194.01772931963</v>
      </c>
      <c r="N1231" s="141" t="s">
        <v>1594</v>
      </c>
      <c r="O1231" s="75"/>
      <c r="P1231" s="75"/>
      <c r="Q1231" s="75"/>
      <c r="R1231" s="75"/>
      <c r="S1231" s="75"/>
      <c r="T1231" s="75"/>
      <c r="U1231" s="75"/>
      <c r="V1231" s="75"/>
      <c r="W1231" s="75"/>
      <c r="X1231" s="75"/>
      <c r="Y1231" s="75">
        <v>4</v>
      </c>
      <c r="Z1231" s="110">
        <v>12</v>
      </c>
      <c r="AA1231" s="75">
        <v>12</v>
      </c>
      <c r="AB1231" s="75">
        <v>12</v>
      </c>
      <c r="AC1231" s="75">
        <v>8</v>
      </c>
      <c r="AD1231" s="75"/>
      <c r="AE1231" s="170"/>
      <c r="AF1231" s="75"/>
      <c r="AG1231" s="75"/>
      <c r="AH1231" s="75"/>
    </row>
    <row r="1232" spans="1:34" ht="14.25" customHeight="1" x14ac:dyDescent="0.25">
      <c r="A1232" s="111">
        <v>81770855</v>
      </c>
      <c r="B1232" s="220" t="s">
        <v>810</v>
      </c>
      <c r="C1232" s="197" t="str">
        <f>VLOOKUP(B1232,Satser!$I$133:$J$160,2,FALSE)</f>
        <v>HF</v>
      </c>
      <c r="D1232" s="220" t="s">
        <v>1888</v>
      </c>
      <c r="E1232" s="440"/>
      <c r="F1232" s="220"/>
      <c r="G1232" s="220"/>
      <c r="H1232" s="421">
        <v>2016</v>
      </c>
      <c r="I1232" s="75"/>
      <c r="J1232" s="195"/>
      <c r="K1232" s="379">
        <f>IF(B1232="",0,VLOOKUP(B1232,Satser!$D$167:$F$194,2,FALSE)*IF(AA1232="",0,VLOOKUP(AA1232,Satser!$H$2:$J$14,2,FALSE)))</f>
        <v>63768.655550896117</v>
      </c>
      <c r="L1232" s="379">
        <f>IF(B1232="",0,VLOOKUP(B1232,Satser!$I$167:$L$194,3,FALSE)*IF(AA1232="",0,VLOOKUP(AA1232,Satser!$H$2:$J$14,3,FALSE)))</f>
        <v>599425.36217842356</v>
      </c>
      <c r="M1232" s="380">
        <f t="shared" si="20"/>
        <v>663194.01772931963</v>
      </c>
      <c r="N1232" s="141" t="s">
        <v>1594</v>
      </c>
      <c r="O1232" s="75"/>
      <c r="P1232" s="75"/>
      <c r="Q1232" s="75"/>
      <c r="R1232" s="75"/>
      <c r="S1232" s="75"/>
      <c r="T1232" s="75"/>
      <c r="U1232" s="75"/>
      <c r="V1232" s="75"/>
      <c r="W1232" s="75"/>
      <c r="X1232" s="75"/>
      <c r="Y1232" s="75">
        <v>4</v>
      </c>
      <c r="Z1232" s="110">
        <v>12</v>
      </c>
      <c r="AA1232" s="75">
        <v>12</v>
      </c>
      <c r="AB1232" s="75">
        <v>12</v>
      </c>
      <c r="AC1232" s="75">
        <v>8</v>
      </c>
      <c r="AD1232" s="75"/>
      <c r="AE1232" s="170"/>
      <c r="AF1232" s="75"/>
      <c r="AG1232" s="75"/>
      <c r="AH1232" s="75"/>
    </row>
    <row r="1233" spans="1:34" ht="14.25" customHeight="1" x14ac:dyDescent="0.25">
      <c r="A1233" s="111">
        <v>81770856</v>
      </c>
      <c r="B1233" s="220" t="s">
        <v>810</v>
      </c>
      <c r="C1233" s="197" t="str">
        <f>VLOOKUP(B1233,Satser!$I$133:$J$160,2,FALSE)</f>
        <v>HF</v>
      </c>
      <c r="D1233" s="220" t="s">
        <v>1888</v>
      </c>
      <c r="E1233" s="440"/>
      <c r="F1233" s="220"/>
      <c r="G1233" s="220"/>
      <c r="H1233" s="421">
        <v>2016</v>
      </c>
      <c r="I1233" s="75"/>
      <c r="J1233" s="195"/>
      <c r="K1233" s="379">
        <f>IF(B1233="",0,VLOOKUP(B1233,Satser!$D$167:$F$194,2,FALSE)*IF(AA1233="",0,VLOOKUP(AA1233,Satser!$H$2:$J$14,2,FALSE)))</f>
        <v>63768.655550896117</v>
      </c>
      <c r="L1233" s="379">
        <f>IF(B1233="",0,VLOOKUP(B1233,Satser!$I$167:$L$194,3,FALSE)*IF(AA1233="",0,VLOOKUP(AA1233,Satser!$H$2:$J$14,3,FALSE)))</f>
        <v>599425.36217842356</v>
      </c>
      <c r="M1233" s="380">
        <f t="shared" si="20"/>
        <v>663194.01772931963</v>
      </c>
      <c r="N1233" s="141" t="s">
        <v>1594</v>
      </c>
      <c r="O1233" s="75"/>
      <c r="P1233" s="75"/>
      <c r="Q1233" s="75"/>
      <c r="R1233" s="75"/>
      <c r="S1233" s="75"/>
      <c r="T1233" s="75"/>
      <c r="U1233" s="75"/>
      <c r="V1233" s="75"/>
      <c r="W1233" s="75"/>
      <c r="X1233" s="75"/>
      <c r="Y1233" s="75">
        <v>4</v>
      </c>
      <c r="Z1233" s="110">
        <v>12</v>
      </c>
      <c r="AA1233" s="75">
        <v>12</v>
      </c>
      <c r="AB1233" s="75">
        <v>12</v>
      </c>
      <c r="AC1233" s="75">
        <v>8</v>
      </c>
      <c r="AD1233" s="75"/>
      <c r="AE1233" s="170"/>
      <c r="AF1233" s="75"/>
      <c r="AG1233" s="75"/>
      <c r="AH1233" s="75"/>
    </row>
    <row r="1234" spans="1:34" ht="14.25" customHeight="1" x14ac:dyDescent="0.25">
      <c r="A1234" s="111">
        <v>81770857</v>
      </c>
      <c r="B1234" s="220" t="s">
        <v>812</v>
      </c>
      <c r="C1234" s="197" t="str">
        <f>VLOOKUP(B1234,Satser!$I$133:$J$160,2,FALSE)</f>
        <v>IE</v>
      </c>
      <c r="D1234" s="220" t="s">
        <v>2096</v>
      </c>
      <c r="E1234" s="440" t="s">
        <v>2174</v>
      </c>
      <c r="F1234" s="220"/>
      <c r="G1234" s="220" t="s">
        <v>527</v>
      </c>
      <c r="H1234" s="421">
        <v>2016</v>
      </c>
      <c r="I1234" s="75">
        <v>1608</v>
      </c>
      <c r="J1234" s="195"/>
      <c r="K1234" s="379">
        <f>IF(B1234="",0,VLOOKUP(B1234,Satser!$D$167:$F$194,2,FALSE)*IF(AA1234="",0,VLOOKUP(AA1234,Satser!$H$2:$J$14,2,FALSE)))</f>
        <v>89276.117771254561</v>
      </c>
      <c r="L1234" s="379">
        <f>IF(B1234="",0,VLOOKUP(B1234,Satser!$I$167:$L$194,3,FALSE)*IF(AA1234="",0,VLOOKUP(AA1234,Satser!$H$2:$J$14,3,FALSE)))</f>
        <v>599425.36217842356</v>
      </c>
      <c r="M1234" s="380">
        <f t="shared" si="20"/>
        <v>688701.47994967806</v>
      </c>
      <c r="N1234" s="141" t="s">
        <v>2109</v>
      </c>
      <c r="O1234" s="75"/>
      <c r="P1234" s="75"/>
      <c r="Q1234" s="75"/>
      <c r="R1234" s="75"/>
      <c r="S1234" s="75"/>
      <c r="T1234" s="75"/>
      <c r="U1234" s="75"/>
      <c r="V1234" s="75"/>
      <c r="W1234" s="75"/>
      <c r="X1234" s="75"/>
      <c r="Y1234" s="75">
        <v>5</v>
      </c>
      <c r="Z1234" s="110">
        <v>12</v>
      </c>
      <c r="AA1234" s="75">
        <v>12</v>
      </c>
      <c r="AB1234" s="75">
        <v>12</v>
      </c>
      <c r="AC1234" s="75">
        <v>7</v>
      </c>
      <c r="AD1234" s="75"/>
      <c r="AE1234" s="170"/>
      <c r="AF1234" s="75"/>
      <c r="AG1234" s="75"/>
      <c r="AH1234" s="75"/>
    </row>
    <row r="1235" spans="1:34" ht="14.25" customHeight="1" x14ac:dyDescent="0.25">
      <c r="A1235" s="111">
        <v>81770858</v>
      </c>
      <c r="B1235" s="220" t="s">
        <v>812</v>
      </c>
      <c r="C1235" s="197" t="str">
        <f>VLOOKUP(B1235,Satser!$I$133:$J$160,2,FALSE)</f>
        <v>IE</v>
      </c>
      <c r="D1235" s="220" t="s">
        <v>2097</v>
      </c>
      <c r="E1235" s="440" t="s">
        <v>2174</v>
      </c>
      <c r="F1235" s="220"/>
      <c r="G1235" s="220" t="s">
        <v>527</v>
      </c>
      <c r="H1235" s="421">
        <v>2016</v>
      </c>
      <c r="I1235" s="75">
        <v>1608</v>
      </c>
      <c r="J1235" s="195"/>
      <c r="K1235" s="379">
        <f>IF(B1235="",0,VLOOKUP(B1235,Satser!$D$167:$F$194,2,FALSE)*IF(AA1235="",0,VLOOKUP(AA1235,Satser!$H$2:$J$14,2,FALSE)))</f>
        <v>89276.117771254561</v>
      </c>
      <c r="L1235" s="379">
        <f>IF(B1235="",0,VLOOKUP(B1235,Satser!$I$167:$L$194,3,FALSE)*IF(AA1235="",0,VLOOKUP(AA1235,Satser!$H$2:$J$14,3,FALSE)))</f>
        <v>599425.36217842356</v>
      </c>
      <c r="M1235" s="380">
        <f t="shared" si="20"/>
        <v>688701.47994967806</v>
      </c>
      <c r="N1235" s="141" t="s">
        <v>2109</v>
      </c>
      <c r="O1235" s="75"/>
      <c r="P1235" s="75"/>
      <c r="Q1235" s="75"/>
      <c r="R1235" s="75"/>
      <c r="S1235" s="75"/>
      <c r="T1235" s="75"/>
      <c r="U1235" s="75"/>
      <c r="V1235" s="75"/>
      <c r="W1235" s="75"/>
      <c r="X1235" s="75"/>
      <c r="Y1235" s="75">
        <v>5</v>
      </c>
      <c r="Z1235" s="110">
        <v>12</v>
      </c>
      <c r="AA1235" s="75">
        <v>12</v>
      </c>
      <c r="AB1235" s="75">
        <v>12</v>
      </c>
      <c r="AC1235" s="75">
        <v>7</v>
      </c>
      <c r="AD1235" s="75"/>
      <c r="AE1235" s="170"/>
      <c r="AF1235" s="75"/>
      <c r="AG1235" s="75"/>
      <c r="AH1235" s="75"/>
    </row>
    <row r="1236" spans="1:34" ht="14.25" customHeight="1" x14ac:dyDescent="0.25">
      <c r="A1236" s="111">
        <v>81770859</v>
      </c>
      <c r="B1236" s="220" t="s">
        <v>812</v>
      </c>
      <c r="C1236" s="197" t="str">
        <f>VLOOKUP(B1236,Satser!$I$133:$J$160,2,FALSE)</f>
        <v>IE</v>
      </c>
      <c r="D1236" s="220" t="s">
        <v>2137</v>
      </c>
      <c r="E1236" s="440" t="s">
        <v>2217</v>
      </c>
      <c r="F1236" s="220"/>
      <c r="G1236" s="220" t="s">
        <v>527</v>
      </c>
      <c r="H1236" s="421">
        <v>2016</v>
      </c>
      <c r="I1236" s="75">
        <v>1609</v>
      </c>
      <c r="J1236" s="195"/>
      <c r="K1236" s="379">
        <f>IF(B1236="",0,VLOOKUP(B1236,Satser!$D$167:$F$194,2,FALSE)*IF(AA1236="",0,VLOOKUP(AA1236,Satser!$H$2:$J$14,2,FALSE)))</f>
        <v>89276.117771254561</v>
      </c>
      <c r="L1236" s="379">
        <f>IF(B1236="",0,VLOOKUP(B1236,Satser!$I$167:$L$194,3,FALSE)*IF(AA1236="",0,VLOOKUP(AA1236,Satser!$H$2:$J$14,3,FALSE)))</f>
        <v>599425.36217842356</v>
      </c>
      <c r="M1236" s="380">
        <f t="shared" si="20"/>
        <v>688701.47994967806</v>
      </c>
      <c r="N1236" s="141" t="s">
        <v>2244</v>
      </c>
      <c r="O1236" s="75"/>
      <c r="P1236" s="75"/>
      <c r="Q1236" s="75"/>
      <c r="R1236" s="75"/>
      <c r="S1236" s="75"/>
      <c r="T1236" s="75"/>
      <c r="U1236" s="75"/>
      <c r="V1236" s="75"/>
      <c r="W1236" s="75"/>
      <c r="X1236" s="75"/>
      <c r="Y1236" s="75">
        <v>4</v>
      </c>
      <c r="Z1236" s="110">
        <v>12</v>
      </c>
      <c r="AA1236" s="75">
        <v>12</v>
      </c>
      <c r="AB1236" s="75">
        <v>12</v>
      </c>
      <c r="AC1236" s="75">
        <v>8</v>
      </c>
      <c r="AD1236" s="75"/>
      <c r="AE1236" s="170"/>
      <c r="AF1236" s="75"/>
      <c r="AG1236" s="75"/>
      <c r="AH1236" s="75"/>
    </row>
    <row r="1237" spans="1:34" ht="14.25" customHeight="1" x14ac:dyDescent="0.25">
      <c r="A1237" s="111">
        <v>81770860</v>
      </c>
      <c r="B1237" s="220" t="s">
        <v>812</v>
      </c>
      <c r="C1237" s="197" t="str">
        <f>VLOOKUP(B1237,Satser!$I$133:$J$160,2,FALSE)</f>
        <v>IE</v>
      </c>
      <c r="D1237" s="220" t="s">
        <v>2517</v>
      </c>
      <c r="E1237" s="440">
        <v>631005</v>
      </c>
      <c r="F1237" s="220"/>
      <c r="G1237" s="220" t="s">
        <v>530</v>
      </c>
      <c r="H1237" s="421">
        <v>2016</v>
      </c>
      <c r="I1237" s="75">
        <v>1702</v>
      </c>
      <c r="J1237" s="195"/>
      <c r="K1237" s="379">
        <f>IF(B1237="",0,VLOOKUP(B1237,Satser!$D$167:$F$194,2,FALSE)*IF(AA1237="",0,VLOOKUP(AA1237,Satser!$H$2:$J$14,2,FALSE)))</f>
        <v>89276.117771254561</v>
      </c>
      <c r="L1237" s="379">
        <f>IF(B1237="",0,VLOOKUP(B1237,Satser!$I$167:$L$194,3,FALSE)*IF(AA1237="",0,VLOOKUP(AA1237,Satser!$H$2:$J$14,3,FALSE)))</f>
        <v>599425.36217842356</v>
      </c>
      <c r="M1237" s="380">
        <f t="shared" si="20"/>
        <v>688701.47994967806</v>
      </c>
      <c r="N1237" s="141" t="s">
        <v>2537</v>
      </c>
      <c r="O1237" s="75"/>
      <c r="P1237" s="75"/>
      <c r="Q1237" s="75"/>
      <c r="R1237" s="75"/>
      <c r="S1237" s="75"/>
      <c r="T1237" s="75"/>
      <c r="U1237" s="75"/>
      <c r="V1237" s="75"/>
      <c r="W1237" s="75"/>
      <c r="X1237" s="75"/>
      <c r="Y1237" s="75"/>
      <c r="Z1237" s="110">
        <v>11</v>
      </c>
      <c r="AA1237" s="75">
        <v>12</v>
      </c>
      <c r="AB1237" s="75">
        <v>12</v>
      </c>
      <c r="AC1237" s="75">
        <v>12</v>
      </c>
      <c r="AD1237" s="75">
        <v>1</v>
      </c>
      <c r="AE1237" s="170"/>
      <c r="AF1237" s="75"/>
      <c r="AG1237" s="75"/>
      <c r="AH1237" s="75"/>
    </row>
    <row r="1238" spans="1:34" ht="14.25" customHeight="1" x14ac:dyDescent="0.25">
      <c r="A1238" s="111">
        <v>81770861</v>
      </c>
      <c r="B1238" s="220" t="s">
        <v>812</v>
      </c>
      <c r="C1238" s="197" t="str">
        <f>VLOOKUP(B1238,Satser!$I$133:$J$160,2,FALSE)</f>
        <v>IE</v>
      </c>
      <c r="D1238" s="220" t="s">
        <v>2580</v>
      </c>
      <c r="E1238" s="440">
        <v>631505</v>
      </c>
      <c r="F1238" s="220"/>
      <c r="G1238" s="220" t="s">
        <v>527</v>
      </c>
      <c r="H1238" s="421">
        <v>2016</v>
      </c>
      <c r="I1238" s="75">
        <v>1705</v>
      </c>
      <c r="J1238" s="195"/>
      <c r="K1238" s="379">
        <f>IF(B1238="",0,VLOOKUP(B1238,Satser!$D$167:$F$194,2,FALSE)*IF(AA1238="",0,VLOOKUP(AA1238,Satser!$H$2:$J$14,2,FALSE)))</f>
        <v>89276.117771254561</v>
      </c>
      <c r="L1238" s="379">
        <f>IF(B1238="",0,VLOOKUP(B1238,Satser!$I$167:$L$194,3,FALSE)*IF(AA1238="",0,VLOOKUP(AA1238,Satser!$H$2:$J$14,3,FALSE)))</f>
        <v>599425.36217842356</v>
      </c>
      <c r="M1238" s="380">
        <f t="shared" si="20"/>
        <v>688701.47994967806</v>
      </c>
      <c r="N1238" s="141" t="s">
        <v>2589</v>
      </c>
      <c r="O1238" s="75"/>
      <c r="P1238" s="75"/>
      <c r="Q1238" s="75"/>
      <c r="R1238" s="75"/>
      <c r="S1238" s="75"/>
      <c r="T1238" s="75"/>
      <c r="U1238" s="75"/>
      <c r="V1238" s="75"/>
      <c r="W1238" s="75"/>
      <c r="X1238" s="75"/>
      <c r="Y1238" s="75"/>
      <c r="Z1238" s="110">
        <v>8</v>
      </c>
      <c r="AA1238" s="75">
        <v>12</v>
      </c>
      <c r="AB1238" s="75">
        <v>12</v>
      </c>
      <c r="AC1238" s="75">
        <v>12</v>
      </c>
      <c r="AD1238" s="75">
        <v>4</v>
      </c>
      <c r="AE1238" s="170"/>
      <c r="AF1238" s="75"/>
      <c r="AG1238" s="75"/>
      <c r="AH1238" s="75"/>
    </row>
    <row r="1239" spans="1:34" ht="14.25" customHeight="1" x14ac:dyDescent="0.25">
      <c r="A1239" s="111">
        <v>81770862</v>
      </c>
      <c r="B1239" s="220" t="s">
        <v>812</v>
      </c>
      <c r="C1239" s="197" t="str">
        <f>VLOOKUP(B1239,Satser!$I$133:$J$160,2,FALSE)</f>
        <v>IE</v>
      </c>
      <c r="D1239" s="220" t="s">
        <v>2623</v>
      </c>
      <c r="E1239" s="440">
        <v>632505</v>
      </c>
      <c r="F1239" s="220"/>
      <c r="G1239" s="220" t="s">
        <v>527</v>
      </c>
      <c r="H1239" s="421">
        <v>2016</v>
      </c>
      <c r="I1239" s="75">
        <v>1707</v>
      </c>
      <c r="J1239" s="195"/>
      <c r="K1239" s="379">
        <f>IF(B1239="",0,VLOOKUP(B1239,Satser!$D$167:$F$194,2,FALSE)*IF(AA1239="",0,VLOOKUP(AA1239,Satser!$H$2:$J$14,2,FALSE)))</f>
        <v>89276.117771254561</v>
      </c>
      <c r="L1239" s="379">
        <f>IF(B1239="",0,VLOOKUP(B1239,Satser!$I$167:$L$194,3,FALSE)*IF(AA1239="",0,VLOOKUP(AA1239,Satser!$H$2:$J$14,3,FALSE)))</f>
        <v>599425.36217842356</v>
      </c>
      <c r="M1239" s="380">
        <f t="shared" si="20"/>
        <v>688701.47994967806</v>
      </c>
      <c r="N1239" s="141" t="s">
        <v>2636</v>
      </c>
      <c r="O1239" s="75"/>
      <c r="P1239" s="75"/>
      <c r="Q1239" s="75"/>
      <c r="R1239" s="75"/>
      <c r="S1239" s="75"/>
      <c r="T1239" s="75"/>
      <c r="U1239" s="75"/>
      <c r="V1239" s="75"/>
      <c r="W1239" s="75"/>
      <c r="X1239" s="75"/>
      <c r="Y1239" s="75"/>
      <c r="Z1239" s="110">
        <v>6</v>
      </c>
      <c r="AA1239" s="75">
        <v>12</v>
      </c>
      <c r="AB1239" s="75">
        <v>12</v>
      </c>
      <c r="AC1239" s="75">
        <v>12</v>
      </c>
      <c r="AD1239" s="75">
        <v>6</v>
      </c>
      <c r="AE1239" s="170"/>
      <c r="AF1239" s="75"/>
      <c r="AG1239" s="75"/>
      <c r="AH1239" s="75"/>
    </row>
    <row r="1240" spans="1:34" ht="14.25" customHeight="1" x14ac:dyDescent="0.25">
      <c r="A1240" s="111">
        <v>81770863</v>
      </c>
      <c r="B1240" s="220" t="s">
        <v>812</v>
      </c>
      <c r="C1240" s="197" t="str">
        <f>VLOOKUP(B1240,Satser!$I$133:$J$160,2,FALSE)</f>
        <v>IE</v>
      </c>
      <c r="D1240" s="220" t="s">
        <v>2596</v>
      </c>
      <c r="E1240" s="440">
        <v>631505</v>
      </c>
      <c r="F1240" s="220"/>
      <c r="G1240" s="220" t="s">
        <v>527</v>
      </c>
      <c r="H1240" s="421">
        <v>2016</v>
      </c>
      <c r="I1240" s="75">
        <v>1708</v>
      </c>
      <c r="J1240" s="195"/>
      <c r="K1240" s="379">
        <f>IF(B1240="",0,VLOOKUP(B1240,Satser!$D$167:$F$194,2,FALSE)*IF(AA1240="",0,VLOOKUP(AA1240,Satser!$H$2:$J$14,2,FALSE)))</f>
        <v>89276.117771254561</v>
      </c>
      <c r="L1240" s="379">
        <f>IF(B1240="",0,VLOOKUP(B1240,Satser!$I$167:$L$194,3,FALSE)*IF(AA1240="",0,VLOOKUP(AA1240,Satser!$H$2:$J$14,3,FALSE)))</f>
        <v>599425.36217842356</v>
      </c>
      <c r="M1240" s="380">
        <f t="shared" si="20"/>
        <v>688701.47994967806</v>
      </c>
      <c r="N1240" s="141" t="s">
        <v>2637</v>
      </c>
      <c r="O1240" s="75"/>
      <c r="P1240" s="75"/>
      <c r="Q1240" s="75"/>
      <c r="R1240" s="75"/>
      <c r="S1240" s="75"/>
      <c r="T1240" s="75"/>
      <c r="U1240" s="75"/>
      <c r="V1240" s="75"/>
      <c r="W1240" s="75"/>
      <c r="X1240" s="75"/>
      <c r="Y1240" s="75"/>
      <c r="Z1240" s="110">
        <v>5</v>
      </c>
      <c r="AA1240" s="75">
        <v>12</v>
      </c>
      <c r="AB1240" s="75">
        <v>12</v>
      </c>
      <c r="AC1240" s="75">
        <v>12</v>
      </c>
      <c r="AD1240" s="75">
        <v>7</v>
      </c>
      <c r="AE1240" s="170"/>
      <c r="AF1240" s="75"/>
      <c r="AG1240" s="75"/>
      <c r="AH1240" s="75"/>
    </row>
    <row r="1241" spans="1:34" ht="14.25" customHeight="1" x14ac:dyDescent="0.25">
      <c r="A1241" s="111">
        <v>81770864</v>
      </c>
      <c r="B1241" s="220" t="s">
        <v>812</v>
      </c>
      <c r="C1241" s="197" t="str">
        <f>VLOOKUP(B1241,Satser!$I$133:$J$160,2,FALSE)</f>
        <v>IE</v>
      </c>
      <c r="D1241" s="220" t="s">
        <v>2625</v>
      </c>
      <c r="E1241" s="440">
        <v>631005</v>
      </c>
      <c r="F1241" s="220"/>
      <c r="G1241" s="220"/>
      <c r="H1241" s="421">
        <v>2016</v>
      </c>
      <c r="I1241" s="75">
        <v>1708</v>
      </c>
      <c r="J1241" s="195"/>
      <c r="K1241" s="379">
        <f>IF(B1241="",0,VLOOKUP(B1241,Satser!$D$167:$F$194,2,FALSE)*IF(AA1241="",0,VLOOKUP(AA1241,Satser!$H$2:$J$14,2,FALSE)))</f>
        <v>89276.117771254561</v>
      </c>
      <c r="L1241" s="379">
        <f>IF(B1241="",0,VLOOKUP(B1241,Satser!$I$167:$L$194,3,FALSE)*IF(AA1241="",0,VLOOKUP(AA1241,Satser!$H$2:$J$14,3,FALSE)))</f>
        <v>599425.36217842356</v>
      </c>
      <c r="M1241" s="380">
        <f t="shared" si="20"/>
        <v>688701.47994967806</v>
      </c>
      <c r="N1241" s="141" t="s">
        <v>2636</v>
      </c>
      <c r="O1241" s="75"/>
      <c r="P1241" s="75"/>
      <c r="Q1241" s="75"/>
      <c r="R1241" s="75"/>
      <c r="S1241" s="75"/>
      <c r="T1241" s="75"/>
      <c r="U1241" s="75"/>
      <c r="V1241" s="75"/>
      <c r="W1241" s="75"/>
      <c r="X1241" s="75"/>
      <c r="Y1241" s="75"/>
      <c r="Z1241" s="110">
        <v>5</v>
      </c>
      <c r="AA1241" s="75">
        <v>12</v>
      </c>
      <c r="AB1241" s="75">
        <v>12</v>
      </c>
      <c r="AC1241" s="75">
        <v>12</v>
      </c>
      <c r="AD1241" s="75">
        <v>7</v>
      </c>
      <c r="AE1241" s="170"/>
      <c r="AF1241" s="75"/>
      <c r="AG1241" s="75"/>
      <c r="AH1241" s="75"/>
    </row>
    <row r="1242" spans="1:34" ht="14.25" customHeight="1" x14ac:dyDescent="0.25">
      <c r="A1242" s="111">
        <v>81770865</v>
      </c>
      <c r="B1242" s="220" t="s">
        <v>812</v>
      </c>
      <c r="C1242" s="197" t="str">
        <f>VLOOKUP(B1242,Satser!$I$133:$J$160,2,FALSE)</f>
        <v>IE</v>
      </c>
      <c r="D1242" s="220" t="s">
        <v>2649</v>
      </c>
      <c r="E1242" s="440">
        <v>633005</v>
      </c>
      <c r="F1242" s="220"/>
      <c r="G1242" s="220" t="s">
        <v>530</v>
      </c>
      <c r="H1242" s="421">
        <v>2016</v>
      </c>
      <c r="I1242" s="75">
        <v>1708</v>
      </c>
      <c r="J1242" s="195"/>
      <c r="K1242" s="379">
        <f>IF(B1242="",0,VLOOKUP(B1242,Satser!$D$167:$F$194,2,FALSE)*IF(AA1242="",0,VLOOKUP(AA1242,Satser!$H$2:$J$14,2,FALSE)))</f>
        <v>89276.117771254561</v>
      </c>
      <c r="L1242" s="379">
        <f>IF(B1242="",0,VLOOKUP(B1242,Satser!$I$167:$L$194,3,FALSE)*IF(AA1242="",0,VLOOKUP(AA1242,Satser!$H$2:$J$14,3,FALSE)))</f>
        <v>599425.36217842356</v>
      </c>
      <c r="M1242" s="380">
        <f t="shared" si="20"/>
        <v>688701.47994967806</v>
      </c>
      <c r="N1242" s="141" t="s">
        <v>2684</v>
      </c>
      <c r="O1242" s="75"/>
      <c r="P1242" s="75"/>
      <c r="Q1242" s="75"/>
      <c r="R1242" s="75"/>
      <c r="S1242" s="75"/>
      <c r="T1242" s="75"/>
      <c r="U1242" s="75"/>
      <c r="V1242" s="75"/>
      <c r="W1242" s="75"/>
      <c r="X1242" s="75"/>
      <c r="Y1242" s="75"/>
      <c r="Z1242" s="110">
        <v>5</v>
      </c>
      <c r="AA1242" s="75">
        <v>12</v>
      </c>
      <c r="AB1242" s="75">
        <v>12</v>
      </c>
      <c r="AC1242" s="75">
        <v>12</v>
      </c>
      <c r="AD1242" s="75">
        <v>7</v>
      </c>
      <c r="AE1242" s="170"/>
      <c r="AF1242" s="75"/>
      <c r="AG1242" s="75"/>
      <c r="AH1242" s="75"/>
    </row>
    <row r="1243" spans="1:34" ht="14.25" customHeight="1" x14ac:dyDescent="0.25">
      <c r="A1243" s="111">
        <v>81770866</v>
      </c>
      <c r="B1243" s="220" t="s">
        <v>813</v>
      </c>
      <c r="C1243" s="197" t="str">
        <f>VLOOKUP(B1243,Satser!$I$133:$J$160,2,FALSE)</f>
        <v>IV</v>
      </c>
      <c r="D1243" s="220" t="s">
        <v>2033</v>
      </c>
      <c r="E1243" s="440" t="s">
        <v>2205</v>
      </c>
      <c r="F1243" s="220"/>
      <c r="G1243" s="220" t="s">
        <v>530</v>
      </c>
      <c r="H1243" s="421">
        <v>2016</v>
      </c>
      <c r="I1243" s="75">
        <v>1601</v>
      </c>
      <c r="J1243" s="195"/>
      <c r="K1243" s="379">
        <f>IF(B1243="",0,VLOOKUP(B1243,Satser!$D$167:$F$194,2,FALSE)*IF(AA1243="",0,VLOOKUP(AA1243,Satser!$H$2:$J$14,2,FALSE)))</f>
        <v>89276.117771254561</v>
      </c>
      <c r="L1243" s="379">
        <f>IF(B1243="",0,VLOOKUP(B1243,Satser!$I$167:$L$194,3,FALSE)*IF(AA1243="",0,VLOOKUP(AA1243,Satser!$H$2:$J$14,3,FALSE)))</f>
        <v>599425.36217842356</v>
      </c>
      <c r="M1243" s="380">
        <f t="shared" si="20"/>
        <v>688701.47994967806</v>
      </c>
      <c r="N1243" s="141" t="s">
        <v>2063</v>
      </c>
      <c r="O1243" s="75"/>
      <c r="P1243" s="75"/>
      <c r="Q1243" s="75"/>
      <c r="R1243" s="75"/>
      <c r="S1243" s="75"/>
      <c r="T1243" s="75"/>
      <c r="U1243" s="75"/>
      <c r="V1243" s="75"/>
      <c r="W1243" s="75"/>
      <c r="X1243" s="75"/>
      <c r="Y1243" s="75">
        <v>12</v>
      </c>
      <c r="Z1243" s="110">
        <v>12</v>
      </c>
      <c r="AA1243" s="75">
        <v>12</v>
      </c>
      <c r="AB1243" s="75">
        <v>12</v>
      </c>
      <c r="AC1243" s="75"/>
      <c r="AD1243" s="75"/>
      <c r="AE1243" s="170"/>
      <c r="AF1243" s="75"/>
      <c r="AG1243" s="75"/>
      <c r="AH1243" s="75"/>
    </row>
    <row r="1244" spans="1:34" ht="14.25" customHeight="1" x14ac:dyDescent="0.25">
      <c r="A1244" s="111">
        <v>81770867</v>
      </c>
      <c r="B1244" s="220" t="s">
        <v>813</v>
      </c>
      <c r="C1244" s="197" t="str">
        <f>VLOOKUP(B1244,Satser!$I$133:$J$160,2,FALSE)</f>
        <v>IV</v>
      </c>
      <c r="D1244" s="220" t="s">
        <v>2034</v>
      </c>
      <c r="E1244" s="440" t="s">
        <v>2181</v>
      </c>
      <c r="F1244" s="220"/>
      <c r="G1244" s="220" t="s">
        <v>527</v>
      </c>
      <c r="H1244" s="421">
        <v>2016</v>
      </c>
      <c r="I1244" s="75">
        <v>1601</v>
      </c>
      <c r="J1244" s="195"/>
      <c r="K1244" s="379">
        <f>IF(B1244="",0,VLOOKUP(B1244,Satser!$D$167:$F$194,2,FALSE)*IF(AA1244="",0,VLOOKUP(AA1244,Satser!$H$2:$J$14,2,FALSE)))</f>
        <v>89276.117771254561</v>
      </c>
      <c r="L1244" s="379">
        <f>IF(B1244="",0,VLOOKUP(B1244,Satser!$I$167:$L$194,3,FALSE)*IF(AA1244="",0,VLOOKUP(AA1244,Satser!$H$2:$J$14,3,FALSE)))</f>
        <v>599425.36217842356</v>
      </c>
      <c r="M1244" s="380">
        <f t="shared" si="20"/>
        <v>688701.47994967806</v>
      </c>
      <c r="N1244" s="141" t="s">
        <v>2063</v>
      </c>
      <c r="O1244" s="75"/>
      <c r="P1244" s="75"/>
      <c r="Q1244" s="75"/>
      <c r="R1244" s="75"/>
      <c r="S1244" s="75"/>
      <c r="T1244" s="75"/>
      <c r="U1244" s="75"/>
      <c r="V1244" s="75"/>
      <c r="W1244" s="75"/>
      <c r="X1244" s="75"/>
      <c r="Y1244" s="75">
        <v>12</v>
      </c>
      <c r="Z1244" s="110">
        <v>12</v>
      </c>
      <c r="AA1244" s="75">
        <v>12</v>
      </c>
      <c r="AB1244" s="75">
        <v>12</v>
      </c>
      <c r="AC1244" s="75"/>
      <c r="AD1244" s="75"/>
      <c r="AE1244" s="170"/>
      <c r="AF1244" s="75"/>
      <c r="AG1244" s="75"/>
      <c r="AH1244" s="75"/>
    </row>
    <row r="1245" spans="1:34" ht="14.25" customHeight="1" x14ac:dyDescent="0.25">
      <c r="A1245" s="111">
        <v>81770868</v>
      </c>
      <c r="B1245" s="220" t="s">
        <v>813</v>
      </c>
      <c r="C1245" s="197" t="str">
        <f>VLOOKUP(B1245,Satser!$I$133:$J$160,2,FALSE)</f>
        <v>IV</v>
      </c>
      <c r="D1245" s="220" t="s">
        <v>2054</v>
      </c>
      <c r="E1245" s="440" t="s">
        <v>2179</v>
      </c>
      <c r="F1245" s="220"/>
      <c r="G1245" s="220" t="s">
        <v>527</v>
      </c>
      <c r="H1245" s="421">
        <v>2016</v>
      </c>
      <c r="I1245" s="75">
        <v>1606</v>
      </c>
      <c r="J1245" s="195"/>
      <c r="K1245" s="379">
        <f>IF(B1245="",0,VLOOKUP(B1245,Satser!$D$167:$F$194,2,FALSE)*IF(AA1245="",0,VLOOKUP(AA1245,Satser!$H$2:$J$14,2,FALSE)))</f>
        <v>89276.117771254561</v>
      </c>
      <c r="L1245" s="379">
        <f>IF(B1245="",0,VLOOKUP(B1245,Satser!$I$167:$L$194,3,FALSE)*IF(AA1245="",0,VLOOKUP(AA1245,Satser!$H$2:$J$14,3,FALSE)))</f>
        <v>599425.36217842356</v>
      </c>
      <c r="M1245" s="380">
        <f t="shared" si="20"/>
        <v>688701.47994967806</v>
      </c>
      <c r="N1245" s="141" t="s">
        <v>2077</v>
      </c>
      <c r="O1245" s="75"/>
      <c r="P1245" s="75"/>
      <c r="Q1245" s="75"/>
      <c r="R1245" s="75"/>
      <c r="S1245" s="75"/>
      <c r="T1245" s="75"/>
      <c r="U1245" s="75"/>
      <c r="V1245" s="75"/>
      <c r="W1245" s="75"/>
      <c r="X1245" s="75"/>
      <c r="Y1245" s="75">
        <v>7</v>
      </c>
      <c r="Z1245" s="110">
        <v>12</v>
      </c>
      <c r="AA1245" s="75">
        <v>12</v>
      </c>
      <c r="AB1245" s="75">
        <v>12</v>
      </c>
      <c r="AC1245" s="75">
        <v>5</v>
      </c>
      <c r="AD1245" s="75"/>
      <c r="AE1245" s="170"/>
      <c r="AF1245" s="75"/>
      <c r="AG1245" s="75"/>
      <c r="AH1245" s="75"/>
    </row>
    <row r="1246" spans="1:34" ht="14.25" customHeight="1" x14ac:dyDescent="0.25">
      <c r="A1246" s="111">
        <v>81770869</v>
      </c>
      <c r="B1246" s="220" t="s">
        <v>813</v>
      </c>
      <c r="C1246" s="197" t="str">
        <f>VLOOKUP(B1246,Satser!$I$133:$J$160,2,FALSE)</f>
        <v>IV</v>
      </c>
      <c r="D1246" s="220" t="s">
        <v>2057</v>
      </c>
      <c r="E1246" s="440" t="s">
        <v>2181</v>
      </c>
      <c r="F1246" s="220"/>
      <c r="G1246" s="220" t="s">
        <v>530</v>
      </c>
      <c r="H1246" s="421">
        <v>2016</v>
      </c>
      <c r="I1246" s="75">
        <v>1604</v>
      </c>
      <c r="J1246" s="195"/>
      <c r="K1246" s="379">
        <f>IF(B1246="",0,VLOOKUP(B1246,Satser!$D$167:$F$194,2,FALSE)*IF(AA1246="",0,VLOOKUP(AA1246,Satser!$H$2:$J$14,2,FALSE)))</f>
        <v>89276.117771254561</v>
      </c>
      <c r="L1246" s="379">
        <f>IF(B1246="",0,VLOOKUP(B1246,Satser!$I$167:$L$194,3,FALSE)*IF(AA1246="",0,VLOOKUP(AA1246,Satser!$H$2:$J$14,3,FALSE)))</f>
        <v>599425.36217842356</v>
      </c>
      <c r="M1246" s="380">
        <f t="shared" si="20"/>
        <v>688701.47994967806</v>
      </c>
      <c r="N1246" s="141" t="s">
        <v>2069</v>
      </c>
      <c r="O1246" s="75"/>
      <c r="P1246" s="75"/>
      <c r="Q1246" s="75"/>
      <c r="R1246" s="75"/>
      <c r="S1246" s="75"/>
      <c r="T1246" s="75"/>
      <c r="U1246" s="75"/>
      <c r="V1246" s="75"/>
      <c r="W1246" s="75"/>
      <c r="X1246" s="75"/>
      <c r="Y1246" s="75">
        <v>9</v>
      </c>
      <c r="Z1246" s="110">
        <v>12</v>
      </c>
      <c r="AA1246" s="75">
        <v>12</v>
      </c>
      <c r="AB1246" s="75">
        <v>12</v>
      </c>
      <c r="AC1246" s="75">
        <v>3</v>
      </c>
      <c r="AD1246" s="75"/>
      <c r="AE1246" s="170"/>
      <c r="AF1246" s="75"/>
      <c r="AG1246" s="75"/>
      <c r="AH1246" s="75"/>
    </row>
    <row r="1247" spans="1:34" ht="14.25" customHeight="1" x14ac:dyDescent="0.25">
      <c r="A1247" s="111">
        <v>81770870</v>
      </c>
      <c r="B1247" s="220" t="s">
        <v>813</v>
      </c>
      <c r="C1247" s="197" t="str">
        <f>VLOOKUP(B1247,Satser!$I$133:$J$160,2,FALSE)</f>
        <v>IV</v>
      </c>
      <c r="D1247" s="220" t="s">
        <v>2070</v>
      </c>
      <c r="E1247" s="440" t="s">
        <v>2180</v>
      </c>
      <c r="F1247" s="220"/>
      <c r="G1247" s="220"/>
      <c r="H1247" s="421">
        <v>2016</v>
      </c>
      <c r="I1247" s="75">
        <v>1602</v>
      </c>
      <c r="J1247" s="195"/>
      <c r="K1247" s="379">
        <f>IF(B1247="",0,VLOOKUP(B1247,Satser!$D$167:$F$194,2,FALSE)*IF(AA1247="",0,VLOOKUP(AA1247,Satser!$H$2:$J$14,2,FALSE)))</f>
        <v>89276.117771254561</v>
      </c>
      <c r="L1247" s="379">
        <f>IF(B1247="",0,VLOOKUP(B1247,Satser!$I$167:$L$194,3,FALSE)*IF(AA1247="",0,VLOOKUP(AA1247,Satser!$H$2:$J$14,3,FALSE)))</f>
        <v>599425.36217842356</v>
      </c>
      <c r="M1247" s="380">
        <f t="shared" si="20"/>
        <v>688701.47994967806</v>
      </c>
      <c r="N1247" s="141" t="s">
        <v>2073</v>
      </c>
      <c r="O1247" s="75"/>
      <c r="P1247" s="75"/>
      <c r="Q1247" s="75"/>
      <c r="R1247" s="75"/>
      <c r="S1247" s="75"/>
      <c r="T1247" s="75"/>
      <c r="U1247" s="75"/>
      <c r="V1247" s="75"/>
      <c r="W1247" s="75"/>
      <c r="X1247" s="75"/>
      <c r="Y1247" s="75">
        <v>11</v>
      </c>
      <c r="Z1247" s="110">
        <v>12</v>
      </c>
      <c r="AA1247" s="75">
        <v>12</v>
      </c>
      <c r="AB1247" s="75">
        <v>12</v>
      </c>
      <c r="AC1247" s="75">
        <v>1</v>
      </c>
      <c r="AD1247" s="75"/>
      <c r="AE1247" s="170"/>
      <c r="AF1247" s="75"/>
      <c r="AG1247" s="75"/>
      <c r="AH1247" s="75"/>
    </row>
    <row r="1248" spans="1:34" ht="14.25" customHeight="1" x14ac:dyDescent="0.25">
      <c r="A1248" s="111">
        <v>81770871</v>
      </c>
      <c r="B1248" s="220" t="s">
        <v>813</v>
      </c>
      <c r="C1248" s="197" t="str">
        <f>VLOOKUP(B1248,Satser!$I$133:$J$160,2,FALSE)</f>
        <v>IV</v>
      </c>
      <c r="D1248" s="220" t="s">
        <v>2071</v>
      </c>
      <c r="E1248" s="440" t="s">
        <v>2180</v>
      </c>
      <c r="F1248" s="220"/>
      <c r="G1248" s="220"/>
      <c r="H1248" s="421">
        <v>2016</v>
      </c>
      <c r="I1248" s="75">
        <v>1601</v>
      </c>
      <c r="J1248" s="195"/>
      <c r="K1248" s="379">
        <f>IF(B1248="",0,VLOOKUP(B1248,Satser!$D$167:$F$194,2,FALSE)*IF(AA1248="",0,VLOOKUP(AA1248,Satser!$H$2:$J$14,2,FALSE)))</f>
        <v>89276.117771254561</v>
      </c>
      <c r="L1248" s="379">
        <f>IF(B1248="",0,VLOOKUP(B1248,Satser!$I$167:$L$194,3,FALSE)*IF(AA1248="",0,VLOOKUP(AA1248,Satser!$H$2:$J$14,3,FALSE)))</f>
        <v>599425.36217842356</v>
      </c>
      <c r="M1248" s="380">
        <f t="shared" si="20"/>
        <v>688701.47994967806</v>
      </c>
      <c r="N1248" s="141" t="s">
        <v>2073</v>
      </c>
      <c r="O1248" s="75"/>
      <c r="P1248" s="75"/>
      <c r="Q1248" s="75"/>
      <c r="R1248" s="75"/>
      <c r="S1248" s="75"/>
      <c r="T1248" s="75"/>
      <c r="U1248" s="75"/>
      <c r="V1248" s="75"/>
      <c r="W1248" s="75"/>
      <c r="X1248" s="75"/>
      <c r="Y1248" s="75">
        <v>12</v>
      </c>
      <c r="Z1248" s="110">
        <v>12</v>
      </c>
      <c r="AA1248" s="75">
        <v>12</v>
      </c>
      <c r="AB1248" s="75">
        <v>12</v>
      </c>
      <c r="AC1248" s="75"/>
      <c r="AD1248" s="75"/>
      <c r="AE1248" s="170"/>
      <c r="AF1248" s="75"/>
      <c r="AG1248" s="75"/>
      <c r="AH1248" s="75"/>
    </row>
    <row r="1249" spans="1:34" ht="14.25" customHeight="1" x14ac:dyDescent="0.25">
      <c r="A1249" s="111">
        <v>81770872</v>
      </c>
      <c r="B1249" s="220" t="s">
        <v>813</v>
      </c>
      <c r="C1249" s="197" t="str">
        <f>VLOOKUP(B1249,Satser!$I$133:$J$160,2,FALSE)</f>
        <v>IV</v>
      </c>
      <c r="D1249" s="220" t="s">
        <v>2075</v>
      </c>
      <c r="E1249" s="440" t="s">
        <v>2178</v>
      </c>
      <c r="F1249" s="220"/>
      <c r="G1249" s="220"/>
      <c r="H1249" s="421">
        <v>2016</v>
      </c>
      <c r="I1249" s="75"/>
      <c r="J1249" s="195"/>
      <c r="K1249" s="379">
        <f>IF(B1249="",0,VLOOKUP(B1249,Satser!$D$167:$F$194,2,FALSE)*IF(AA1249="",0,VLOOKUP(AA1249,Satser!$H$2:$J$14,2,FALSE)))</f>
        <v>89276.117771254561</v>
      </c>
      <c r="L1249" s="379">
        <f>IF(B1249="",0,VLOOKUP(B1249,Satser!$I$167:$L$194,3,FALSE)*IF(AA1249="",0,VLOOKUP(AA1249,Satser!$H$2:$J$14,3,FALSE)))</f>
        <v>599425.36217842356</v>
      </c>
      <c r="M1249" s="380">
        <f t="shared" si="20"/>
        <v>688701.47994967806</v>
      </c>
      <c r="N1249" s="345" t="s">
        <v>2108</v>
      </c>
      <c r="O1249" s="75"/>
      <c r="P1249" s="75"/>
      <c r="Q1249" s="75"/>
      <c r="R1249" s="75"/>
      <c r="S1249" s="75"/>
      <c r="T1249" s="75"/>
      <c r="U1249" s="75"/>
      <c r="V1249" s="75"/>
      <c r="W1249" s="75"/>
      <c r="X1249" s="75"/>
      <c r="Y1249" s="75">
        <v>5</v>
      </c>
      <c r="Z1249" s="110">
        <v>12</v>
      </c>
      <c r="AA1249" s="75">
        <v>12</v>
      </c>
      <c r="AB1249" s="75">
        <v>12</v>
      </c>
      <c r="AC1249" s="75">
        <v>7</v>
      </c>
      <c r="AD1249" s="75"/>
      <c r="AE1249" s="170"/>
      <c r="AF1249" s="75"/>
      <c r="AG1249" s="75"/>
      <c r="AH1249" s="75"/>
    </row>
    <row r="1250" spans="1:34" ht="14.25" customHeight="1" x14ac:dyDescent="0.25">
      <c r="A1250" s="111">
        <v>81770873</v>
      </c>
      <c r="B1250" s="220" t="s">
        <v>813</v>
      </c>
      <c r="C1250" s="197" t="str">
        <f>VLOOKUP(B1250,Satser!$I$133:$J$160,2,FALSE)</f>
        <v>IV</v>
      </c>
      <c r="D1250" s="220" t="s">
        <v>2076</v>
      </c>
      <c r="E1250" s="440" t="s">
        <v>2186</v>
      </c>
      <c r="F1250" s="220"/>
      <c r="G1250" s="220"/>
      <c r="H1250" s="421">
        <v>2016</v>
      </c>
      <c r="I1250" s="75"/>
      <c r="J1250" s="195"/>
      <c r="K1250" s="379">
        <f>IF(B1250="",0,VLOOKUP(B1250,Satser!$D$167:$F$194,2,FALSE)*IF(AA1250="",0,VLOOKUP(AA1250,Satser!$H$2:$J$14,2,FALSE)))</f>
        <v>89276.117771254561</v>
      </c>
      <c r="L1250" s="379">
        <f>IF(B1250="",0,VLOOKUP(B1250,Satser!$I$167:$L$194,3,FALSE)*IF(AA1250="",0,VLOOKUP(AA1250,Satser!$H$2:$J$14,3,FALSE)))</f>
        <v>599425.36217842356</v>
      </c>
      <c r="M1250" s="380">
        <f t="shared" si="20"/>
        <v>688701.47994967806</v>
      </c>
      <c r="N1250" s="345" t="s">
        <v>2078</v>
      </c>
      <c r="O1250" s="75"/>
      <c r="P1250" s="75"/>
      <c r="Q1250" s="75"/>
      <c r="R1250" s="75"/>
      <c r="S1250" s="75"/>
      <c r="T1250" s="75"/>
      <c r="U1250" s="75"/>
      <c r="V1250" s="75"/>
      <c r="W1250" s="75"/>
      <c r="X1250" s="75"/>
      <c r="Y1250" s="75">
        <v>12</v>
      </c>
      <c r="Z1250" s="110">
        <v>12</v>
      </c>
      <c r="AA1250" s="75">
        <v>12</v>
      </c>
      <c r="AB1250" s="75">
        <v>12</v>
      </c>
      <c r="AC1250" s="75"/>
      <c r="AD1250" s="75"/>
      <c r="AE1250" s="170"/>
      <c r="AF1250" s="75"/>
      <c r="AG1250" s="75"/>
      <c r="AH1250" s="75"/>
    </row>
    <row r="1251" spans="1:34" ht="14.25" customHeight="1" x14ac:dyDescent="0.25">
      <c r="A1251" s="111">
        <v>81770874</v>
      </c>
      <c r="B1251" s="220" t="s">
        <v>813</v>
      </c>
      <c r="C1251" s="197" t="str">
        <f>VLOOKUP(B1251,Satser!$I$133:$J$160,2,FALSE)</f>
        <v>IV</v>
      </c>
      <c r="D1251" s="220" t="s">
        <v>2095</v>
      </c>
      <c r="E1251" s="440" t="s">
        <v>2182</v>
      </c>
      <c r="F1251" s="220"/>
      <c r="G1251" s="220" t="s">
        <v>527</v>
      </c>
      <c r="H1251" s="421">
        <v>2016</v>
      </c>
      <c r="I1251" s="75">
        <v>1606</v>
      </c>
      <c r="J1251" s="195"/>
      <c r="K1251" s="379">
        <f>IF(B1251="",0,VLOOKUP(B1251,Satser!$D$167:$F$194,2,FALSE)*IF(AA1251="",0,VLOOKUP(AA1251,Satser!$H$2:$J$14,2,FALSE)))</f>
        <v>89276.117771254561</v>
      </c>
      <c r="L1251" s="379">
        <f>IF(B1251="",0,VLOOKUP(B1251,Satser!$I$167:$L$194,3,FALSE)*IF(AA1251="",0,VLOOKUP(AA1251,Satser!$H$2:$J$14,3,FALSE)))</f>
        <v>599425.36217842356</v>
      </c>
      <c r="M1251" s="380">
        <f t="shared" si="20"/>
        <v>688701.47994967806</v>
      </c>
      <c r="N1251" s="141" t="s">
        <v>2109</v>
      </c>
      <c r="O1251" s="75"/>
      <c r="P1251" s="75"/>
      <c r="Q1251" s="75"/>
      <c r="R1251" s="75"/>
      <c r="S1251" s="75"/>
      <c r="T1251" s="75"/>
      <c r="U1251" s="75"/>
      <c r="V1251" s="75"/>
      <c r="W1251" s="75"/>
      <c r="X1251" s="75"/>
      <c r="Y1251" s="75">
        <v>7</v>
      </c>
      <c r="Z1251" s="110">
        <v>12</v>
      </c>
      <c r="AA1251" s="75">
        <v>12</v>
      </c>
      <c r="AB1251" s="75">
        <v>12</v>
      </c>
      <c r="AC1251" s="75">
        <v>5</v>
      </c>
      <c r="AD1251" s="75"/>
      <c r="AE1251" s="170"/>
      <c r="AF1251" s="75"/>
      <c r="AG1251" s="75"/>
      <c r="AH1251" s="75"/>
    </row>
    <row r="1252" spans="1:34" ht="14.25" customHeight="1" x14ac:dyDescent="0.25">
      <c r="A1252" s="111">
        <v>81770875</v>
      </c>
      <c r="B1252" s="220" t="s">
        <v>813</v>
      </c>
      <c r="C1252" s="197" t="str">
        <f>VLOOKUP(B1252,Satser!$I$133:$J$160,2,FALSE)</f>
        <v>IV</v>
      </c>
      <c r="D1252" s="220" t="s">
        <v>2113</v>
      </c>
      <c r="E1252" s="440" t="s">
        <v>2180</v>
      </c>
      <c r="F1252" s="220"/>
      <c r="G1252" s="220" t="s">
        <v>527</v>
      </c>
      <c r="H1252" s="421">
        <v>2016</v>
      </c>
      <c r="I1252" s="75">
        <v>1608</v>
      </c>
      <c r="J1252" s="195"/>
      <c r="K1252" s="379">
        <f>IF(B1252="",0,VLOOKUP(B1252,Satser!$D$167:$F$194,2,FALSE)*IF(AA1252="",0,VLOOKUP(AA1252,Satser!$H$2:$J$14,2,FALSE)))</f>
        <v>89276.117771254561</v>
      </c>
      <c r="L1252" s="379">
        <f>IF(B1252="",0,VLOOKUP(B1252,Satser!$I$167:$L$194,3,FALSE)*IF(AA1252="",0,VLOOKUP(AA1252,Satser!$H$2:$J$14,3,FALSE)))</f>
        <v>599425.36217842356</v>
      </c>
      <c r="M1252" s="380">
        <f t="shared" si="20"/>
        <v>688701.47994967806</v>
      </c>
      <c r="N1252" s="141" t="s">
        <v>2109</v>
      </c>
      <c r="O1252" s="75"/>
      <c r="P1252" s="75"/>
      <c r="Q1252" s="75"/>
      <c r="R1252" s="75"/>
      <c r="S1252" s="75"/>
      <c r="T1252" s="75"/>
      <c r="U1252" s="75"/>
      <c r="V1252" s="75"/>
      <c r="W1252" s="75"/>
      <c r="X1252" s="75"/>
      <c r="Y1252" s="75">
        <v>5</v>
      </c>
      <c r="Z1252" s="110">
        <v>12</v>
      </c>
      <c r="AA1252" s="75">
        <v>12</v>
      </c>
      <c r="AB1252" s="75">
        <v>12</v>
      </c>
      <c r="AC1252" s="75">
        <v>7</v>
      </c>
      <c r="AD1252" s="75"/>
      <c r="AE1252" s="170"/>
      <c r="AF1252" s="75"/>
      <c r="AG1252" s="75"/>
      <c r="AH1252" s="75"/>
    </row>
    <row r="1253" spans="1:34" ht="14.25" customHeight="1" x14ac:dyDescent="0.25">
      <c r="A1253" s="111">
        <v>81770876</v>
      </c>
      <c r="B1253" s="220" t="s">
        <v>813</v>
      </c>
      <c r="C1253" s="197" t="str">
        <f>VLOOKUP(B1253,Satser!$I$133:$J$160,2,FALSE)</f>
        <v>IV</v>
      </c>
      <c r="D1253" s="220" t="s">
        <v>2094</v>
      </c>
      <c r="E1253" s="440" t="s">
        <v>2187</v>
      </c>
      <c r="F1253" s="220"/>
      <c r="G1253" s="220" t="s">
        <v>530</v>
      </c>
      <c r="H1253" s="421">
        <v>2016</v>
      </c>
      <c r="I1253" s="75">
        <v>1608</v>
      </c>
      <c r="J1253" s="195"/>
      <c r="K1253" s="379">
        <f>IF(B1253="",0,VLOOKUP(B1253,Satser!$D$167:$F$194,2,FALSE)*IF(AA1253="",0,VLOOKUP(AA1253,Satser!$H$2:$J$14,2,FALSE)))</f>
        <v>89276.117771254561</v>
      </c>
      <c r="L1253" s="379">
        <f>IF(B1253="",0,VLOOKUP(B1253,Satser!$I$167:$L$194,3,FALSE)*IF(AA1253="",0,VLOOKUP(AA1253,Satser!$H$2:$J$14,3,FALSE)))</f>
        <v>599425.36217842356</v>
      </c>
      <c r="M1253" s="380">
        <f t="shared" si="20"/>
        <v>688701.47994967806</v>
      </c>
      <c r="N1253" s="141" t="s">
        <v>2109</v>
      </c>
      <c r="O1253" s="75"/>
      <c r="P1253" s="75"/>
      <c r="Q1253" s="75"/>
      <c r="R1253" s="75"/>
      <c r="S1253" s="75"/>
      <c r="T1253" s="75"/>
      <c r="U1253" s="75"/>
      <c r="V1253" s="75"/>
      <c r="W1253" s="75"/>
      <c r="X1253" s="75"/>
      <c r="Y1253" s="75">
        <v>5</v>
      </c>
      <c r="Z1253" s="110">
        <v>12</v>
      </c>
      <c r="AA1253" s="75">
        <v>12</v>
      </c>
      <c r="AB1253" s="75">
        <v>12</v>
      </c>
      <c r="AC1253" s="75">
        <v>7</v>
      </c>
      <c r="AD1253" s="75"/>
      <c r="AE1253" s="170"/>
      <c r="AF1253" s="75"/>
      <c r="AG1253" s="75"/>
      <c r="AH1253" s="75"/>
    </row>
    <row r="1254" spans="1:34" ht="14.25" customHeight="1" x14ac:dyDescent="0.25">
      <c r="A1254" s="111">
        <v>81770877</v>
      </c>
      <c r="B1254" s="220" t="s">
        <v>813</v>
      </c>
      <c r="C1254" s="197" t="str">
        <f>VLOOKUP(B1254,Satser!$I$133:$J$160,2,FALSE)</f>
        <v>IV</v>
      </c>
      <c r="D1254" s="220" t="s">
        <v>2626</v>
      </c>
      <c r="E1254" s="440">
        <v>642005</v>
      </c>
      <c r="F1254" s="220"/>
      <c r="G1254" s="220"/>
      <c r="H1254" s="421">
        <v>2016</v>
      </c>
      <c r="I1254" s="75">
        <v>1708</v>
      </c>
      <c r="J1254" s="195"/>
      <c r="K1254" s="379">
        <f>IF(B1254="",0,VLOOKUP(B1254,Satser!$D$167:$F$194,2,FALSE)*IF(AA1254="",0,VLOOKUP(AA1254,Satser!$H$2:$J$14,2,FALSE)))</f>
        <v>89276.117771254561</v>
      </c>
      <c r="L1254" s="379">
        <f>IF(B1254="",0,VLOOKUP(B1254,Satser!$I$167:$L$194,3,FALSE)*IF(AA1254="",0,VLOOKUP(AA1254,Satser!$H$2:$J$14,3,FALSE)))</f>
        <v>599425.36217842356</v>
      </c>
      <c r="M1254" s="380">
        <f t="shared" si="20"/>
        <v>688701.47994967806</v>
      </c>
      <c r="N1254" s="141" t="s">
        <v>2636</v>
      </c>
      <c r="O1254" s="75"/>
      <c r="P1254" s="75"/>
      <c r="Q1254" s="75"/>
      <c r="R1254" s="75"/>
      <c r="S1254" s="75"/>
      <c r="T1254" s="75"/>
      <c r="U1254" s="75"/>
      <c r="V1254" s="75"/>
      <c r="W1254" s="75"/>
      <c r="X1254" s="75"/>
      <c r="Y1254" s="75"/>
      <c r="Z1254" s="110">
        <v>5</v>
      </c>
      <c r="AA1254" s="75">
        <v>12</v>
      </c>
      <c r="AB1254" s="75">
        <v>12</v>
      </c>
      <c r="AC1254" s="75">
        <v>12</v>
      </c>
      <c r="AD1254" s="75">
        <v>7</v>
      </c>
      <c r="AE1254" s="170"/>
      <c r="AF1254" s="75"/>
      <c r="AG1254" s="75"/>
      <c r="AH1254" s="75"/>
    </row>
    <row r="1255" spans="1:34" ht="14.25" customHeight="1" x14ac:dyDescent="0.25">
      <c r="A1255" s="111">
        <v>81770878</v>
      </c>
      <c r="B1255" s="220" t="s">
        <v>813</v>
      </c>
      <c r="C1255" s="197" t="str">
        <f>VLOOKUP(B1255,Satser!$I$133:$J$160,2,FALSE)</f>
        <v>IV</v>
      </c>
      <c r="D1255" s="220" t="s">
        <v>2575</v>
      </c>
      <c r="E1255" s="440">
        <v>642005</v>
      </c>
      <c r="F1255" s="220"/>
      <c r="G1255" s="220"/>
      <c r="H1255" s="421">
        <v>2016</v>
      </c>
      <c r="I1255" s="75">
        <v>1708</v>
      </c>
      <c r="J1255" s="195"/>
      <c r="K1255" s="379">
        <f>IF(B1255="",0,VLOOKUP(B1255,Satser!$D$167:$F$194,2,FALSE)*IF(AA1255="",0,VLOOKUP(AA1255,Satser!$H$2:$J$14,2,FALSE)))</f>
        <v>89276.117771254561</v>
      </c>
      <c r="L1255" s="379">
        <f>IF(B1255="",0,VLOOKUP(B1255,Satser!$I$167:$L$194,3,FALSE)*IF(AA1255="",0,VLOOKUP(AA1255,Satser!$H$2:$J$14,3,FALSE)))</f>
        <v>599425.36217842356</v>
      </c>
      <c r="M1255" s="380">
        <f t="shared" si="20"/>
        <v>688701.47994967806</v>
      </c>
      <c r="N1255" s="141" t="s">
        <v>2638</v>
      </c>
      <c r="O1255" s="75"/>
      <c r="P1255" s="75"/>
      <c r="Q1255" s="75"/>
      <c r="R1255" s="75"/>
      <c r="S1255" s="75"/>
      <c r="T1255" s="75"/>
      <c r="U1255" s="75"/>
      <c r="V1255" s="75"/>
      <c r="W1255" s="75"/>
      <c r="X1255" s="75"/>
      <c r="Y1255" s="75"/>
      <c r="Z1255" s="110">
        <v>5</v>
      </c>
      <c r="AA1255" s="75">
        <v>12</v>
      </c>
      <c r="AB1255" s="75">
        <v>12</v>
      </c>
      <c r="AC1255" s="75">
        <v>12</v>
      </c>
      <c r="AD1255" s="75">
        <v>7</v>
      </c>
      <c r="AE1255" s="170"/>
      <c r="AF1255" s="75"/>
      <c r="AG1255" s="75"/>
      <c r="AH1255" s="75"/>
    </row>
    <row r="1256" spans="1:34" ht="14.25" customHeight="1" x14ac:dyDescent="0.25">
      <c r="A1256" s="111">
        <v>81770879</v>
      </c>
      <c r="B1256" s="220" t="s">
        <v>817</v>
      </c>
      <c r="C1256" s="197" t="str">
        <f>VLOOKUP(B1256,Satser!$I$133:$J$160,2,FALSE)</f>
        <v>NV</v>
      </c>
      <c r="D1256" s="220" t="s">
        <v>2050</v>
      </c>
      <c r="E1256" s="440" t="s">
        <v>2190</v>
      </c>
      <c r="F1256" s="220"/>
      <c r="G1256" s="220"/>
      <c r="H1256" s="421">
        <v>2016</v>
      </c>
      <c r="I1256" s="75">
        <v>1601</v>
      </c>
      <c r="J1256" s="195"/>
      <c r="K1256" s="379">
        <f>IF(B1256="",0,VLOOKUP(B1256,Satser!$D$167:$F$194,2,FALSE)*IF(AA1256="",0,VLOOKUP(AA1256,Satser!$H$2:$J$14,2,FALSE)))</f>
        <v>89276.117771254561</v>
      </c>
      <c r="L1256" s="379">
        <f>IF(B1256="",0,VLOOKUP(B1256,Satser!$I$167:$L$194,3,FALSE)*IF(AA1256="",0,VLOOKUP(AA1256,Satser!$H$2:$J$14,3,FALSE)))</f>
        <v>599425.36217842356</v>
      </c>
      <c r="M1256" s="380">
        <f t="shared" si="20"/>
        <v>688701.47994967806</v>
      </c>
      <c r="N1256" s="141" t="s">
        <v>2060</v>
      </c>
      <c r="O1256" s="75"/>
      <c r="P1256" s="75"/>
      <c r="Q1256" s="75"/>
      <c r="R1256" s="75"/>
      <c r="S1256" s="75"/>
      <c r="T1256" s="75"/>
      <c r="U1256" s="75"/>
      <c r="V1256" s="75"/>
      <c r="W1256" s="75"/>
      <c r="X1256" s="75"/>
      <c r="Y1256" s="75">
        <v>12</v>
      </c>
      <c r="Z1256" s="110">
        <v>12</v>
      </c>
      <c r="AA1256" s="75">
        <v>12</v>
      </c>
      <c r="AB1256" s="75">
        <v>12</v>
      </c>
      <c r="AC1256" s="75"/>
      <c r="AD1256" s="75"/>
      <c r="AE1256" s="170"/>
      <c r="AF1256" s="75"/>
      <c r="AG1256" s="75"/>
      <c r="AH1256" s="75"/>
    </row>
    <row r="1257" spans="1:34" ht="14.25" customHeight="1" x14ac:dyDescent="0.25">
      <c r="A1257" s="111">
        <v>81770880</v>
      </c>
      <c r="B1257" s="220" t="s">
        <v>817</v>
      </c>
      <c r="C1257" s="197" t="str">
        <f>VLOOKUP(B1257,Satser!$I$133:$J$160,2,FALSE)</f>
        <v>NV</v>
      </c>
      <c r="D1257" s="220" t="s">
        <v>2083</v>
      </c>
      <c r="E1257" s="440" t="s">
        <v>2190</v>
      </c>
      <c r="F1257" s="220"/>
      <c r="G1257" s="220"/>
      <c r="H1257" s="421">
        <v>2016</v>
      </c>
      <c r="I1257" s="75">
        <v>1603</v>
      </c>
      <c r="J1257" s="195"/>
      <c r="K1257" s="379">
        <f>IF(B1257="",0,VLOOKUP(B1257,Satser!$D$167:$F$194,2,FALSE)*IF(AA1257="",0,VLOOKUP(AA1257,Satser!$H$2:$J$14,2,FALSE)))</f>
        <v>89276.117771254561</v>
      </c>
      <c r="L1257" s="379">
        <f>IF(B1257="",0,VLOOKUP(B1257,Satser!$I$167:$L$194,3,FALSE)*IF(AA1257="",0,VLOOKUP(AA1257,Satser!$H$2:$J$14,3,FALSE)))</f>
        <v>599425.36217842356</v>
      </c>
      <c r="M1257" s="380">
        <f t="shared" si="20"/>
        <v>688701.47994967806</v>
      </c>
      <c r="N1257" s="345" t="s">
        <v>2088</v>
      </c>
      <c r="O1257" s="75"/>
      <c r="P1257" s="75"/>
      <c r="Q1257" s="75"/>
      <c r="R1257" s="75"/>
      <c r="S1257" s="75"/>
      <c r="T1257" s="75"/>
      <c r="U1257" s="75"/>
      <c r="V1257" s="75"/>
      <c r="W1257" s="75"/>
      <c r="X1257" s="75"/>
      <c r="Y1257" s="75">
        <v>10</v>
      </c>
      <c r="Z1257" s="110">
        <v>12</v>
      </c>
      <c r="AA1257" s="75">
        <v>12</v>
      </c>
      <c r="AB1257" s="75">
        <v>12</v>
      </c>
      <c r="AC1257" s="75">
        <v>2</v>
      </c>
      <c r="AD1257" s="75"/>
      <c r="AE1257" s="170"/>
      <c r="AF1257" s="75"/>
      <c r="AG1257" s="75"/>
      <c r="AH1257" s="75"/>
    </row>
    <row r="1258" spans="1:34" ht="14.25" customHeight="1" x14ac:dyDescent="0.25">
      <c r="A1258" s="111">
        <v>81770881</v>
      </c>
      <c r="B1258" s="220" t="s">
        <v>817</v>
      </c>
      <c r="C1258" s="197" t="str">
        <f>VLOOKUP(B1258,Satser!$I$133:$J$160,2,FALSE)</f>
        <v>NV</v>
      </c>
      <c r="D1258" s="220" t="s">
        <v>2232</v>
      </c>
      <c r="E1258" s="440">
        <v>663005</v>
      </c>
      <c r="F1258" s="220"/>
      <c r="G1258" s="220"/>
      <c r="H1258" s="421">
        <v>2016</v>
      </c>
      <c r="I1258" s="75">
        <v>1608</v>
      </c>
      <c r="J1258" s="195"/>
      <c r="K1258" s="379">
        <f>IF(B1258="",0,VLOOKUP(B1258,Satser!$D$167:$F$194,2,FALSE)*IF(AA1258="",0,VLOOKUP(AA1258,Satser!$H$2:$J$14,2,FALSE)))</f>
        <v>89276.117771254561</v>
      </c>
      <c r="L1258" s="379">
        <f>IF(B1258="",0,VLOOKUP(B1258,Satser!$I$167:$L$194,3,FALSE)*IF(AA1258="",0,VLOOKUP(AA1258,Satser!$H$2:$J$14,3,FALSE)))</f>
        <v>599425.36217842356</v>
      </c>
      <c r="M1258" s="380">
        <f t="shared" si="20"/>
        <v>688701.47994967806</v>
      </c>
      <c r="N1258" s="141" t="s">
        <v>2245</v>
      </c>
      <c r="O1258" s="75"/>
      <c r="P1258" s="75"/>
      <c r="Q1258" s="75"/>
      <c r="R1258" s="75"/>
      <c r="S1258" s="75"/>
      <c r="T1258" s="75"/>
      <c r="U1258" s="75"/>
      <c r="V1258" s="75"/>
      <c r="W1258" s="75"/>
      <c r="X1258" s="75"/>
      <c r="Y1258" s="75">
        <v>5</v>
      </c>
      <c r="Z1258" s="110">
        <v>12</v>
      </c>
      <c r="AA1258" s="75">
        <v>12</v>
      </c>
      <c r="AB1258" s="75">
        <v>12</v>
      </c>
      <c r="AC1258" s="75">
        <v>7</v>
      </c>
      <c r="AD1258" s="75"/>
      <c r="AE1258" s="170"/>
      <c r="AF1258" s="75"/>
      <c r="AG1258" s="75"/>
      <c r="AH1258" s="75"/>
    </row>
    <row r="1259" spans="1:34" ht="14.25" customHeight="1" x14ac:dyDescent="0.25">
      <c r="A1259" s="111">
        <v>81770882</v>
      </c>
      <c r="B1259" s="220" t="s">
        <v>817</v>
      </c>
      <c r="C1259" s="197" t="str">
        <f>VLOOKUP(B1259,Satser!$I$133:$J$160,2,FALSE)</f>
        <v>NV</v>
      </c>
      <c r="D1259" s="220" t="s">
        <v>2120</v>
      </c>
      <c r="E1259" s="440" t="s">
        <v>2192</v>
      </c>
      <c r="F1259" s="220"/>
      <c r="G1259" s="220" t="s">
        <v>530</v>
      </c>
      <c r="H1259" s="421">
        <v>2016</v>
      </c>
      <c r="I1259" s="75">
        <v>1606</v>
      </c>
      <c r="J1259" s="195"/>
      <c r="K1259" s="379">
        <f>IF(B1259="",0,VLOOKUP(B1259,Satser!$D$167:$F$194,2,FALSE)*IF(AA1259="",0,VLOOKUP(AA1259,Satser!$H$2:$J$14,2,FALSE)))</f>
        <v>89276.117771254561</v>
      </c>
      <c r="L1259" s="379">
        <f>IF(B1259="",0,VLOOKUP(B1259,Satser!$I$167:$L$194,3,FALSE)*IF(AA1259="",0,VLOOKUP(AA1259,Satser!$H$2:$J$14,3,FALSE)))</f>
        <v>599425.36217842356</v>
      </c>
      <c r="M1259" s="380">
        <f t="shared" si="20"/>
        <v>688701.47994967806</v>
      </c>
      <c r="N1259" s="141" t="s">
        <v>2138</v>
      </c>
      <c r="O1259" s="75"/>
      <c r="P1259" s="75"/>
      <c r="Q1259" s="75"/>
      <c r="R1259" s="75"/>
      <c r="S1259" s="75"/>
      <c r="T1259" s="75"/>
      <c r="U1259" s="75"/>
      <c r="V1259" s="75"/>
      <c r="W1259" s="75"/>
      <c r="X1259" s="75"/>
      <c r="Y1259" s="75">
        <v>7</v>
      </c>
      <c r="Z1259" s="110">
        <v>12</v>
      </c>
      <c r="AA1259" s="75">
        <v>12</v>
      </c>
      <c r="AB1259" s="75">
        <v>12</v>
      </c>
      <c r="AC1259" s="75">
        <v>5</v>
      </c>
      <c r="AD1259" s="75"/>
      <c r="AE1259" s="170"/>
      <c r="AF1259" s="75"/>
      <c r="AG1259" s="75"/>
      <c r="AH1259" s="75"/>
    </row>
    <row r="1260" spans="1:34" ht="14.25" customHeight="1" x14ac:dyDescent="0.25">
      <c r="A1260" s="111">
        <v>81770883</v>
      </c>
      <c r="B1260" s="220" t="s">
        <v>817</v>
      </c>
      <c r="C1260" s="197" t="str">
        <f>VLOOKUP(B1260,Satser!$I$133:$J$160,2,FALSE)</f>
        <v>NV</v>
      </c>
      <c r="D1260" s="220" t="s">
        <v>2121</v>
      </c>
      <c r="E1260" s="440" t="s">
        <v>2192</v>
      </c>
      <c r="F1260" s="220"/>
      <c r="G1260" s="220" t="s">
        <v>527</v>
      </c>
      <c r="H1260" s="421">
        <v>2016</v>
      </c>
      <c r="I1260" s="75">
        <v>1608</v>
      </c>
      <c r="J1260" s="195"/>
      <c r="K1260" s="379">
        <f>IF(B1260="",0,VLOOKUP(B1260,Satser!$D$167:$F$194,2,FALSE)*IF(AA1260="",0,VLOOKUP(AA1260,Satser!$H$2:$J$14,2,FALSE)))</f>
        <v>89276.117771254561</v>
      </c>
      <c r="L1260" s="379">
        <f>IF(B1260="",0,VLOOKUP(B1260,Satser!$I$167:$L$194,3,FALSE)*IF(AA1260="",0,VLOOKUP(AA1260,Satser!$H$2:$J$14,3,FALSE)))</f>
        <v>599425.36217842356</v>
      </c>
      <c r="M1260" s="380">
        <f t="shared" si="20"/>
        <v>688701.47994967806</v>
      </c>
      <c r="N1260" s="141" t="s">
        <v>2138</v>
      </c>
      <c r="O1260" s="75"/>
      <c r="P1260" s="75"/>
      <c r="Q1260" s="75"/>
      <c r="R1260" s="75"/>
      <c r="S1260" s="75"/>
      <c r="T1260" s="75"/>
      <c r="U1260" s="75"/>
      <c r="V1260" s="75"/>
      <c r="W1260" s="75"/>
      <c r="X1260" s="75"/>
      <c r="Y1260" s="75">
        <v>5</v>
      </c>
      <c r="Z1260" s="110">
        <v>12</v>
      </c>
      <c r="AA1260" s="75">
        <v>12</v>
      </c>
      <c r="AB1260" s="75">
        <v>12</v>
      </c>
      <c r="AC1260" s="75">
        <v>7</v>
      </c>
      <c r="AD1260" s="75"/>
      <c r="AE1260" s="170"/>
      <c r="AF1260" s="75"/>
      <c r="AG1260" s="75"/>
      <c r="AH1260" s="75"/>
    </row>
    <row r="1261" spans="1:34" ht="14.25" customHeight="1" x14ac:dyDescent="0.25">
      <c r="A1261" s="111">
        <v>81770884</v>
      </c>
      <c r="B1261" s="220" t="s">
        <v>817</v>
      </c>
      <c r="C1261" s="197" t="str">
        <f>VLOOKUP(B1261,Satser!$I$133:$J$160,2,FALSE)</f>
        <v>NV</v>
      </c>
      <c r="D1261" s="220" t="s">
        <v>2122</v>
      </c>
      <c r="E1261" s="440" t="s">
        <v>2190</v>
      </c>
      <c r="F1261" s="220"/>
      <c r="G1261" s="220" t="s">
        <v>530</v>
      </c>
      <c r="H1261" s="421">
        <v>2016</v>
      </c>
      <c r="I1261" s="75">
        <v>1608</v>
      </c>
      <c r="J1261" s="195"/>
      <c r="K1261" s="379">
        <f>IF(B1261="",0,VLOOKUP(B1261,Satser!$D$167:$F$194,2,FALSE)*IF(AA1261="",0,VLOOKUP(AA1261,Satser!$H$2:$J$14,2,FALSE)))</f>
        <v>89276.117771254561</v>
      </c>
      <c r="L1261" s="379">
        <f>IF(B1261="",0,VLOOKUP(B1261,Satser!$I$167:$L$194,3,FALSE)*IF(AA1261="",0,VLOOKUP(AA1261,Satser!$H$2:$J$14,3,FALSE)))</f>
        <v>599425.36217842356</v>
      </c>
      <c r="M1261" s="380">
        <f t="shared" si="20"/>
        <v>688701.47994967806</v>
      </c>
      <c r="N1261" s="141" t="s">
        <v>2138</v>
      </c>
      <c r="O1261" s="75"/>
      <c r="P1261" s="75"/>
      <c r="Q1261" s="75"/>
      <c r="R1261" s="75"/>
      <c r="S1261" s="75"/>
      <c r="T1261" s="75"/>
      <c r="U1261" s="75"/>
      <c r="V1261" s="75"/>
      <c r="W1261" s="75"/>
      <c r="X1261" s="75"/>
      <c r="Y1261" s="75">
        <v>5</v>
      </c>
      <c r="Z1261" s="110">
        <v>12</v>
      </c>
      <c r="AA1261" s="75">
        <v>12</v>
      </c>
      <c r="AB1261" s="75">
        <v>12</v>
      </c>
      <c r="AC1261" s="75">
        <v>7</v>
      </c>
      <c r="AD1261" s="75"/>
      <c r="AE1261" s="170"/>
      <c r="AF1261" s="75"/>
      <c r="AG1261" s="75"/>
      <c r="AH1261" s="75"/>
    </row>
    <row r="1262" spans="1:34" ht="14.25" customHeight="1" x14ac:dyDescent="0.25">
      <c r="A1262" s="111">
        <v>81770885</v>
      </c>
      <c r="B1262" s="220" t="s">
        <v>817</v>
      </c>
      <c r="C1262" s="197" t="str">
        <f>VLOOKUP(B1262,Satser!$I$133:$J$160,2,FALSE)</f>
        <v>NV</v>
      </c>
      <c r="D1262" s="220" t="s">
        <v>2123</v>
      </c>
      <c r="E1262" s="440" t="s">
        <v>2190</v>
      </c>
      <c r="F1262" s="220"/>
      <c r="G1262" s="220" t="s">
        <v>530</v>
      </c>
      <c r="H1262" s="421">
        <v>2016</v>
      </c>
      <c r="I1262" s="75">
        <v>1606</v>
      </c>
      <c r="J1262" s="195"/>
      <c r="K1262" s="379">
        <f>IF(B1262="",0,VLOOKUP(B1262,Satser!$D$167:$F$194,2,FALSE)*IF(AA1262="",0,VLOOKUP(AA1262,Satser!$H$2:$J$14,2,FALSE)))</f>
        <v>89276.117771254561</v>
      </c>
      <c r="L1262" s="379">
        <f>IF(B1262="",0,VLOOKUP(B1262,Satser!$I$167:$L$194,3,FALSE)*IF(AA1262="",0,VLOOKUP(AA1262,Satser!$H$2:$J$14,3,FALSE)))</f>
        <v>599425.36217842356</v>
      </c>
      <c r="M1262" s="380">
        <f t="shared" si="20"/>
        <v>688701.47994967806</v>
      </c>
      <c r="N1262" s="141" t="s">
        <v>2138</v>
      </c>
      <c r="O1262" s="75"/>
      <c r="P1262" s="75"/>
      <c r="Q1262" s="75"/>
      <c r="R1262" s="75"/>
      <c r="S1262" s="75"/>
      <c r="T1262" s="75"/>
      <c r="U1262" s="75"/>
      <c r="V1262" s="75"/>
      <c r="W1262" s="75"/>
      <c r="X1262" s="75"/>
      <c r="Y1262" s="75">
        <v>7</v>
      </c>
      <c r="Z1262" s="110">
        <v>12</v>
      </c>
      <c r="AA1262" s="75">
        <v>12</v>
      </c>
      <c r="AB1262" s="75">
        <v>12</v>
      </c>
      <c r="AC1262" s="75">
        <v>5</v>
      </c>
      <c r="AD1262" s="75"/>
      <c r="AE1262" s="170"/>
      <c r="AF1262" s="75"/>
      <c r="AG1262" s="75"/>
      <c r="AH1262" s="75"/>
    </row>
    <row r="1263" spans="1:34" ht="14.25" customHeight="1" x14ac:dyDescent="0.25">
      <c r="A1263" s="111">
        <v>81770886</v>
      </c>
      <c r="B1263" s="220" t="s">
        <v>817</v>
      </c>
      <c r="C1263" s="197" t="str">
        <f>VLOOKUP(B1263,Satser!$I$133:$J$160,2,FALSE)</f>
        <v>NV</v>
      </c>
      <c r="D1263" s="220" t="s">
        <v>2134</v>
      </c>
      <c r="E1263" s="440" t="s">
        <v>2164</v>
      </c>
      <c r="F1263" s="220"/>
      <c r="G1263" s="220" t="s">
        <v>527</v>
      </c>
      <c r="H1263" s="421">
        <v>2016</v>
      </c>
      <c r="I1263" s="75">
        <v>1608</v>
      </c>
      <c r="J1263" s="195"/>
      <c r="K1263" s="379">
        <f>IF(B1263="",0,VLOOKUP(B1263,Satser!$D$167:$F$194,2,FALSE)*IF(AA1263="",0,VLOOKUP(AA1263,Satser!$H$2:$J$14,2,FALSE)))</f>
        <v>89276.117771254561</v>
      </c>
      <c r="L1263" s="379">
        <f>IF(B1263="",0,VLOOKUP(B1263,Satser!$I$167:$L$194,3,FALSE)*IF(AA1263="",0,VLOOKUP(AA1263,Satser!$H$2:$J$14,3,FALSE)))</f>
        <v>599425.36217842356</v>
      </c>
      <c r="M1263" s="380">
        <f t="shared" si="20"/>
        <v>688701.47994967806</v>
      </c>
      <c r="N1263" s="141" t="s">
        <v>2138</v>
      </c>
      <c r="O1263" s="75"/>
      <c r="P1263" s="75"/>
      <c r="Q1263" s="75"/>
      <c r="R1263" s="75"/>
      <c r="S1263" s="75"/>
      <c r="T1263" s="75"/>
      <c r="U1263" s="75"/>
      <c r="V1263" s="75"/>
      <c r="W1263" s="75"/>
      <c r="X1263" s="75"/>
      <c r="Y1263" s="75">
        <v>5</v>
      </c>
      <c r="Z1263" s="110">
        <v>12</v>
      </c>
      <c r="AA1263" s="75">
        <v>12</v>
      </c>
      <c r="AB1263" s="75">
        <v>12</v>
      </c>
      <c r="AC1263" s="75">
        <v>7</v>
      </c>
      <c r="AD1263" s="75"/>
      <c r="AE1263" s="170"/>
      <c r="AF1263" s="75"/>
      <c r="AG1263" s="75"/>
      <c r="AH1263" s="75"/>
    </row>
    <row r="1264" spans="1:34" ht="14.25" customHeight="1" x14ac:dyDescent="0.25">
      <c r="A1264" s="111">
        <v>81770887</v>
      </c>
      <c r="B1264" s="220" t="s">
        <v>817</v>
      </c>
      <c r="C1264" s="197" t="str">
        <f>VLOOKUP(B1264,Satser!$I$133:$J$160,2,FALSE)</f>
        <v>NV</v>
      </c>
      <c r="D1264" s="220" t="s">
        <v>2124</v>
      </c>
      <c r="E1264" s="440" t="s">
        <v>2189</v>
      </c>
      <c r="F1264" s="220"/>
      <c r="G1264" s="220" t="s">
        <v>527</v>
      </c>
      <c r="H1264" s="421">
        <v>2016</v>
      </c>
      <c r="I1264" s="75">
        <v>1608</v>
      </c>
      <c r="J1264" s="195"/>
      <c r="K1264" s="379">
        <f>IF(B1264="",0,VLOOKUP(B1264,Satser!$D$167:$F$194,2,FALSE)*IF(AA1264="",0,VLOOKUP(AA1264,Satser!$H$2:$J$14,2,FALSE)))</f>
        <v>89276.117771254561</v>
      </c>
      <c r="L1264" s="379">
        <f>IF(B1264="",0,VLOOKUP(B1264,Satser!$I$167:$L$194,3,FALSE)*IF(AA1264="",0,VLOOKUP(AA1264,Satser!$H$2:$J$14,3,FALSE)))</f>
        <v>599425.36217842356</v>
      </c>
      <c r="M1264" s="380">
        <f t="shared" si="20"/>
        <v>688701.47994967806</v>
      </c>
      <c r="N1264" s="141" t="s">
        <v>2138</v>
      </c>
      <c r="O1264" s="75"/>
      <c r="P1264" s="75"/>
      <c r="Q1264" s="75"/>
      <c r="R1264" s="75"/>
      <c r="S1264" s="75"/>
      <c r="T1264" s="75"/>
      <c r="U1264" s="75"/>
      <c r="V1264" s="75"/>
      <c r="W1264" s="75"/>
      <c r="X1264" s="75"/>
      <c r="Y1264" s="75">
        <v>5</v>
      </c>
      <c r="Z1264" s="110">
        <v>12</v>
      </c>
      <c r="AA1264" s="75">
        <v>12</v>
      </c>
      <c r="AB1264" s="75">
        <v>12</v>
      </c>
      <c r="AC1264" s="75">
        <v>7</v>
      </c>
      <c r="AD1264" s="75"/>
      <c r="AE1264" s="170"/>
      <c r="AF1264" s="75"/>
      <c r="AG1264" s="75"/>
      <c r="AH1264" s="75"/>
    </row>
    <row r="1265" spans="1:34" ht="14.25" customHeight="1" x14ac:dyDescent="0.25">
      <c r="A1265" s="111">
        <v>81770888</v>
      </c>
      <c r="B1265" s="220" t="s">
        <v>817</v>
      </c>
      <c r="C1265" s="197" t="str">
        <f>VLOOKUP(B1265,Satser!$I$133:$J$160,2,FALSE)</f>
        <v>NV</v>
      </c>
      <c r="D1265" s="220" t="s">
        <v>2125</v>
      </c>
      <c r="E1265" s="440" t="s">
        <v>2189</v>
      </c>
      <c r="F1265" s="220"/>
      <c r="G1265" s="220"/>
      <c r="H1265" s="421">
        <v>2016</v>
      </c>
      <c r="I1265" s="75">
        <v>1608</v>
      </c>
      <c r="J1265" s="195"/>
      <c r="K1265" s="379">
        <f>IF(B1265="",0,VLOOKUP(B1265,Satser!$D$167:$F$194,2,FALSE)*IF(AA1265="",0,VLOOKUP(AA1265,Satser!$H$2:$J$14,2,FALSE)))</f>
        <v>89276.117771254561</v>
      </c>
      <c r="L1265" s="379">
        <f>IF(B1265="",0,VLOOKUP(B1265,Satser!$I$167:$L$194,3,FALSE)*IF(AA1265="",0,VLOOKUP(AA1265,Satser!$H$2:$J$14,3,FALSE)))</f>
        <v>599425.36217842356</v>
      </c>
      <c r="M1265" s="380">
        <f t="shared" si="20"/>
        <v>688701.47994967806</v>
      </c>
      <c r="N1265" s="141" t="s">
        <v>2138</v>
      </c>
      <c r="O1265" s="75"/>
      <c r="P1265" s="75"/>
      <c r="Q1265" s="75"/>
      <c r="R1265" s="75"/>
      <c r="S1265" s="75"/>
      <c r="T1265" s="75"/>
      <c r="U1265" s="75"/>
      <c r="V1265" s="75"/>
      <c r="W1265" s="75"/>
      <c r="X1265" s="75"/>
      <c r="Y1265" s="75">
        <v>5</v>
      </c>
      <c r="Z1265" s="110">
        <v>12</v>
      </c>
      <c r="AA1265" s="75">
        <v>12</v>
      </c>
      <c r="AB1265" s="75">
        <v>12</v>
      </c>
      <c r="AC1265" s="75">
        <v>7</v>
      </c>
      <c r="AD1265" s="75"/>
      <c r="AE1265" s="170"/>
      <c r="AF1265" s="75"/>
      <c r="AG1265" s="75"/>
      <c r="AH1265" s="75"/>
    </row>
    <row r="1266" spans="1:34" ht="14.25" customHeight="1" x14ac:dyDescent="0.25">
      <c r="A1266" s="111">
        <v>81770889</v>
      </c>
      <c r="B1266" s="220" t="s">
        <v>817</v>
      </c>
      <c r="C1266" s="197" t="str">
        <f>VLOOKUP(B1266,Satser!$I$133:$J$160,2,FALSE)</f>
        <v>NV</v>
      </c>
      <c r="D1266" s="220" t="s">
        <v>2233</v>
      </c>
      <c r="E1266" s="440">
        <v>662005</v>
      </c>
      <c r="F1266" s="220"/>
      <c r="G1266" s="220" t="s">
        <v>527</v>
      </c>
      <c r="H1266" s="421">
        <v>2016</v>
      </c>
      <c r="I1266" s="75">
        <v>1608</v>
      </c>
      <c r="J1266" s="195"/>
      <c r="K1266" s="379">
        <f>IF(B1266="",0,VLOOKUP(B1266,Satser!$D$167:$F$194,2,FALSE)*IF(AA1266="",0,VLOOKUP(AA1266,Satser!$H$2:$J$14,2,FALSE)))</f>
        <v>89276.117771254561</v>
      </c>
      <c r="L1266" s="379">
        <f>IF(B1266="",0,VLOOKUP(B1266,Satser!$I$167:$L$194,3,FALSE)*IF(AA1266="",0,VLOOKUP(AA1266,Satser!$H$2:$J$14,3,FALSE)))</f>
        <v>599425.36217842356</v>
      </c>
      <c r="M1266" s="380">
        <f t="shared" si="20"/>
        <v>688701.47994967806</v>
      </c>
      <c r="N1266" s="141" t="s">
        <v>2245</v>
      </c>
      <c r="O1266" s="75"/>
      <c r="P1266" s="75"/>
      <c r="Q1266" s="75"/>
      <c r="R1266" s="75"/>
      <c r="S1266" s="75"/>
      <c r="T1266" s="75"/>
      <c r="U1266" s="75"/>
      <c r="V1266" s="75"/>
      <c r="W1266" s="75"/>
      <c r="X1266" s="75"/>
      <c r="Y1266" s="75">
        <v>5</v>
      </c>
      <c r="Z1266" s="110">
        <v>12</v>
      </c>
      <c r="AA1266" s="75">
        <v>12</v>
      </c>
      <c r="AB1266" s="75">
        <v>12</v>
      </c>
      <c r="AC1266" s="75">
        <v>7</v>
      </c>
      <c r="AD1266" s="75"/>
      <c r="AE1266" s="170"/>
      <c r="AF1266" s="75"/>
      <c r="AG1266" s="75"/>
      <c r="AH1266" s="75"/>
    </row>
    <row r="1267" spans="1:34" ht="14.25" customHeight="1" x14ac:dyDescent="0.25">
      <c r="A1267" s="111">
        <v>81770890</v>
      </c>
      <c r="B1267" s="220" t="s">
        <v>817</v>
      </c>
      <c r="C1267" s="197" t="str">
        <f>VLOOKUP(B1267,Satser!$I$133:$J$160,2,FALSE)</f>
        <v>NV</v>
      </c>
      <c r="D1267" s="220" t="s">
        <v>2234</v>
      </c>
      <c r="E1267" s="440">
        <v>662005</v>
      </c>
      <c r="F1267" s="220"/>
      <c r="G1267" s="220" t="s">
        <v>527</v>
      </c>
      <c r="H1267" s="421">
        <v>2016</v>
      </c>
      <c r="I1267" s="75">
        <v>1609</v>
      </c>
      <c r="J1267" s="195"/>
      <c r="K1267" s="379">
        <f>IF(B1267="",0,VLOOKUP(B1267,Satser!$D$167:$F$194,2,FALSE)*IF(AA1267="",0,VLOOKUP(AA1267,Satser!$H$2:$J$14,2,FALSE)))</f>
        <v>89276.117771254561</v>
      </c>
      <c r="L1267" s="379">
        <f>IF(B1267="",0,VLOOKUP(B1267,Satser!$I$167:$L$194,3,FALSE)*IF(AA1267="",0,VLOOKUP(AA1267,Satser!$H$2:$J$14,3,FALSE)))</f>
        <v>599425.36217842356</v>
      </c>
      <c r="M1267" s="380">
        <f t="shared" si="20"/>
        <v>688701.47994967806</v>
      </c>
      <c r="N1267" s="141" t="s">
        <v>2245</v>
      </c>
      <c r="O1267" s="75"/>
      <c r="P1267" s="75"/>
      <c r="Q1267" s="75"/>
      <c r="R1267" s="75"/>
      <c r="S1267" s="75"/>
      <c r="T1267" s="75"/>
      <c r="U1267" s="75"/>
      <c r="V1267" s="75"/>
      <c r="W1267" s="75"/>
      <c r="X1267" s="75"/>
      <c r="Y1267" s="75">
        <v>4</v>
      </c>
      <c r="Z1267" s="110">
        <v>12</v>
      </c>
      <c r="AA1267" s="75">
        <v>12</v>
      </c>
      <c r="AB1267" s="75">
        <v>12</v>
      </c>
      <c r="AC1267" s="75">
        <v>8</v>
      </c>
      <c r="AD1267" s="75"/>
      <c r="AE1267" s="170"/>
      <c r="AF1267" s="75"/>
      <c r="AG1267" s="75"/>
      <c r="AH1267" s="75"/>
    </row>
    <row r="1268" spans="1:34" ht="14.25" customHeight="1" x14ac:dyDescent="0.25">
      <c r="A1268" s="111">
        <v>81770891</v>
      </c>
      <c r="B1268" s="220" t="s">
        <v>817</v>
      </c>
      <c r="C1268" s="197" t="str">
        <f>VLOOKUP(B1268,Satser!$I$133:$J$160,2,FALSE)</f>
        <v>NV</v>
      </c>
      <c r="D1268" s="220" t="s">
        <v>2126</v>
      </c>
      <c r="E1268" s="440" t="s">
        <v>2192</v>
      </c>
      <c r="F1268" s="220"/>
      <c r="G1268" s="220" t="s">
        <v>530</v>
      </c>
      <c r="H1268" s="421">
        <v>2016</v>
      </c>
      <c r="I1268" s="75">
        <v>1610</v>
      </c>
      <c r="J1268" s="195"/>
      <c r="K1268" s="379">
        <f>IF(B1268="",0,VLOOKUP(B1268,Satser!$D$167:$F$194,2,FALSE)*IF(AA1268="",0,VLOOKUP(AA1268,Satser!$H$2:$J$14,2,FALSE)))</f>
        <v>89276.117771254561</v>
      </c>
      <c r="L1268" s="379">
        <f>IF(B1268="",0,VLOOKUP(B1268,Satser!$I$167:$L$194,3,FALSE)*IF(AA1268="",0,VLOOKUP(AA1268,Satser!$H$2:$J$14,3,FALSE)))</f>
        <v>599425.36217842356</v>
      </c>
      <c r="M1268" s="380">
        <f t="shared" si="20"/>
        <v>688701.47994967806</v>
      </c>
      <c r="N1268" s="141" t="s">
        <v>2138</v>
      </c>
      <c r="O1268" s="75"/>
      <c r="P1268" s="75"/>
      <c r="Q1268" s="75"/>
      <c r="R1268" s="75"/>
      <c r="S1268" s="75"/>
      <c r="T1268" s="75"/>
      <c r="U1268" s="75"/>
      <c r="V1268" s="75"/>
      <c r="W1268" s="75"/>
      <c r="X1268" s="75"/>
      <c r="Y1268" s="75">
        <v>3</v>
      </c>
      <c r="Z1268" s="110">
        <v>12</v>
      </c>
      <c r="AA1268" s="75">
        <v>12</v>
      </c>
      <c r="AB1268" s="75">
        <v>12</v>
      </c>
      <c r="AC1268" s="75">
        <v>9</v>
      </c>
      <c r="AD1268" s="75"/>
      <c r="AE1268" s="170"/>
      <c r="AF1268" s="75"/>
      <c r="AG1268" s="75"/>
      <c r="AH1268" s="75"/>
    </row>
    <row r="1269" spans="1:34" ht="14.25" customHeight="1" x14ac:dyDescent="0.25">
      <c r="A1269" s="111">
        <v>81770892</v>
      </c>
      <c r="B1269" s="220" t="s">
        <v>817</v>
      </c>
      <c r="C1269" s="197" t="str">
        <f>VLOOKUP(B1269,Satser!$I$133:$J$160,2,FALSE)</f>
        <v>NV</v>
      </c>
      <c r="D1269" s="220" t="s">
        <v>2093</v>
      </c>
      <c r="E1269" s="440" t="s">
        <v>2164</v>
      </c>
      <c r="F1269" s="220"/>
      <c r="G1269" s="220"/>
      <c r="H1269" s="421">
        <v>2016</v>
      </c>
      <c r="I1269" s="75">
        <v>1608</v>
      </c>
      <c r="J1269" s="195"/>
      <c r="K1269" s="379">
        <f>IF(B1269="",0,VLOOKUP(B1269,Satser!$D$167:$F$194,2,FALSE)*IF(AA1269="",0,VLOOKUP(AA1269,Satser!$H$2:$J$14,2,FALSE)))</f>
        <v>89276.117771254561</v>
      </c>
      <c r="L1269" s="379">
        <f>IF(B1269="",0,VLOOKUP(B1269,Satser!$I$167:$L$194,3,FALSE)*IF(AA1269="",0,VLOOKUP(AA1269,Satser!$H$2:$J$14,3,FALSE)))</f>
        <v>599425.36217842356</v>
      </c>
      <c r="M1269" s="380">
        <f t="shared" si="20"/>
        <v>688701.47994967806</v>
      </c>
      <c r="N1269" s="141" t="s">
        <v>2109</v>
      </c>
      <c r="O1269" s="75"/>
      <c r="P1269" s="75"/>
      <c r="Q1269" s="75"/>
      <c r="R1269" s="75"/>
      <c r="S1269" s="75"/>
      <c r="T1269" s="75"/>
      <c r="U1269" s="75"/>
      <c r="V1269" s="75"/>
      <c r="W1269" s="75"/>
      <c r="X1269" s="75"/>
      <c r="Y1269" s="75">
        <v>5</v>
      </c>
      <c r="Z1269" s="110">
        <v>12</v>
      </c>
      <c r="AA1269" s="75">
        <v>12</v>
      </c>
      <c r="AB1269" s="75">
        <v>12</v>
      </c>
      <c r="AC1269" s="75">
        <v>7</v>
      </c>
      <c r="AD1269" s="75"/>
      <c r="AE1269" s="170"/>
      <c r="AF1269" s="75"/>
      <c r="AG1269" s="75"/>
      <c r="AH1269" s="75"/>
    </row>
    <row r="1270" spans="1:34" ht="14.25" customHeight="1" x14ac:dyDescent="0.25">
      <c r="A1270" s="111">
        <v>81770893</v>
      </c>
      <c r="B1270" s="220" t="s">
        <v>817</v>
      </c>
      <c r="C1270" s="197" t="str">
        <f>VLOOKUP(B1270,Satser!$I$133:$J$160,2,FALSE)</f>
        <v>NV</v>
      </c>
      <c r="D1270" s="220" t="s">
        <v>2127</v>
      </c>
      <c r="E1270" s="440" t="s">
        <v>2192</v>
      </c>
      <c r="F1270" s="220"/>
      <c r="G1270" s="220" t="s">
        <v>527</v>
      </c>
      <c r="H1270" s="421">
        <v>2016</v>
      </c>
      <c r="I1270" s="75">
        <v>1609</v>
      </c>
      <c r="J1270" s="195"/>
      <c r="K1270" s="379">
        <f>IF(B1270="",0,VLOOKUP(B1270,Satser!$D$167:$F$194,2,FALSE)*IF(AA1270="",0,VLOOKUP(AA1270,Satser!$H$2:$J$14,2,FALSE)))</f>
        <v>89276.117771254561</v>
      </c>
      <c r="L1270" s="379">
        <f>IF(B1270="",0,VLOOKUP(B1270,Satser!$I$167:$L$194,3,FALSE)*IF(AA1270="",0,VLOOKUP(AA1270,Satser!$H$2:$J$14,3,FALSE)))</f>
        <v>599425.36217842356</v>
      </c>
      <c r="M1270" s="380">
        <f t="shared" si="20"/>
        <v>688701.47994967806</v>
      </c>
      <c r="N1270" s="141" t="s">
        <v>2138</v>
      </c>
      <c r="O1270" s="75"/>
      <c r="P1270" s="75"/>
      <c r="Q1270" s="75"/>
      <c r="R1270" s="75"/>
      <c r="S1270" s="75"/>
      <c r="T1270" s="75"/>
      <c r="U1270" s="75"/>
      <c r="V1270" s="75"/>
      <c r="W1270" s="75"/>
      <c r="X1270" s="75"/>
      <c r="Y1270" s="75">
        <v>4</v>
      </c>
      <c r="Z1270" s="110">
        <v>12</v>
      </c>
      <c r="AA1270" s="75">
        <v>12</v>
      </c>
      <c r="AB1270" s="75">
        <v>12</v>
      </c>
      <c r="AC1270" s="75">
        <v>8</v>
      </c>
      <c r="AD1270" s="75"/>
      <c r="AE1270" s="170"/>
      <c r="AF1270" s="75"/>
      <c r="AG1270" s="75"/>
      <c r="AH1270" s="75"/>
    </row>
    <row r="1271" spans="1:34" ht="14.25" customHeight="1" x14ac:dyDescent="0.25">
      <c r="A1271" s="111">
        <v>81770894</v>
      </c>
      <c r="B1271" s="220" t="s">
        <v>817</v>
      </c>
      <c r="C1271" s="197" t="str">
        <f>VLOOKUP(B1271,Satser!$I$133:$J$160,2,FALSE)</f>
        <v>NV</v>
      </c>
      <c r="D1271" s="220" t="s">
        <v>2128</v>
      </c>
      <c r="E1271" s="440" t="s">
        <v>2164</v>
      </c>
      <c r="F1271" s="220"/>
      <c r="G1271" s="220" t="s">
        <v>530</v>
      </c>
      <c r="H1271" s="421">
        <v>2016</v>
      </c>
      <c r="I1271" s="75">
        <v>1608</v>
      </c>
      <c r="J1271" s="195"/>
      <c r="K1271" s="379">
        <f>IF(B1271="",0,VLOOKUP(B1271,Satser!$D$167:$F$194,2,FALSE)*IF(AA1271="",0,VLOOKUP(AA1271,Satser!$H$2:$J$14,2,FALSE)))</f>
        <v>89276.117771254561</v>
      </c>
      <c r="L1271" s="379">
        <f>IF(B1271="",0,VLOOKUP(B1271,Satser!$I$167:$L$194,3,FALSE)*IF(AA1271="",0,VLOOKUP(AA1271,Satser!$H$2:$J$14,3,FALSE)))</f>
        <v>599425.36217842356</v>
      </c>
      <c r="M1271" s="380">
        <f t="shared" si="20"/>
        <v>688701.47994967806</v>
      </c>
      <c r="N1271" s="141" t="s">
        <v>2138</v>
      </c>
      <c r="O1271" s="75"/>
      <c r="P1271" s="75"/>
      <c r="Q1271" s="75"/>
      <c r="R1271" s="75"/>
      <c r="S1271" s="75"/>
      <c r="T1271" s="75"/>
      <c r="U1271" s="75"/>
      <c r="V1271" s="75"/>
      <c r="W1271" s="75"/>
      <c r="X1271" s="75"/>
      <c r="Y1271" s="75">
        <v>5</v>
      </c>
      <c r="Z1271" s="110">
        <v>12</v>
      </c>
      <c r="AA1271" s="75">
        <v>12</v>
      </c>
      <c r="AB1271" s="75">
        <v>12</v>
      </c>
      <c r="AC1271" s="75">
        <v>7</v>
      </c>
      <c r="AD1271" s="75"/>
      <c r="AE1271" s="170"/>
      <c r="AF1271" s="75"/>
      <c r="AG1271" s="75"/>
      <c r="AH1271" s="75"/>
    </row>
    <row r="1272" spans="1:34" ht="14.25" customHeight="1" x14ac:dyDescent="0.25">
      <c r="A1272" s="111">
        <v>81770895</v>
      </c>
      <c r="B1272" s="220" t="s">
        <v>817</v>
      </c>
      <c r="C1272" s="197" t="str">
        <f>VLOOKUP(B1272,Satser!$I$133:$J$160,2,FALSE)</f>
        <v>NV</v>
      </c>
      <c r="D1272" s="220" t="s">
        <v>2519</v>
      </c>
      <c r="E1272" s="440">
        <v>661005</v>
      </c>
      <c r="F1272" s="220"/>
      <c r="G1272" s="220"/>
      <c r="H1272" s="421">
        <v>2016</v>
      </c>
      <c r="I1272" s="75">
        <v>1703</v>
      </c>
      <c r="J1272" s="195"/>
      <c r="K1272" s="379">
        <f>IF(B1272="",0,VLOOKUP(B1272,Satser!$D$167:$F$194,2,FALSE)*IF(AA1272="",0,VLOOKUP(AA1272,Satser!$H$2:$J$14,2,FALSE)))</f>
        <v>89276.117771254561</v>
      </c>
      <c r="L1272" s="379">
        <f>IF(B1272="",0,VLOOKUP(B1272,Satser!$I$167:$L$194,3,FALSE)*IF(AA1272="",0,VLOOKUP(AA1272,Satser!$H$2:$J$14,3,FALSE)))</f>
        <v>599425.36217842356</v>
      </c>
      <c r="M1272" s="380">
        <f t="shared" si="20"/>
        <v>688701.47994967806</v>
      </c>
      <c r="N1272" s="141" t="s">
        <v>2562</v>
      </c>
      <c r="O1272" s="75"/>
      <c r="P1272" s="75"/>
      <c r="Q1272" s="75"/>
      <c r="R1272" s="75"/>
      <c r="S1272" s="75"/>
      <c r="T1272" s="75"/>
      <c r="U1272" s="75"/>
      <c r="V1272" s="75"/>
      <c r="W1272" s="75"/>
      <c r="X1272" s="75"/>
      <c r="Y1272" s="75"/>
      <c r="Z1272" s="110">
        <v>10</v>
      </c>
      <c r="AA1272" s="75">
        <v>12</v>
      </c>
      <c r="AB1272" s="75">
        <v>12</v>
      </c>
      <c r="AC1272" s="75">
        <v>12</v>
      </c>
      <c r="AD1272" s="75">
        <v>2</v>
      </c>
      <c r="AE1272" s="170"/>
      <c r="AF1272" s="75"/>
      <c r="AG1272" s="75"/>
      <c r="AH1272" s="75"/>
    </row>
    <row r="1273" spans="1:34" ht="14.25" customHeight="1" x14ac:dyDescent="0.25">
      <c r="A1273" s="111">
        <v>81770896</v>
      </c>
      <c r="B1273" s="220" t="s">
        <v>818</v>
      </c>
      <c r="C1273" s="197" t="str">
        <f>VLOOKUP(B1273,Satser!$I$133:$J$160,2,FALSE)</f>
        <v>SU</v>
      </c>
      <c r="D1273" s="220" t="s">
        <v>1888</v>
      </c>
      <c r="E1273" s="440"/>
      <c r="F1273" s="220"/>
      <c r="G1273" s="220"/>
      <c r="H1273" s="421">
        <v>2016</v>
      </c>
      <c r="I1273" s="75"/>
      <c r="J1273" s="195"/>
      <c r="K1273" s="379">
        <f>IF(B1273="",0,VLOOKUP(B1273,Satser!$D$167:$F$194,2,FALSE)*IF(AA1273="",0,VLOOKUP(AA1273,Satser!$H$2:$J$14,2,FALSE)))</f>
        <v>63768.655550896117</v>
      </c>
      <c r="L1273" s="379">
        <f>IF(B1273="",0,VLOOKUP(B1273,Satser!$I$167:$L$194,3,FALSE)*IF(AA1273="",0,VLOOKUP(AA1273,Satser!$H$2:$J$14,3,FALSE)))</f>
        <v>599425.36217842356</v>
      </c>
      <c r="M1273" s="380">
        <f t="shared" si="20"/>
        <v>663194.01772931963</v>
      </c>
      <c r="N1273" s="141" t="s">
        <v>1594</v>
      </c>
      <c r="O1273" s="75"/>
      <c r="P1273" s="75"/>
      <c r="Q1273" s="75"/>
      <c r="R1273" s="75"/>
      <c r="S1273" s="75"/>
      <c r="T1273" s="75"/>
      <c r="U1273" s="75"/>
      <c r="V1273" s="75"/>
      <c r="W1273" s="75"/>
      <c r="X1273" s="75"/>
      <c r="Y1273" s="75">
        <v>4</v>
      </c>
      <c r="Z1273" s="110">
        <v>12</v>
      </c>
      <c r="AA1273" s="75">
        <v>12</v>
      </c>
      <c r="AB1273" s="75">
        <v>12</v>
      </c>
      <c r="AC1273" s="75">
        <v>8</v>
      </c>
      <c r="AD1273" s="75"/>
      <c r="AE1273" s="170"/>
      <c r="AF1273" s="75"/>
      <c r="AG1273" s="75"/>
      <c r="AH1273" s="75"/>
    </row>
    <row r="1274" spans="1:34" ht="14.25" customHeight="1" x14ac:dyDescent="0.25">
      <c r="A1274" s="111">
        <v>81770897</v>
      </c>
      <c r="B1274" s="220" t="s">
        <v>818</v>
      </c>
      <c r="C1274" s="197" t="str">
        <f>VLOOKUP(B1274,Satser!$I$133:$J$160,2,FALSE)</f>
        <v>SU</v>
      </c>
      <c r="D1274" s="220" t="s">
        <v>1888</v>
      </c>
      <c r="E1274" s="440"/>
      <c r="F1274" s="220"/>
      <c r="G1274" s="220"/>
      <c r="H1274" s="421">
        <v>2016</v>
      </c>
      <c r="I1274" s="75"/>
      <c r="J1274" s="195"/>
      <c r="K1274" s="379">
        <f>IF(B1274="",0,VLOOKUP(B1274,Satser!$D$167:$F$194,2,FALSE)*IF(AA1274="",0,VLOOKUP(AA1274,Satser!$H$2:$J$14,2,FALSE)))</f>
        <v>63768.655550896117</v>
      </c>
      <c r="L1274" s="379">
        <f>IF(B1274="",0,VLOOKUP(B1274,Satser!$I$167:$L$194,3,FALSE)*IF(AA1274="",0,VLOOKUP(AA1274,Satser!$H$2:$J$14,3,FALSE)))</f>
        <v>599425.36217842356</v>
      </c>
      <c r="M1274" s="380">
        <f t="shared" si="20"/>
        <v>663194.01772931963</v>
      </c>
      <c r="N1274" s="141" t="s">
        <v>1594</v>
      </c>
      <c r="O1274" s="75"/>
      <c r="P1274" s="75"/>
      <c r="Q1274" s="75"/>
      <c r="R1274" s="75"/>
      <c r="S1274" s="75"/>
      <c r="T1274" s="75"/>
      <c r="U1274" s="75"/>
      <c r="V1274" s="75"/>
      <c r="W1274" s="75"/>
      <c r="X1274" s="75"/>
      <c r="Y1274" s="75">
        <v>4</v>
      </c>
      <c r="Z1274" s="110">
        <v>12</v>
      </c>
      <c r="AA1274" s="75">
        <v>12</v>
      </c>
      <c r="AB1274" s="75">
        <v>12</v>
      </c>
      <c r="AC1274" s="75">
        <v>8</v>
      </c>
      <c r="AD1274" s="75"/>
      <c r="AE1274" s="170"/>
      <c r="AF1274" s="75"/>
      <c r="AG1274" s="75"/>
      <c r="AH1274" s="75"/>
    </row>
    <row r="1275" spans="1:34" ht="14.25" customHeight="1" x14ac:dyDescent="0.25">
      <c r="A1275" s="111">
        <v>81770898</v>
      </c>
      <c r="B1275" s="220" t="s">
        <v>818</v>
      </c>
      <c r="C1275" s="197" t="str">
        <f>VLOOKUP(B1275,Satser!$I$133:$J$160,2,FALSE)</f>
        <v>SU</v>
      </c>
      <c r="D1275" s="220" t="s">
        <v>1888</v>
      </c>
      <c r="E1275" s="440"/>
      <c r="F1275" s="220"/>
      <c r="G1275" s="220"/>
      <c r="H1275" s="421">
        <v>2016</v>
      </c>
      <c r="I1275" s="75"/>
      <c r="J1275" s="195"/>
      <c r="K1275" s="379">
        <f>IF(B1275="",0,VLOOKUP(B1275,Satser!$D$167:$F$194,2,FALSE)*IF(AA1275="",0,VLOOKUP(AA1275,Satser!$H$2:$J$14,2,FALSE)))</f>
        <v>63768.655550896117</v>
      </c>
      <c r="L1275" s="379">
        <f>IF(B1275="",0,VLOOKUP(B1275,Satser!$I$167:$L$194,3,FALSE)*IF(AA1275="",0,VLOOKUP(AA1275,Satser!$H$2:$J$14,3,FALSE)))</f>
        <v>599425.36217842356</v>
      </c>
      <c r="M1275" s="380">
        <f t="shared" si="20"/>
        <v>663194.01772931963</v>
      </c>
      <c r="N1275" s="141" t="s">
        <v>1594</v>
      </c>
      <c r="O1275" s="75"/>
      <c r="P1275" s="75"/>
      <c r="Q1275" s="75"/>
      <c r="R1275" s="75"/>
      <c r="S1275" s="75"/>
      <c r="T1275" s="75"/>
      <c r="U1275" s="75"/>
      <c r="V1275" s="75"/>
      <c r="W1275" s="75"/>
      <c r="X1275" s="75"/>
      <c r="Y1275" s="75">
        <v>4</v>
      </c>
      <c r="Z1275" s="110">
        <v>12</v>
      </c>
      <c r="AA1275" s="75">
        <v>12</v>
      </c>
      <c r="AB1275" s="75">
        <v>12</v>
      </c>
      <c r="AC1275" s="75">
        <v>8</v>
      </c>
      <c r="AD1275" s="75"/>
      <c r="AE1275" s="170"/>
      <c r="AF1275" s="75"/>
      <c r="AG1275" s="75"/>
      <c r="AH1275" s="75"/>
    </row>
    <row r="1276" spans="1:34" ht="14.25" customHeight="1" x14ac:dyDescent="0.25">
      <c r="A1276" s="450">
        <v>81770899</v>
      </c>
      <c r="B1276" s="220" t="s">
        <v>2229</v>
      </c>
      <c r="C1276" s="197" t="str">
        <f>VLOOKUP(B1276,Satser!$I$133:$J$160,2,FALSE)</f>
        <v>ØK</v>
      </c>
      <c r="D1276" s="220" t="s">
        <v>2459</v>
      </c>
      <c r="E1276" s="440">
        <v>602505</v>
      </c>
      <c r="F1276" s="220"/>
      <c r="G1276" s="220"/>
      <c r="H1276" s="421">
        <v>2016</v>
      </c>
      <c r="I1276" s="75">
        <v>1609</v>
      </c>
      <c r="J1276" s="195"/>
      <c r="K1276" s="379">
        <f>IF(B1276="",0,VLOOKUP(B1276,Satser!$D$167:$F$194,2,FALSE)*IF(AA1276="",0,VLOOKUP(AA1276,Satser!$H$2:$J$14,2,FALSE)))</f>
        <v>89276.117771254561</v>
      </c>
      <c r="L1276" s="379">
        <f>IF(B1276="",0,VLOOKUP(B1276,Satser!$I$167:$L$194,3,FALSE)*IF(AA1276="",0,VLOOKUP(AA1276,Satser!$H$2:$J$14,3,FALSE)))</f>
        <v>599425.36217842356</v>
      </c>
      <c r="M1276" s="380">
        <f t="shared" si="20"/>
        <v>688701.47994967806</v>
      </c>
      <c r="N1276" s="141" t="s">
        <v>2455</v>
      </c>
      <c r="O1276" s="75"/>
      <c r="P1276" s="75"/>
      <c r="Q1276" s="75"/>
      <c r="R1276" s="75"/>
      <c r="S1276" s="75"/>
      <c r="T1276" s="75"/>
      <c r="U1276" s="75"/>
      <c r="V1276" s="75"/>
      <c r="W1276" s="75"/>
      <c r="X1276" s="75"/>
      <c r="Y1276" s="75">
        <v>4</v>
      </c>
      <c r="Z1276" s="110">
        <v>12</v>
      </c>
      <c r="AA1276" s="75">
        <v>12</v>
      </c>
      <c r="AB1276" s="75">
        <v>12</v>
      </c>
      <c r="AC1276" s="75">
        <v>8</v>
      </c>
      <c r="AD1276" s="75"/>
      <c r="AE1276" s="170"/>
      <c r="AF1276" s="75"/>
      <c r="AG1276" s="75"/>
      <c r="AH1276" s="75"/>
    </row>
    <row r="1277" spans="1:34" ht="14.25" customHeight="1" x14ac:dyDescent="0.25">
      <c r="A1277" s="111">
        <v>81770900</v>
      </c>
      <c r="B1277" s="220" t="s">
        <v>818</v>
      </c>
      <c r="C1277" s="197" t="str">
        <f>VLOOKUP(B1277,Satser!$I$133:$J$160,2,FALSE)</f>
        <v>SU</v>
      </c>
      <c r="D1277" s="220" t="s">
        <v>1888</v>
      </c>
      <c r="E1277" s="440"/>
      <c r="F1277" s="220"/>
      <c r="G1277" s="220"/>
      <c r="H1277" s="421">
        <v>2016</v>
      </c>
      <c r="I1277" s="75"/>
      <c r="J1277" s="195"/>
      <c r="K1277" s="379">
        <f>IF(B1277="",0,VLOOKUP(B1277,Satser!$D$167:$F$194,2,FALSE)*IF(AA1277="",0,VLOOKUP(AA1277,Satser!$H$2:$J$14,2,FALSE)))</f>
        <v>63768.655550896117</v>
      </c>
      <c r="L1277" s="379">
        <f>IF(B1277="",0,VLOOKUP(B1277,Satser!$I$167:$L$194,3,FALSE)*IF(AA1277="",0,VLOOKUP(AA1277,Satser!$H$2:$J$14,3,FALSE)))</f>
        <v>599425.36217842356</v>
      </c>
      <c r="M1277" s="380">
        <f t="shared" si="20"/>
        <v>663194.01772931963</v>
      </c>
      <c r="N1277" s="141" t="s">
        <v>1594</v>
      </c>
      <c r="O1277" s="75"/>
      <c r="P1277" s="75"/>
      <c r="Q1277" s="75"/>
      <c r="R1277" s="75"/>
      <c r="S1277" s="75"/>
      <c r="T1277" s="75"/>
      <c r="U1277" s="75"/>
      <c r="V1277" s="75"/>
      <c r="W1277" s="75"/>
      <c r="X1277" s="75"/>
      <c r="Y1277" s="75">
        <v>4</v>
      </c>
      <c r="Z1277" s="110">
        <v>12</v>
      </c>
      <c r="AA1277" s="75">
        <v>12</v>
      </c>
      <c r="AB1277" s="75">
        <v>12</v>
      </c>
      <c r="AC1277" s="75">
        <v>8</v>
      </c>
      <c r="AD1277" s="75"/>
      <c r="AE1277" s="170"/>
      <c r="AF1277" s="75"/>
      <c r="AG1277" s="75"/>
      <c r="AH1277" s="75"/>
    </row>
    <row r="1278" spans="1:34" ht="14.25" customHeight="1" x14ac:dyDescent="0.25">
      <c r="A1278" s="450">
        <v>81770901</v>
      </c>
      <c r="B1278" s="220" t="s">
        <v>2229</v>
      </c>
      <c r="C1278" s="197" t="str">
        <f>VLOOKUP(B1278,Satser!$I$133:$J$160,2,FALSE)</f>
        <v>ØK</v>
      </c>
      <c r="D1278" s="220" t="s">
        <v>2460</v>
      </c>
      <c r="E1278" s="440">
        <v>602005</v>
      </c>
      <c r="F1278" s="220"/>
      <c r="G1278" s="220"/>
      <c r="H1278" s="421">
        <v>2016</v>
      </c>
      <c r="I1278" s="75">
        <v>1609</v>
      </c>
      <c r="J1278" s="195"/>
      <c r="K1278" s="379">
        <f>IF(B1278="",0,VLOOKUP(B1278,Satser!$D$167:$F$194,2,FALSE)*IF(AA1278="",0,VLOOKUP(AA1278,Satser!$H$2:$J$14,2,FALSE)))</f>
        <v>89276.117771254561</v>
      </c>
      <c r="L1278" s="379">
        <f>IF(B1278="",0,VLOOKUP(B1278,Satser!$I$167:$L$194,3,FALSE)*IF(AA1278="",0,VLOOKUP(AA1278,Satser!$H$2:$J$14,3,FALSE)))</f>
        <v>599425.36217842356</v>
      </c>
      <c r="M1278" s="380">
        <f t="shared" si="20"/>
        <v>688701.47994967806</v>
      </c>
      <c r="N1278" s="141" t="s">
        <v>2455</v>
      </c>
      <c r="O1278" s="75"/>
      <c r="P1278" s="75"/>
      <c r="Q1278" s="75"/>
      <c r="R1278" s="75"/>
      <c r="S1278" s="75"/>
      <c r="T1278" s="75"/>
      <c r="U1278" s="75"/>
      <c r="V1278" s="75"/>
      <c r="W1278" s="75"/>
      <c r="X1278" s="75"/>
      <c r="Y1278" s="75">
        <v>4</v>
      </c>
      <c r="Z1278" s="110">
        <v>12</v>
      </c>
      <c r="AA1278" s="75">
        <v>12</v>
      </c>
      <c r="AB1278" s="75">
        <v>12</v>
      </c>
      <c r="AC1278" s="75">
        <v>8</v>
      </c>
      <c r="AD1278" s="75"/>
      <c r="AE1278" s="170"/>
      <c r="AF1278" s="75"/>
      <c r="AG1278" s="75"/>
      <c r="AH1278" s="75"/>
    </row>
    <row r="1279" spans="1:34" ht="14.25" customHeight="1" x14ac:dyDescent="0.25">
      <c r="A1279" s="111">
        <v>81770902</v>
      </c>
      <c r="B1279" s="220" t="s">
        <v>818</v>
      </c>
      <c r="C1279" s="197" t="str">
        <f>VLOOKUP(B1279,Satser!$I$133:$J$160,2,FALSE)</f>
        <v>SU</v>
      </c>
      <c r="D1279" s="220" t="s">
        <v>1888</v>
      </c>
      <c r="E1279" s="440"/>
      <c r="F1279" s="220"/>
      <c r="G1279" s="220"/>
      <c r="H1279" s="421">
        <v>2016</v>
      </c>
      <c r="I1279" s="75"/>
      <c r="J1279" s="195"/>
      <c r="K1279" s="379">
        <f>IF(B1279="",0,VLOOKUP(B1279,Satser!$D$167:$F$194,2,FALSE)*IF(AA1279="",0,VLOOKUP(AA1279,Satser!$H$2:$J$14,2,FALSE)))</f>
        <v>63768.655550896117</v>
      </c>
      <c r="L1279" s="379">
        <f>IF(B1279="",0,VLOOKUP(B1279,Satser!$I$167:$L$194,3,FALSE)*IF(AA1279="",0,VLOOKUP(AA1279,Satser!$H$2:$J$14,3,FALSE)))</f>
        <v>599425.36217842356</v>
      </c>
      <c r="M1279" s="380">
        <f t="shared" si="20"/>
        <v>663194.01772931963</v>
      </c>
      <c r="N1279" s="141" t="s">
        <v>1594</v>
      </c>
      <c r="O1279" s="75"/>
      <c r="P1279" s="75"/>
      <c r="Q1279" s="75"/>
      <c r="R1279" s="75"/>
      <c r="S1279" s="75"/>
      <c r="T1279" s="75"/>
      <c r="U1279" s="75"/>
      <c r="V1279" s="75"/>
      <c r="W1279" s="75"/>
      <c r="X1279" s="75"/>
      <c r="Y1279" s="75">
        <v>4</v>
      </c>
      <c r="Z1279" s="110">
        <v>12</v>
      </c>
      <c r="AA1279" s="75">
        <v>12</v>
      </c>
      <c r="AB1279" s="75">
        <v>12</v>
      </c>
      <c r="AC1279" s="75">
        <v>8</v>
      </c>
      <c r="AD1279" s="75"/>
      <c r="AE1279" s="170"/>
      <c r="AF1279" s="75"/>
      <c r="AG1279" s="75"/>
      <c r="AH1279" s="75"/>
    </row>
    <row r="1280" spans="1:34" ht="14.25" customHeight="1" x14ac:dyDescent="0.25">
      <c r="A1280" s="111">
        <v>81770903</v>
      </c>
      <c r="B1280" s="220" t="s">
        <v>818</v>
      </c>
      <c r="C1280" s="197" t="str">
        <f>VLOOKUP(B1280,Satser!$I$133:$J$160,2,FALSE)</f>
        <v>SU</v>
      </c>
      <c r="D1280" s="220" t="s">
        <v>1888</v>
      </c>
      <c r="E1280" s="440"/>
      <c r="F1280" s="220"/>
      <c r="G1280" s="220"/>
      <c r="H1280" s="421">
        <v>2016</v>
      </c>
      <c r="I1280" s="75"/>
      <c r="J1280" s="195"/>
      <c r="K1280" s="379">
        <f>IF(B1280="",0,VLOOKUP(B1280,Satser!$D$167:$F$194,2,FALSE)*IF(AA1280="",0,VLOOKUP(AA1280,Satser!$H$2:$J$14,2,FALSE)))</f>
        <v>63768.655550896117</v>
      </c>
      <c r="L1280" s="379">
        <f>IF(B1280="",0,VLOOKUP(B1280,Satser!$I$167:$L$194,3,FALSE)*IF(AA1280="",0,VLOOKUP(AA1280,Satser!$H$2:$J$14,3,FALSE)))</f>
        <v>599425.36217842356</v>
      </c>
      <c r="M1280" s="380">
        <f t="shared" si="20"/>
        <v>663194.01772931963</v>
      </c>
      <c r="N1280" s="141" t="s">
        <v>1594</v>
      </c>
      <c r="O1280" s="75"/>
      <c r="P1280" s="75"/>
      <c r="Q1280" s="75"/>
      <c r="R1280" s="75"/>
      <c r="S1280" s="75"/>
      <c r="T1280" s="75"/>
      <c r="U1280" s="75"/>
      <c r="V1280" s="75"/>
      <c r="W1280" s="75"/>
      <c r="X1280" s="75"/>
      <c r="Y1280" s="75">
        <v>4</v>
      </c>
      <c r="Z1280" s="110">
        <v>12</v>
      </c>
      <c r="AA1280" s="75">
        <v>12</v>
      </c>
      <c r="AB1280" s="75">
        <v>12</v>
      </c>
      <c r="AC1280" s="75">
        <v>8</v>
      </c>
      <c r="AD1280" s="75"/>
      <c r="AE1280" s="170"/>
      <c r="AF1280" s="75"/>
      <c r="AG1280" s="75"/>
      <c r="AH1280" s="75"/>
    </row>
    <row r="1281" spans="1:34" ht="14.25" customHeight="1" x14ac:dyDescent="0.25">
      <c r="A1281" s="450">
        <v>81770904</v>
      </c>
      <c r="B1281" s="220" t="s">
        <v>2226</v>
      </c>
      <c r="C1281" s="197" t="str">
        <f>VLOOKUP(B1281,Satser!$I$133:$J$160,2,FALSE)</f>
        <v>MH</v>
      </c>
      <c r="D1281" s="220" t="s">
        <v>2441</v>
      </c>
      <c r="E1281" s="440"/>
      <c r="F1281" s="220"/>
      <c r="G1281" s="220"/>
      <c r="H1281" s="421">
        <v>2016</v>
      </c>
      <c r="I1281" s="75"/>
      <c r="J1281" s="195"/>
      <c r="K1281" s="379">
        <f>IF(B1281="",0,VLOOKUP(B1281,Satser!$D$167:$F$194,2,FALSE)*IF(AA1281="",0,VLOOKUP(AA1281,Satser!$H$2:$J$14,2,FALSE)))</f>
        <v>127537.31110179223</v>
      </c>
      <c r="L1281" s="379">
        <f>IF(B1281="",0,VLOOKUP(B1281,Satser!$I$167:$L$194,3,FALSE)*IF(AA1281="",0,VLOOKUP(AA1281,Satser!$H$2:$J$14,3,FALSE)))</f>
        <v>599425.36217842356</v>
      </c>
      <c r="M1281" s="380">
        <f t="shared" si="20"/>
        <v>726962.67328021582</v>
      </c>
      <c r="N1281" s="141" t="s">
        <v>1594</v>
      </c>
      <c r="O1281" s="75"/>
      <c r="P1281" s="75"/>
      <c r="Q1281" s="75"/>
      <c r="R1281" s="75"/>
      <c r="S1281" s="75"/>
      <c r="T1281" s="75"/>
      <c r="U1281" s="75"/>
      <c r="V1281" s="75"/>
      <c r="W1281" s="75"/>
      <c r="X1281" s="75"/>
      <c r="Y1281" s="75">
        <v>4</v>
      </c>
      <c r="Z1281" s="110">
        <v>12</v>
      </c>
      <c r="AA1281" s="75">
        <v>12</v>
      </c>
      <c r="AB1281" s="75">
        <v>12</v>
      </c>
      <c r="AC1281" s="75">
        <v>8</v>
      </c>
      <c r="AD1281" s="75"/>
      <c r="AE1281" s="170"/>
      <c r="AF1281" s="75"/>
      <c r="AG1281" s="75"/>
      <c r="AH1281" s="75"/>
    </row>
    <row r="1282" spans="1:34" ht="14.25" customHeight="1" x14ac:dyDescent="0.25">
      <c r="A1282" s="111">
        <v>81770905</v>
      </c>
      <c r="B1282" s="220" t="s">
        <v>818</v>
      </c>
      <c r="C1282" s="197" t="str">
        <f>VLOOKUP(B1282,Satser!$I$133:$J$160,2,FALSE)</f>
        <v>SU</v>
      </c>
      <c r="D1282" s="220" t="s">
        <v>1888</v>
      </c>
      <c r="E1282" s="440"/>
      <c r="F1282" s="220"/>
      <c r="G1282" s="220"/>
      <c r="H1282" s="421">
        <v>2016</v>
      </c>
      <c r="I1282" s="75"/>
      <c r="J1282" s="195"/>
      <c r="K1282" s="379">
        <f>IF(B1282="",0,VLOOKUP(B1282,Satser!$D$167:$F$194,2,FALSE)*IF(AA1282="",0,VLOOKUP(AA1282,Satser!$H$2:$J$14,2,FALSE)))</f>
        <v>63768.655550896117</v>
      </c>
      <c r="L1282" s="379">
        <f>IF(B1282="",0,VLOOKUP(B1282,Satser!$I$167:$L$194,3,FALSE)*IF(AA1282="",0,VLOOKUP(AA1282,Satser!$H$2:$J$14,3,FALSE)))</f>
        <v>599425.36217842356</v>
      </c>
      <c r="M1282" s="380">
        <f t="shared" si="20"/>
        <v>663194.01772931963</v>
      </c>
      <c r="N1282" s="141" t="s">
        <v>1594</v>
      </c>
      <c r="O1282" s="75"/>
      <c r="P1282" s="75"/>
      <c r="Q1282" s="75"/>
      <c r="R1282" s="75"/>
      <c r="S1282" s="75"/>
      <c r="T1282" s="75"/>
      <c r="U1282" s="75"/>
      <c r="V1282" s="75"/>
      <c r="W1282" s="75"/>
      <c r="X1282" s="75"/>
      <c r="Y1282" s="75">
        <v>4</v>
      </c>
      <c r="Z1282" s="110">
        <v>12</v>
      </c>
      <c r="AA1282" s="75">
        <v>12</v>
      </c>
      <c r="AB1282" s="75">
        <v>12</v>
      </c>
      <c r="AC1282" s="75">
        <v>8</v>
      </c>
      <c r="AD1282" s="75"/>
      <c r="AE1282" s="170"/>
      <c r="AF1282" s="75"/>
      <c r="AG1282" s="75"/>
      <c r="AH1282" s="75"/>
    </row>
    <row r="1283" spans="1:34" ht="14.25" customHeight="1" x14ac:dyDescent="0.25">
      <c r="A1283" s="111">
        <v>81770906</v>
      </c>
      <c r="B1283" s="220" t="s">
        <v>818</v>
      </c>
      <c r="C1283" s="197" t="str">
        <f>VLOOKUP(B1283,Satser!$I$133:$J$160,2,FALSE)</f>
        <v>SU</v>
      </c>
      <c r="D1283" s="220" t="s">
        <v>1888</v>
      </c>
      <c r="E1283" s="440"/>
      <c r="F1283" s="220"/>
      <c r="G1283" s="220"/>
      <c r="H1283" s="421">
        <v>2016</v>
      </c>
      <c r="I1283" s="75"/>
      <c r="J1283" s="195"/>
      <c r="K1283" s="379">
        <f>IF(B1283="",0,VLOOKUP(B1283,Satser!$D$167:$F$194,2,FALSE)*IF(AA1283="",0,VLOOKUP(AA1283,Satser!$H$2:$J$14,2,FALSE)))</f>
        <v>63768.655550896117</v>
      </c>
      <c r="L1283" s="379">
        <f>IF(B1283="",0,VLOOKUP(B1283,Satser!$I$167:$L$194,3,FALSE)*IF(AA1283="",0,VLOOKUP(AA1283,Satser!$H$2:$J$14,3,FALSE)))</f>
        <v>599425.36217842356</v>
      </c>
      <c r="M1283" s="380">
        <f t="shared" si="20"/>
        <v>663194.01772931963</v>
      </c>
      <c r="N1283" s="141" t="s">
        <v>1594</v>
      </c>
      <c r="O1283" s="75"/>
      <c r="P1283" s="75"/>
      <c r="Q1283" s="75"/>
      <c r="R1283" s="75"/>
      <c r="S1283" s="75"/>
      <c r="T1283" s="75"/>
      <c r="U1283" s="75"/>
      <c r="V1283" s="75"/>
      <c r="W1283" s="75"/>
      <c r="X1283" s="75"/>
      <c r="Y1283" s="75">
        <v>4</v>
      </c>
      <c r="Z1283" s="110">
        <v>12</v>
      </c>
      <c r="AA1283" s="75">
        <v>12</v>
      </c>
      <c r="AB1283" s="75">
        <v>12</v>
      </c>
      <c r="AC1283" s="75">
        <v>8</v>
      </c>
      <c r="AD1283" s="75"/>
      <c r="AE1283" s="170"/>
      <c r="AF1283" s="75"/>
      <c r="AG1283" s="75"/>
      <c r="AH1283" s="75"/>
    </row>
    <row r="1284" spans="1:34" ht="14.25" customHeight="1" x14ac:dyDescent="0.25">
      <c r="A1284" s="450">
        <v>81770907</v>
      </c>
      <c r="B1284" s="220" t="s">
        <v>2229</v>
      </c>
      <c r="C1284" s="197" t="str">
        <f>VLOOKUP(B1284,Satser!$I$133:$J$160,2,FALSE)</f>
        <v>ØK</v>
      </c>
      <c r="D1284" s="220" t="s">
        <v>2461</v>
      </c>
      <c r="E1284" s="440">
        <v>602005</v>
      </c>
      <c r="F1284" s="220"/>
      <c r="G1284" s="220"/>
      <c r="H1284" s="421">
        <v>2016</v>
      </c>
      <c r="I1284" s="75">
        <v>1609</v>
      </c>
      <c r="J1284" s="195"/>
      <c r="K1284" s="379">
        <f>IF(B1284="",0,VLOOKUP(B1284,Satser!$D$167:$F$194,2,FALSE)*IF(AA1284="",0,VLOOKUP(AA1284,Satser!$H$2:$J$14,2,FALSE)))</f>
        <v>89276.117771254561</v>
      </c>
      <c r="L1284" s="379">
        <f>IF(B1284="",0,VLOOKUP(B1284,Satser!$I$167:$L$194,3,FALSE)*IF(AA1284="",0,VLOOKUP(AA1284,Satser!$H$2:$J$14,3,FALSE)))</f>
        <v>599425.36217842356</v>
      </c>
      <c r="M1284" s="380">
        <f t="shared" si="20"/>
        <v>688701.47994967806</v>
      </c>
      <c r="N1284" s="141" t="s">
        <v>2455</v>
      </c>
      <c r="O1284" s="75"/>
      <c r="P1284" s="75"/>
      <c r="Q1284" s="75"/>
      <c r="R1284" s="75"/>
      <c r="S1284" s="75"/>
      <c r="T1284" s="75"/>
      <c r="U1284" s="75"/>
      <c r="V1284" s="75"/>
      <c r="W1284" s="75"/>
      <c r="X1284" s="75"/>
      <c r="Y1284" s="75">
        <v>4</v>
      </c>
      <c r="Z1284" s="110">
        <v>12</v>
      </c>
      <c r="AA1284" s="75">
        <v>12</v>
      </c>
      <c r="AB1284" s="75">
        <v>12</v>
      </c>
      <c r="AC1284" s="75">
        <v>8</v>
      </c>
      <c r="AD1284" s="75"/>
      <c r="AE1284" s="170"/>
      <c r="AF1284" s="75"/>
      <c r="AG1284" s="75"/>
      <c r="AH1284" s="75"/>
    </row>
    <row r="1285" spans="1:34" ht="14.25" customHeight="1" x14ac:dyDescent="0.25">
      <c r="A1285" s="450">
        <v>81770908</v>
      </c>
      <c r="B1285" s="220" t="s">
        <v>2229</v>
      </c>
      <c r="C1285" s="197" t="str">
        <f>VLOOKUP(B1285,Satser!$I$133:$J$160,2,FALSE)</f>
        <v>ØK</v>
      </c>
      <c r="D1285" s="220" t="s">
        <v>2704</v>
      </c>
      <c r="E1285" s="440">
        <v>602505</v>
      </c>
      <c r="F1285" s="220"/>
      <c r="G1285" s="220"/>
      <c r="H1285" s="421">
        <v>2016</v>
      </c>
      <c r="I1285" s="75">
        <v>1708</v>
      </c>
      <c r="J1285" s="195"/>
      <c r="K1285" s="379">
        <f>IF(B1285="",0,VLOOKUP(B1285,Satser!$D$167:$F$194,2,FALSE)*IF(AA1285="",0,VLOOKUP(AA1285,Satser!$H$2:$J$14,2,FALSE)))</f>
        <v>89276.117771254561</v>
      </c>
      <c r="L1285" s="379">
        <f>IF(B1285="",0,VLOOKUP(B1285,Satser!$I$167:$L$194,3,FALSE)*IF(AA1285="",0,VLOOKUP(AA1285,Satser!$H$2:$J$14,3,FALSE)))</f>
        <v>599425.36217842356</v>
      </c>
      <c r="M1285" s="380">
        <f t="shared" si="20"/>
        <v>688701.47994967806</v>
      </c>
      <c r="N1285" s="141" t="s">
        <v>2726</v>
      </c>
      <c r="O1285" s="75"/>
      <c r="P1285" s="75"/>
      <c r="Q1285" s="75"/>
      <c r="R1285" s="75"/>
      <c r="S1285" s="75"/>
      <c r="T1285" s="75"/>
      <c r="U1285" s="75"/>
      <c r="V1285" s="75"/>
      <c r="W1285" s="75"/>
      <c r="X1285" s="75"/>
      <c r="Y1285" s="75">
        <v>4</v>
      </c>
      <c r="Z1285" s="110">
        <v>5</v>
      </c>
      <c r="AA1285" s="75">
        <v>12</v>
      </c>
      <c r="AB1285" s="75">
        <v>12</v>
      </c>
      <c r="AC1285" s="75">
        <v>3</v>
      </c>
      <c r="AD1285" s="75"/>
      <c r="AE1285" s="170"/>
      <c r="AF1285" s="75"/>
      <c r="AG1285" s="75"/>
      <c r="AH1285" s="75"/>
    </row>
    <row r="1286" spans="1:34" ht="14.25" customHeight="1" x14ac:dyDescent="0.25">
      <c r="A1286" s="111">
        <v>81770909</v>
      </c>
      <c r="B1286" s="220" t="s">
        <v>818</v>
      </c>
      <c r="C1286" s="197" t="str">
        <f>VLOOKUP(B1286,Satser!$I$133:$J$160,2,FALSE)</f>
        <v>SU</v>
      </c>
      <c r="D1286" s="220" t="s">
        <v>1888</v>
      </c>
      <c r="E1286" s="440"/>
      <c r="F1286" s="220"/>
      <c r="G1286" s="220"/>
      <c r="H1286" s="421">
        <v>2016</v>
      </c>
      <c r="I1286" s="75"/>
      <c r="J1286" s="195"/>
      <c r="K1286" s="379">
        <f>IF(B1286="",0,VLOOKUP(B1286,Satser!$D$167:$F$194,2,FALSE)*IF(AA1286="",0,VLOOKUP(AA1286,Satser!$H$2:$J$14,2,FALSE)))</f>
        <v>63768.655550896117</v>
      </c>
      <c r="L1286" s="379">
        <f>IF(B1286="",0,VLOOKUP(B1286,Satser!$I$167:$L$194,3,FALSE)*IF(AA1286="",0,VLOOKUP(AA1286,Satser!$H$2:$J$14,3,FALSE)))</f>
        <v>599425.36217842356</v>
      </c>
      <c r="M1286" s="380">
        <f t="shared" si="20"/>
        <v>663194.01772931963</v>
      </c>
      <c r="N1286" s="141" t="s">
        <v>1594</v>
      </c>
      <c r="O1286" s="75"/>
      <c r="P1286" s="75"/>
      <c r="Q1286" s="75"/>
      <c r="R1286" s="75"/>
      <c r="S1286" s="75"/>
      <c r="T1286" s="75"/>
      <c r="U1286" s="75"/>
      <c r="V1286" s="75"/>
      <c r="W1286" s="75"/>
      <c r="X1286" s="75"/>
      <c r="Y1286" s="75">
        <v>4</v>
      </c>
      <c r="Z1286" s="110">
        <v>12</v>
      </c>
      <c r="AA1286" s="75">
        <v>12</v>
      </c>
      <c r="AB1286" s="75">
        <v>12</v>
      </c>
      <c r="AC1286" s="75">
        <v>8</v>
      </c>
      <c r="AD1286" s="75"/>
      <c r="AE1286" s="170"/>
      <c r="AF1286" s="75"/>
      <c r="AG1286" s="75"/>
      <c r="AH1286" s="75"/>
    </row>
    <row r="1287" spans="1:34" ht="14.25" customHeight="1" x14ac:dyDescent="0.25">
      <c r="A1287" s="111">
        <v>81770910</v>
      </c>
      <c r="B1287" s="220" t="s">
        <v>818</v>
      </c>
      <c r="C1287" s="197" t="str">
        <f>VLOOKUP(B1287,Satser!$I$133:$J$160,2,FALSE)</f>
        <v>SU</v>
      </c>
      <c r="D1287" s="220" t="s">
        <v>1888</v>
      </c>
      <c r="E1287" s="440"/>
      <c r="F1287" s="220"/>
      <c r="G1287" s="220"/>
      <c r="H1287" s="421">
        <v>2016</v>
      </c>
      <c r="I1287" s="75"/>
      <c r="J1287" s="195"/>
      <c r="K1287" s="379">
        <f>IF(B1287="",0,VLOOKUP(B1287,Satser!$D$167:$F$194,2,FALSE)*IF(AA1287="",0,VLOOKUP(AA1287,Satser!$H$2:$J$14,2,FALSE)))</f>
        <v>63768.655550896117</v>
      </c>
      <c r="L1287" s="379">
        <f>IF(B1287="",0,VLOOKUP(B1287,Satser!$I$167:$L$194,3,FALSE)*IF(AA1287="",0,VLOOKUP(AA1287,Satser!$H$2:$J$14,3,FALSE)))</f>
        <v>599425.36217842356</v>
      </c>
      <c r="M1287" s="380">
        <f t="shared" si="20"/>
        <v>663194.01772931963</v>
      </c>
      <c r="N1287" s="141" t="s">
        <v>1594</v>
      </c>
      <c r="O1287" s="75"/>
      <c r="P1287" s="75"/>
      <c r="Q1287" s="75"/>
      <c r="R1287" s="75"/>
      <c r="S1287" s="75"/>
      <c r="T1287" s="75"/>
      <c r="U1287" s="75"/>
      <c r="V1287" s="75"/>
      <c r="W1287" s="75"/>
      <c r="X1287" s="75"/>
      <c r="Y1287" s="75">
        <v>4</v>
      </c>
      <c r="Z1287" s="110">
        <v>12</v>
      </c>
      <c r="AA1287" s="75">
        <v>12</v>
      </c>
      <c r="AB1287" s="75">
        <v>12</v>
      </c>
      <c r="AC1287" s="75">
        <v>8</v>
      </c>
      <c r="AD1287" s="75"/>
      <c r="AE1287" s="170"/>
      <c r="AF1287" s="75"/>
      <c r="AG1287" s="75"/>
      <c r="AH1287" s="75"/>
    </row>
    <row r="1288" spans="1:34" ht="14.25" customHeight="1" x14ac:dyDescent="0.25">
      <c r="A1288" s="111">
        <v>81770911</v>
      </c>
      <c r="B1288" s="220" t="s">
        <v>818</v>
      </c>
      <c r="C1288" s="197" t="str">
        <f>VLOOKUP(B1288,Satser!$I$133:$J$160,2,FALSE)</f>
        <v>SU</v>
      </c>
      <c r="D1288" s="220" t="s">
        <v>1888</v>
      </c>
      <c r="E1288" s="440"/>
      <c r="F1288" s="220"/>
      <c r="G1288" s="220"/>
      <c r="H1288" s="421">
        <v>2016</v>
      </c>
      <c r="I1288" s="75"/>
      <c r="J1288" s="195"/>
      <c r="K1288" s="379">
        <f>IF(B1288="",0,VLOOKUP(B1288,Satser!$D$167:$F$194,2,FALSE)*IF(AA1288="",0,VLOOKUP(AA1288,Satser!$H$2:$J$14,2,FALSE)))</f>
        <v>63768.655550896117</v>
      </c>
      <c r="L1288" s="379">
        <f>IF(B1288="",0,VLOOKUP(B1288,Satser!$I$167:$L$194,3,FALSE)*IF(AA1288="",0,VLOOKUP(AA1288,Satser!$H$2:$J$14,3,FALSE)))</f>
        <v>599425.36217842356</v>
      </c>
      <c r="M1288" s="380">
        <f t="shared" si="20"/>
        <v>663194.01772931963</v>
      </c>
      <c r="N1288" s="141" t="s">
        <v>1594</v>
      </c>
      <c r="O1288" s="75"/>
      <c r="P1288" s="75"/>
      <c r="Q1288" s="75"/>
      <c r="R1288" s="75"/>
      <c r="S1288" s="75"/>
      <c r="T1288" s="75"/>
      <c r="U1288" s="75"/>
      <c r="V1288" s="75"/>
      <c r="W1288" s="75"/>
      <c r="X1288" s="75"/>
      <c r="Y1288" s="75">
        <v>4</v>
      </c>
      <c r="Z1288" s="110">
        <v>12</v>
      </c>
      <c r="AA1288" s="75">
        <v>12</v>
      </c>
      <c r="AB1288" s="75">
        <v>12</v>
      </c>
      <c r="AC1288" s="75">
        <v>8</v>
      </c>
      <c r="AD1288" s="75"/>
      <c r="AE1288" s="170"/>
      <c r="AF1288" s="75"/>
      <c r="AG1288" s="75"/>
      <c r="AH1288" s="75"/>
    </row>
    <row r="1289" spans="1:34" ht="14.25" customHeight="1" x14ac:dyDescent="0.25">
      <c r="A1289" s="450">
        <v>81770912</v>
      </c>
      <c r="B1289" s="220" t="s">
        <v>2229</v>
      </c>
      <c r="C1289" s="197" t="str">
        <f>VLOOKUP(B1289,Satser!$I$133:$J$160,2,FALSE)</f>
        <v>ØK</v>
      </c>
      <c r="D1289" s="220" t="s">
        <v>2462</v>
      </c>
      <c r="E1289" s="440">
        <v>602505</v>
      </c>
      <c r="F1289" s="220"/>
      <c r="G1289" s="220"/>
      <c r="H1289" s="421">
        <v>2016</v>
      </c>
      <c r="I1289" s="75">
        <v>1609</v>
      </c>
      <c r="J1289" s="195"/>
      <c r="K1289" s="379">
        <f>IF(B1289="",0,VLOOKUP(B1289,Satser!$D$167:$F$194,2,FALSE)*IF(AA1289="",0,VLOOKUP(AA1289,Satser!$H$2:$J$14,2,FALSE)))</f>
        <v>89276.117771254561</v>
      </c>
      <c r="L1289" s="379">
        <f>IF(B1289="",0,VLOOKUP(B1289,Satser!$I$167:$L$194,3,FALSE)*IF(AA1289="",0,VLOOKUP(AA1289,Satser!$H$2:$J$14,3,FALSE)))</f>
        <v>599425.36217842356</v>
      </c>
      <c r="M1289" s="380">
        <f t="shared" ref="M1289:M1352" si="21">SUM(K1289+L1289)</f>
        <v>688701.47994967806</v>
      </c>
      <c r="N1289" s="141" t="s">
        <v>2455</v>
      </c>
      <c r="O1289" s="75"/>
      <c r="P1289" s="75"/>
      <c r="Q1289" s="75"/>
      <c r="R1289" s="75"/>
      <c r="S1289" s="75"/>
      <c r="T1289" s="75"/>
      <c r="U1289" s="75"/>
      <c r="V1289" s="75"/>
      <c r="W1289" s="75"/>
      <c r="X1289" s="75"/>
      <c r="Y1289" s="75">
        <v>4</v>
      </c>
      <c r="Z1289" s="110">
        <v>12</v>
      </c>
      <c r="AA1289" s="75">
        <v>12</v>
      </c>
      <c r="AB1289" s="75">
        <v>12</v>
      </c>
      <c r="AC1289" s="75">
        <v>8</v>
      </c>
      <c r="AD1289" s="75"/>
      <c r="AE1289" s="170"/>
      <c r="AF1289" s="75"/>
      <c r="AG1289" s="75"/>
      <c r="AH1289" s="75"/>
    </row>
    <row r="1290" spans="1:34" ht="14.25" customHeight="1" x14ac:dyDescent="0.25">
      <c r="A1290" s="111">
        <v>81770913</v>
      </c>
      <c r="B1290" s="220" t="s">
        <v>818</v>
      </c>
      <c r="C1290" s="197" t="str">
        <f>VLOOKUP(B1290,Satser!$I$133:$J$160,2,FALSE)</f>
        <v>SU</v>
      </c>
      <c r="D1290" s="220" t="s">
        <v>1888</v>
      </c>
      <c r="E1290" s="440"/>
      <c r="F1290" s="220"/>
      <c r="G1290" s="220"/>
      <c r="H1290" s="421">
        <v>2016</v>
      </c>
      <c r="I1290" s="75"/>
      <c r="J1290" s="195"/>
      <c r="K1290" s="379">
        <f>IF(B1290="",0,VLOOKUP(B1290,Satser!$D$167:$F$194,2,FALSE)*IF(AA1290="",0,VLOOKUP(AA1290,Satser!$H$2:$J$14,2,FALSE)))</f>
        <v>63768.655550896117</v>
      </c>
      <c r="L1290" s="379">
        <f>IF(B1290="",0,VLOOKUP(B1290,Satser!$I$167:$L$194,3,FALSE)*IF(AA1290="",0,VLOOKUP(AA1290,Satser!$H$2:$J$14,3,FALSE)))</f>
        <v>599425.36217842356</v>
      </c>
      <c r="M1290" s="380">
        <f t="shared" si="21"/>
        <v>663194.01772931963</v>
      </c>
      <c r="N1290" s="141" t="s">
        <v>1594</v>
      </c>
      <c r="O1290" s="75"/>
      <c r="P1290" s="75"/>
      <c r="Q1290" s="75"/>
      <c r="R1290" s="75"/>
      <c r="S1290" s="75"/>
      <c r="T1290" s="75"/>
      <c r="U1290" s="75"/>
      <c r="V1290" s="75"/>
      <c r="W1290" s="75"/>
      <c r="X1290" s="75"/>
      <c r="Y1290" s="75">
        <v>4</v>
      </c>
      <c r="Z1290" s="110">
        <v>12</v>
      </c>
      <c r="AA1290" s="75">
        <v>12</v>
      </c>
      <c r="AB1290" s="75">
        <v>12</v>
      </c>
      <c r="AC1290" s="75">
        <v>8</v>
      </c>
      <c r="AD1290" s="75"/>
      <c r="AE1290" s="170"/>
      <c r="AF1290" s="75"/>
      <c r="AG1290" s="75"/>
      <c r="AH1290" s="75"/>
    </row>
    <row r="1291" spans="1:34" ht="13.8" x14ac:dyDescent="0.25">
      <c r="A1291" s="111">
        <v>81770914</v>
      </c>
      <c r="B1291" s="220" t="s">
        <v>557</v>
      </c>
      <c r="C1291" s="197" t="str">
        <f>VLOOKUP(B1291,Satser!$I$133:$J$160,2,FALSE)</f>
        <v>RE</v>
      </c>
      <c r="D1291" s="220" t="s">
        <v>2547</v>
      </c>
      <c r="E1291" s="440"/>
      <c r="F1291" s="220"/>
      <c r="G1291" s="220"/>
      <c r="H1291" s="421">
        <v>2016</v>
      </c>
      <c r="I1291" s="75"/>
      <c r="J1291" s="195"/>
      <c r="K1291" s="379">
        <f>IF(B1291="",0,VLOOKUP(B1291,Satser!$D$167:$F$194,2,FALSE)*IF(AA1291="",0,VLOOKUP(AA1291,Satser!$H$2:$J$14,2,FALSE)))</f>
        <v>59529.315329872537</v>
      </c>
      <c r="L1291" s="379">
        <f>IF(B1291="",0,VLOOKUP(B1291,Satser!$I$167:$L$194,3,FALSE)*IF(AA1291="",0,VLOOKUP(AA1291,Satser!$H$2:$J$14,3,FALSE)))</f>
        <v>399696.83150057279</v>
      </c>
      <c r="M1291" s="380">
        <f t="shared" si="21"/>
        <v>459226.14683044533</v>
      </c>
      <c r="N1291" s="422" t="s">
        <v>808</v>
      </c>
      <c r="O1291" s="75"/>
      <c r="P1291" s="75"/>
      <c r="Q1291" s="75"/>
      <c r="R1291" s="75"/>
      <c r="S1291" s="75"/>
      <c r="T1291" s="75"/>
      <c r="U1291" s="75"/>
      <c r="V1291" s="75"/>
      <c r="W1291" s="75"/>
      <c r="X1291" s="75"/>
      <c r="Y1291" s="75"/>
      <c r="Z1291" s="110"/>
      <c r="AA1291" s="75">
        <v>8</v>
      </c>
      <c r="AB1291" s="76">
        <v>12</v>
      </c>
      <c r="AC1291" s="76">
        <v>12</v>
      </c>
      <c r="AD1291" s="76">
        <v>12</v>
      </c>
      <c r="AE1291" s="169">
        <v>4</v>
      </c>
      <c r="AF1291" s="75"/>
      <c r="AG1291" s="75"/>
      <c r="AH1291" s="75"/>
    </row>
    <row r="1292" spans="1:34" ht="13.8" x14ac:dyDescent="0.25">
      <c r="A1292" s="111">
        <v>81770915</v>
      </c>
      <c r="B1292" s="220" t="s">
        <v>557</v>
      </c>
      <c r="C1292" s="197" t="str">
        <f>VLOOKUP(B1292,Satser!$I$133:$J$160,2,FALSE)</f>
        <v>RE</v>
      </c>
      <c r="D1292" s="220" t="s">
        <v>2514</v>
      </c>
      <c r="E1292" s="440"/>
      <c r="F1292" s="220"/>
      <c r="G1292" s="220"/>
      <c r="H1292" s="421">
        <v>2016</v>
      </c>
      <c r="I1292" s="75"/>
      <c r="J1292" s="195"/>
      <c r="K1292" s="379">
        <f>IF(B1292="",0,VLOOKUP(B1292,Satser!$D$167:$F$194,2,FALSE)*IF(AA1292="",0,VLOOKUP(AA1292,Satser!$H$2:$J$14,2,FALSE)))</f>
        <v>0</v>
      </c>
      <c r="L1292" s="379">
        <f>IF(B1292="",0,VLOOKUP(B1292,Satser!$I$167:$L$194,3,FALSE)*IF(AA1292="",0,VLOOKUP(AA1292,Satser!$H$2:$J$14,3,FALSE)))</f>
        <v>0</v>
      </c>
      <c r="M1292" s="380">
        <f t="shared" si="21"/>
        <v>0</v>
      </c>
      <c r="N1292" s="141" t="s">
        <v>2456</v>
      </c>
      <c r="O1292" s="75"/>
      <c r="P1292" s="75"/>
      <c r="Q1292" s="75"/>
      <c r="R1292" s="75"/>
      <c r="S1292" s="75"/>
      <c r="T1292" s="75"/>
      <c r="U1292" s="75"/>
      <c r="V1292" s="75"/>
      <c r="W1292" s="75"/>
      <c r="X1292" s="75"/>
      <c r="Y1292" s="75"/>
      <c r="Z1292" s="110"/>
      <c r="AA1292" s="75"/>
      <c r="AB1292" s="75"/>
      <c r="AC1292" s="75"/>
      <c r="AD1292" s="75"/>
      <c r="AE1292" s="170"/>
      <c r="AF1292" s="75"/>
      <c r="AG1292" s="75"/>
      <c r="AH1292" s="75"/>
    </row>
    <row r="1293" spans="1:34" ht="14.25" customHeight="1" x14ac:dyDescent="0.25">
      <c r="A1293" s="111">
        <v>81770916</v>
      </c>
      <c r="B1293" s="220" t="s">
        <v>2224</v>
      </c>
      <c r="C1293" s="197" t="str">
        <f>VLOOKUP(B1293,Satser!$I$133:$J$160,2,FALSE)</f>
        <v>IE</v>
      </c>
      <c r="D1293" s="242" t="s">
        <v>2515</v>
      </c>
      <c r="E1293" s="440"/>
      <c r="F1293" s="220"/>
      <c r="G1293" s="220"/>
      <c r="H1293" s="421">
        <v>2016</v>
      </c>
      <c r="I1293" s="75"/>
      <c r="J1293" s="195"/>
      <c r="K1293" s="379">
        <f>IF(B1293="",0,VLOOKUP(B1293,Satser!$D$167:$F$194,2,FALSE)*IF(AA1293="",0,VLOOKUP(AA1293,Satser!$H$2:$J$14,2,FALSE)))</f>
        <v>59529.315329872537</v>
      </c>
      <c r="L1293" s="379">
        <f>IF(B1293="",0,VLOOKUP(B1293,Satser!$I$167:$L$194,3,FALSE)*IF(AA1293="",0,VLOOKUP(AA1293,Satser!$H$2:$J$14,3,FALSE)))</f>
        <v>399696.83150057279</v>
      </c>
      <c r="M1293" s="380">
        <f t="shared" si="21"/>
        <v>459226.14683044533</v>
      </c>
      <c r="N1293" s="141" t="s">
        <v>1594</v>
      </c>
      <c r="O1293" s="75"/>
      <c r="P1293" s="75"/>
      <c r="Q1293" s="75"/>
      <c r="R1293" s="75"/>
      <c r="S1293" s="75"/>
      <c r="T1293" s="75"/>
      <c r="U1293" s="75"/>
      <c r="V1293" s="75"/>
      <c r="W1293" s="75"/>
      <c r="X1293" s="75"/>
      <c r="Y1293" s="75"/>
      <c r="Z1293" s="110"/>
      <c r="AA1293" s="75">
        <v>8</v>
      </c>
      <c r="AB1293" s="76">
        <v>12</v>
      </c>
      <c r="AC1293" s="76">
        <v>12</v>
      </c>
      <c r="AD1293" s="76">
        <v>12</v>
      </c>
      <c r="AE1293" s="169">
        <v>4</v>
      </c>
      <c r="AF1293" s="75"/>
      <c r="AG1293" s="75"/>
      <c r="AH1293" s="75"/>
    </row>
    <row r="1294" spans="1:34" ht="14.25" customHeight="1" x14ac:dyDescent="0.25">
      <c r="A1294" s="111">
        <v>81770917</v>
      </c>
      <c r="B1294" s="220" t="s">
        <v>2226</v>
      </c>
      <c r="C1294" s="197" t="str">
        <f>VLOOKUP(B1294,Satser!$I$133:$J$160,2,FALSE)</f>
        <v>MH</v>
      </c>
      <c r="D1294" s="220" t="s">
        <v>2516</v>
      </c>
      <c r="E1294" s="440" t="s">
        <v>2218</v>
      </c>
      <c r="F1294" s="220"/>
      <c r="G1294" s="220" t="s">
        <v>530</v>
      </c>
      <c r="H1294" s="421">
        <v>2016</v>
      </c>
      <c r="I1294" s="75">
        <v>1610</v>
      </c>
      <c r="J1294" s="195"/>
      <c r="K1294" s="379">
        <f>IF(B1294="",0,VLOOKUP(B1294,Satser!$D$167:$F$194,2,FALSE)*IF(AA1294="",0,VLOOKUP(AA1294,Satser!$H$2:$J$14,2,FALSE)))</f>
        <v>127537.31110179223</v>
      </c>
      <c r="L1294" s="379">
        <f>IF(B1294="",0,VLOOKUP(B1294,Satser!$I$167:$L$194,3,FALSE)*IF(AA1294="",0,VLOOKUP(AA1294,Satser!$H$2:$J$14,3,FALSE)))</f>
        <v>599425.36217842356</v>
      </c>
      <c r="M1294" s="380">
        <f t="shared" si="21"/>
        <v>726962.67328021582</v>
      </c>
      <c r="N1294" s="141" t="s">
        <v>2246</v>
      </c>
      <c r="O1294" s="75"/>
      <c r="P1294" s="75"/>
      <c r="Q1294" s="75"/>
      <c r="R1294" s="75"/>
      <c r="S1294" s="75"/>
      <c r="T1294" s="75"/>
      <c r="U1294" s="75"/>
      <c r="V1294" s="75"/>
      <c r="W1294" s="75"/>
      <c r="X1294" s="75"/>
      <c r="Y1294" s="75">
        <v>3</v>
      </c>
      <c r="Z1294" s="110">
        <v>12</v>
      </c>
      <c r="AA1294" s="75">
        <v>12</v>
      </c>
      <c r="AB1294" s="75">
        <v>12</v>
      </c>
      <c r="AC1294" s="75">
        <v>9</v>
      </c>
      <c r="AD1294" s="75"/>
      <c r="AE1294" s="170"/>
      <c r="AF1294" s="75"/>
      <c r="AG1294" s="75"/>
      <c r="AH1294" s="75"/>
    </row>
    <row r="1295" spans="1:34" ht="14.25" customHeight="1" x14ac:dyDescent="0.25">
      <c r="A1295" s="111">
        <v>81770918</v>
      </c>
      <c r="B1295" s="220" t="s">
        <v>2225</v>
      </c>
      <c r="C1295" s="197" t="str">
        <f>VLOOKUP(B1295,Satser!$I$133:$J$160,2,FALSE)</f>
        <v>IV</v>
      </c>
      <c r="D1295" s="220" t="s">
        <v>2657</v>
      </c>
      <c r="E1295" s="440">
        <v>649305</v>
      </c>
      <c r="F1295" s="220"/>
      <c r="G1295" s="220" t="s">
        <v>530</v>
      </c>
      <c r="H1295" s="421">
        <v>2016</v>
      </c>
      <c r="I1295" s="75">
        <v>1709</v>
      </c>
      <c r="J1295" s="195"/>
      <c r="K1295" s="379">
        <f>IF(B1295="",0,VLOOKUP(B1295,Satser!$D$167:$F$194,2,FALSE)*IF(AA1295="",0,VLOOKUP(AA1295,Satser!$H$2:$J$14,2,FALSE)))</f>
        <v>89276.117771254561</v>
      </c>
      <c r="L1295" s="379">
        <f>IF(B1295="",0,VLOOKUP(B1295,Satser!$I$167:$L$194,3,FALSE)*IF(AA1295="",0,VLOOKUP(AA1295,Satser!$H$2:$J$14,3,FALSE)))</f>
        <v>599425.36217842356</v>
      </c>
      <c r="M1295" s="380">
        <f t="shared" si="21"/>
        <v>688701.47994967806</v>
      </c>
      <c r="N1295" s="141" t="s">
        <v>2685</v>
      </c>
      <c r="O1295" s="75"/>
      <c r="P1295" s="75"/>
      <c r="Q1295" s="75"/>
      <c r="R1295" s="75"/>
      <c r="S1295" s="75"/>
      <c r="T1295" s="75"/>
      <c r="U1295" s="75"/>
      <c r="V1295" s="75"/>
      <c r="W1295" s="75"/>
      <c r="X1295" s="75"/>
      <c r="Y1295" s="75"/>
      <c r="Z1295" s="110">
        <v>4</v>
      </c>
      <c r="AA1295" s="75">
        <v>12</v>
      </c>
      <c r="AB1295" s="75">
        <v>12</v>
      </c>
      <c r="AC1295" s="75">
        <v>12</v>
      </c>
      <c r="AD1295" s="75">
        <v>8</v>
      </c>
      <c r="AE1295" s="170"/>
      <c r="AF1295" s="75"/>
      <c r="AG1295" s="75"/>
      <c r="AH1295" s="75"/>
    </row>
    <row r="1296" spans="1:34" ht="14.25" customHeight="1" x14ac:dyDescent="0.25">
      <c r="A1296" s="111">
        <v>81770919</v>
      </c>
      <c r="B1296" s="220" t="s">
        <v>2225</v>
      </c>
      <c r="C1296" s="197" t="str">
        <f>VLOOKUP(B1296,Satser!$I$133:$J$160,2,FALSE)</f>
        <v>IV</v>
      </c>
      <c r="D1296" s="220" t="s">
        <v>2658</v>
      </c>
      <c r="E1296" s="440">
        <v>649305</v>
      </c>
      <c r="F1296" s="220"/>
      <c r="G1296" s="220" t="s">
        <v>527</v>
      </c>
      <c r="H1296" s="421">
        <v>2016</v>
      </c>
      <c r="I1296" s="75">
        <v>1710</v>
      </c>
      <c r="J1296" s="195"/>
      <c r="K1296" s="379">
        <f>IF(B1296="",0,VLOOKUP(B1296,Satser!$D$167:$F$194,2,FALSE)*IF(AA1296="",0,VLOOKUP(AA1296,Satser!$H$2:$J$14,2,FALSE)))</f>
        <v>89276.117771254561</v>
      </c>
      <c r="L1296" s="379">
        <f>IF(B1296="",0,VLOOKUP(B1296,Satser!$I$167:$L$194,3,FALSE)*IF(AA1296="",0,VLOOKUP(AA1296,Satser!$H$2:$J$14,3,FALSE)))</f>
        <v>599425.36217842356</v>
      </c>
      <c r="M1296" s="380">
        <f t="shared" si="21"/>
        <v>688701.47994967806</v>
      </c>
      <c r="N1296" s="141" t="s">
        <v>2727</v>
      </c>
      <c r="O1296" s="75"/>
      <c r="P1296" s="75"/>
      <c r="Q1296" s="75"/>
      <c r="R1296" s="75"/>
      <c r="S1296" s="75"/>
      <c r="T1296" s="75"/>
      <c r="U1296" s="75"/>
      <c r="V1296" s="75"/>
      <c r="W1296" s="75"/>
      <c r="X1296" s="75"/>
      <c r="Y1296" s="75"/>
      <c r="Z1296" s="110">
        <v>3</v>
      </c>
      <c r="AA1296" s="75">
        <v>12</v>
      </c>
      <c r="AB1296" s="75">
        <v>12</v>
      </c>
      <c r="AC1296" s="75">
        <v>12</v>
      </c>
      <c r="AD1296" s="75">
        <v>9</v>
      </c>
      <c r="AE1296" s="170"/>
      <c r="AF1296" s="75"/>
      <c r="AG1296" s="75"/>
      <c r="AH1296" s="75"/>
    </row>
    <row r="1297" spans="1:34" ht="13.8" x14ac:dyDescent="0.25">
      <c r="A1297" s="111">
        <v>81770920</v>
      </c>
      <c r="B1297" s="220" t="s">
        <v>557</v>
      </c>
      <c r="C1297" s="197" t="str">
        <f>VLOOKUP(B1297,Satser!$I$133:$J$160,2,FALSE)</f>
        <v>RE</v>
      </c>
      <c r="D1297" s="220" t="s">
        <v>2016</v>
      </c>
      <c r="E1297" s="440"/>
      <c r="F1297" s="220" t="s">
        <v>1812</v>
      </c>
      <c r="G1297" s="220"/>
      <c r="H1297" s="421">
        <v>2016</v>
      </c>
      <c r="I1297" s="75"/>
      <c r="J1297" s="195"/>
      <c r="K1297" s="379">
        <f>IF(B1297="",0,VLOOKUP(B1297,Satser!$D$167:$F$194,2,FALSE)*IF(AA1297="",0,VLOOKUP(AA1297,Satser!$H$2:$J$14,2,FALSE)))</f>
        <v>59529.315329872537</v>
      </c>
      <c r="L1297" s="379">
        <f>IF(B1297="",0,VLOOKUP(B1297,Satser!$I$167:$L$194,3,FALSE)*IF(AA1297="",0,VLOOKUP(AA1297,Satser!$H$2:$J$14,3,FALSE)))</f>
        <v>399696.83150057279</v>
      </c>
      <c r="M1297" s="380">
        <f t="shared" si="21"/>
        <v>459226.14683044533</v>
      </c>
      <c r="N1297" s="422" t="s">
        <v>808</v>
      </c>
      <c r="O1297" s="75"/>
      <c r="P1297" s="75"/>
      <c r="Q1297" s="75"/>
      <c r="R1297" s="75"/>
      <c r="S1297" s="75"/>
      <c r="T1297" s="75"/>
      <c r="U1297" s="75"/>
      <c r="V1297" s="75"/>
      <c r="W1297" s="75"/>
      <c r="X1297" s="75"/>
      <c r="Y1297" s="75"/>
      <c r="Z1297" s="110"/>
      <c r="AA1297" s="75">
        <v>8</v>
      </c>
      <c r="AB1297" s="76">
        <v>12</v>
      </c>
      <c r="AC1297" s="76">
        <v>12</v>
      </c>
      <c r="AD1297" s="76">
        <v>12</v>
      </c>
      <c r="AE1297" s="169">
        <v>4</v>
      </c>
      <c r="AF1297" s="75"/>
      <c r="AG1297" s="75"/>
      <c r="AH1297" s="75"/>
    </row>
    <row r="1298" spans="1:34" ht="13.8" x14ac:dyDescent="0.25">
      <c r="A1298" s="111">
        <v>81770921</v>
      </c>
      <c r="B1298" s="220" t="s">
        <v>557</v>
      </c>
      <c r="C1298" s="197" t="str">
        <f>VLOOKUP(B1298,Satser!$I$133:$J$160,2,FALSE)</f>
        <v>RE</v>
      </c>
      <c r="D1298" s="220" t="s">
        <v>2016</v>
      </c>
      <c r="E1298" s="440"/>
      <c r="F1298" s="220" t="s">
        <v>1812</v>
      </c>
      <c r="G1298" s="220"/>
      <c r="H1298" s="421">
        <v>2016</v>
      </c>
      <c r="I1298" s="75"/>
      <c r="J1298" s="195"/>
      <c r="K1298" s="379">
        <f>IF(B1298="",0,VLOOKUP(B1298,Satser!$D$167:$F$194,2,FALSE)*IF(AA1298="",0,VLOOKUP(AA1298,Satser!$H$2:$J$14,2,FALSE)))</f>
        <v>59529.315329872537</v>
      </c>
      <c r="L1298" s="379">
        <f>IF(B1298="",0,VLOOKUP(B1298,Satser!$I$167:$L$194,3,FALSE)*IF(AA1298="",0,VLOOKUP(AA1298,Satser!$H$2:$J$14,3,FALSE)))</f>
        <v>399696.83150057279</v>
      </c>
      <c r="M1298" s="380">
        <f t="shared" si="21"/>
        <v>459226.14683044533</v>
      </c>
      <c r="N1298" s="422" t="s">
        <v>808</v>
      </c>
      <c r="O1298" s="75"/>
      <c r="P1298" s="75"/>
      <c r="Q1298" s="75"/>
      <c r="R1298" s="75"/>
      <c r="S1298" s="75"/>
      <c r="T1298" s="75"/>
      <c r="U1298" s="75"/>
      <c r="V1298" s="75"/>
      <c r="W1298" s="75"/>
      <c r="X1298" s="75"/>
      <c r="Y1298" s="75"/>
      <c r="Z1298" s="110"/>
      <c r="AA1298" s="75">
        <v>8</v>
      </c>
      <c r="AB1298" s="76">
        <v>12</v>
      </c>
      <c r="AC1298" s="76">
        <v>12</v>
      </c>
      <c r="AD1298" s="76">
        <v>12</v>
      </c>
      <c r="AE1298" s="169">
        <v>4</v>
      </c>
      <c r="AF1298" s="75"/>
      <c r="AG1298" s="75"/>
      <c r="AH1298" s="75"/>
    </row>
    <row r="1299" spans="1:34" ht="14.25" customHeight="1" x14ac:dyDescent="0.25">
      <c r="A1299" s="111">
        <v>81770922</v>
      </c>
      <c r="B1299" s="220" t="s">
        <v>813</v>
      </c>
      <c r="C1299" s="197" t="str">
        <f>VLOOKUP(B1299,Satser!$I$133:$J$160,2,FALSE)</f>
        <v>IV</v>
      </c>
      <c r="D1299" s="220" t="s">
        <v>2266</v>
      </c>
      <c r="E1299" s="440">
        <v>643505</v>
      </c>
      <c r="F1299" s="220" t="s">
        <v>1812</v>
      </c>
      <c r="G1299" s="220" t="s">
        <v>527</v>
      </c>
      <c r="H1299" s="421">
        <v>2016</v>
      </c>
      <c r="I1299" s="75">
        <v>1611</v>
      </c>
      <c r="J1299" s="195"/>
      <c r="K1299" s="379">
        <f>IF(B1299="",0,VLOOKUP(B1299,Satser!$D$167:$F$194,2,FALSE)*IF(AA1299="",0,VLOOKUP(AA1299,Satser!$H$2:$J$14,2,FALSE)))</f>
        <v>89276.117771254561</v>
      </c>
      <c r="L1299" s="379">
        <f>IF(B1299="",0,VLOOKUP(B1299,Satser!$I$167:$L$194,3,FALSE)*IF(AA1299="",0,VLOOKUP(AA1299,Satser!$H$2:$J$14,3,FALSE)))</f>
        <v>599425.36217842356</v>
      </c>
      <c r="M1299" s="380">
        <f t="shared" si="21"/>
        <v>688701.47994967806</v>
      </c>
      <c r="N1299" s="141" t="s">
        <v>2413</v>
      </c>
      <c r="O1299" s="75"/>
      <c r="P1299" s="75"/>
      <c r="Q1299" s="75"/>
      <c r="R1299" s="75"/>
      <c r="S1299" s="75"/>
      <c r="T1299" s="75"/>
      <c r="U1299" s="75"/>
      <c r="V1299" s="75"/>
      <c r="W1299" s="75"/>
      <c r="X1299" s="75"/>
      <c r="Y1299" s="75">
        <v>2</v>
      </c>
      <c r="Z1299" s="110">
        <v>12</v>
      </c>
      <c r="AA1299" s="75">
        <v>12</v>
      </c>
      <c r="AB1299" s="75">
        <v>10</v>
      </c>
      <c r="AC1299" s="75"/>
      <c r="AD1299" s="75"/>
      <c r="AE1299" s="170"/>
      <c r="AF1299" s="75"/>
      <c r="AG1299" s="75"/>
      <c r="AH1299" s="75"/>
    </row>
    <row r="1300" spans="1:34" ht="13.8" x14ac:dyDescent="0.25">
      <c r="A1300" s="111">
        <v>81770923</v>
      </c>
      <c r="B1300" s="220" t="s">
        <v>557</v>
      </c>
      <c r="C1300" s="197" t="str">
        <f>VLOOKUP(B1300,Satser!$I$133:$J$160,2,FALSE)</f>
        <v>RE</v>
      </c>
      <c r="D1300" s="220" t="s">
        <v>2576</v>
      </c>
      <c r="E1300" s="440"/>
      <c r="F1300" s="220" t="s">
        <v>1812</v>
      </c>
      <c r="G1300" s="220"/>
      <c r="H1300" s="421">
        <v>2016</v>
      </c>
      <c r="I1300" s="75"/>
      <c r="J1300" s="195"/>
      <c r="K1300" s="379">
        <f>IF(B1300="",0,VLOOKUP(B1300,Satser!$D$167:$F$194,2,FALSE)*IF(AA1300="",0,VLOOKUP(AA1300,Satser!$H$2:$J$14,2,FALSE)))</f>
        <v>59529.315329872537</v>
      </c>
      <c r="L1300" s="379">
        <f>IF(B1300="",0,VLOOKUP(B1300,Satser!$I$167:$L$194,3,FALSE)*IF(AA1300="",0,VLOOKUP(AA1300,Satser!$H$2:$J$14,3,FALSE)))</f>
        <v>399696.83150057279</v>
      </c>
      <c r="M1300" s="380">
        <f t="shared" si="21"/>
        <v>459226.14683044533</v>
      </c>
      <c r="N1300" s="422" t="s">
        <v>808</v>
      </c>
      <c r="O1300" s="75"/>
      <c r="P1300" s="75"/>
      <c r="Q1300" s="75"/>
      <c r="R1300" s="75"/>
      <c r="S1300" s="75"/>
      <c r="T1300" s="75"/>
      <c r="U1300" s="75"/>
      <c r="V1300" s="75"/>
      <c r="W1300" s="75"/>
      <c r="X1300" s="75"/>
      <c r="Y1300" s="293"/>
      <c r="Z1300" s="340"/>
      <c r="AA1300" s="293">
        <v>8</v>
      </c>
      <c r="AB1300" s="293">
        <v>12</v>
      </c>
      <c r="AC1300" s="293">
        <v>12</v>
      </c>
      <c r="AD1300" s="293">
        <v>4</v>
      </c>
      <c r="AE1300" s="170"/>
      <c r="AF1300" s="75"/>
      <c r="AG1300" s="75"/>
      <c r="AH1300" s="75"/>
    </row>
    <row r="1301" spans="1:34" ht="14.25" customHeight="1" x14ac:dyDescent="0.25">
      <c r="A1301" s="111">
        <v>81770924</v>
      </c>
      <c r="B1301" s="220" t="s">
        <v>2225</v>
      </c>
      <c r="C1301" s="197" t="str">
        <f>VLOOKUP(B1301,Satser!$I$133:$J$160,2,FALSE)</f>
        <v>IV</v>
      </c>
      <c r="D1301" s="220" t="s">
        <v>2660</v>
      </c>
      <c r="E1301" s="440">
        <v>649205</v>
      </c>
      <c r="F1301" s="220" t="s">
        <v>1812</v>
      </c>
      <c r="G1301" s="220" t="s">
        <v>530</v>
      </c>
      <c r="H1301" s="421">
        <v>2016</v>
      </c>
      <c r="I1301" s="75">
        <v>1706</v>
      </c>
      <c r="J1301" s="195"/>
      <c r="K1301" s="379">
        <f>IF(B1301="",0,VLOOKUP(B1301,Satser!$D$167:$F$194,2,FALSE)*IF(AA1301="",0,VLOOKUP(AA1301,Satser!$H$2:$J$14,2,FALSE)))</f>
        <v>89276.117771254561</v>
      </c>
      <c r="L1301" s="379">
        <f>IF(B1301="",0,VLOOKUP(B1301,Satser!$I$167:$L$194,3,FALSE)*IF(AA1301="",0,VLOOKUP(AA1301,Satser!$H$2:$J$14,3,FALSE)))</f>
        <v>599425.36217842356</v>
      </c>
      <c r="M1301" s="380">
        <f t="shared" si="21"/>
        <v>688701.47994967806</v>
      </c>
      <c r="N1301" s="141" t="s">
        <v>2685</v>
      </c>
      <c r="O1301" s="75"/>
      <c r="P1301" s="75"/>
      <c r="Q1301" s="75"/>
      <c r="R1301" s="75"/>
      <c r="S1301" s="75"/>
      <c r="T1301" s="75"/>
      <c r="U1301" s="75"/>
      <c r="V1301" s="75"/>
      <c r="W1301" s="75"/>
      <c r="X1301" s="75"/>
      <c r="Y1301" s="75"/>
      <c r="Z1301" s="110">
        <v>7</v>
      </c>
      <c r="AA1301" s="75">
        <v>12</v>
      </c>
      <c r="AB1301" s="75">
        <v>12</v>
      </c>
      <c r="AC1301" s="75">
        <v>12</v>
      </c>
      <c r="AD1301" s="75">
        <v>5</v>
      </c>
      <c r="AE1301" s="170"/>
      <c r="AF1301" s="75"/>
      <c r="AG1301" s="75"/>
      <c r="AH1301" s="75"/>
    </row>
    <row r="1302" spans="1:34" ht="13.8" x14ac:dyDescent="0.25">
      <c r="A1302" s="111">
        <v>81770925</v>
      </c>
      <c r="B1302" s="220" t="s">
        <v>557</v>
      </c>
      <c r="C1302" s="197" t="str">
        <f>VLOOKUP(B1302,Satser!$I$133:$J$160,2,FALSE)</f>
        <v>RE</v>
      </c>
      <c r="D1302" s="220" t="s">
        <v>2018</v>
      </c>
      <c r="E1302" s="440"/>
      <c r="F1302" s="220" t="s">
        <v>1812</v>
      </c>
      <c r="G1302" s="220"/>
      <c r="H1302" s="421">
        <v>2016</v>
      </c>
      <c r="I1302" s="75"/>
      <c r="J1302" s="195"/>
      <c r="K1302" s="379">
        <f>IF(B1302="",0,VLOOKUP(B1302,Satser!$D$167:$F$194,2,FALSE)*IF(AA1302="",0,VLOOKUP(AA1302,Satser!$H$2:$J$14,2,FALSE)))</f>
        <v>59529.315329872537</v>
      </c>
      <c r="L1302" s="379">
        <f>IF(B1302="",0,VLOOKUP(B1302,Satser!$I$167:$L$194,3,FALSE)*IF(AA1302="",0,VLOOKUP(AA1302,Satser!$H$2:$J$14,3,FALSE)))</f>
        <v>399696.83150057279</v>
      </c>
      <c r="M1302" s="380">
        <f t="shared" si="21"/>
        <v>459226.14683044533</v>
      </c>
      <c r="N1302" s="422" t="s">
        <v>808</v>
      </c>
      <c r="O1302" s="75"/>
      <c r="P1302" s="75"/>
      <c r="Q1302" s="75"/>
      <c r="R1302" s="75"/>
      <c r="S1302" s="75"/>
      <c r="T1302" s="75"/>
      <c r="U1302" s="75"/>
      <c r="V1302" s="75"/>
      <c r="W1302" s="75"/>
      <c r="X1302" s="75"/>
      <c r="Y1302" s="75"/>
      <c r="Z1302" s="110"/>
      <c r="AA1302" s="75">
        <v>8</v>
      </c>
      <c r="AB1302" s="76">
        <v>12</v>
      </c>
      <c r="AC1302" s="76">
        <v>12</v>
      </c>
      <c r="AD1302" s="76">
        <v>12</v>
      </c>
      <c r="AE1302" s="169">
        <v>4</v>
      </c>
      <c r="AF1302" s="75"/>
      <c r="AG1302" s="75"/>
      <c r="AH1302" s="75"/>
    </row>
    <row r="1303" spans="1:34" ht="14.25" customHeight="1" x14ac:dyDescent="0.25">
      <c r="A1303" s="111">
        <v>81770926</v>
      </c>
      <c r="B1303" s="220" t="s">
        <v>813</v>
      </c>
      <c r="C1303" s="197" t="str">
        <f>VLOOKUP(B1303,Satser!$I$133:$J$160,2,FALSE)</f>
        <v>IV</v>
      </c>
      <c r="D1303" s="220" t="s">
        <v>2099</v>
      </c>
      <c r="E1303" s="440" t="s">
        <v>2178</v>
      </c>
      <c r="F1303" s="220" t="s">
        <v>1812</v>
      </c>
      <c r="G1303" s="220" t="s">
        <v>527</v>
      </c>
      <c r="H1303" s="421">
        <v>2016</v>
      </c>
      <c r="I1303" s="75">
        <v>1611</v>
      </c>
      <c r="J1303" s="195"/>
      <c r="K1303" s="379">
        <f>IF(B1303="",0,VLOOKUP(B1303,Satser!$D$167:$F$194,2,FALSE)*IF(AA1303="",0,VLOOKUP(AA1303,Satser!$H$2:$J$14,2,FALSE)))</f>
        <v>89276.117771254561</v>
      </c>
      <c r="L1303" s="379">
        <f>IF(B1303="",0,VLOOKUP(B1303,Satser!$I$167:$L$194,3,FALSE)*IF(AA1303="",0,VLOOKUP(AA1303,Satser!$H$2:$J$14,3,FALSE)))</f>
        <v>599425.36217842356</v>
      </c>
      <c r="M1303" s="380">
        <f t="shared" si="21"/>
        <v>688701.47994967806</v>
      </c>
      <c r="N1303" s="141" t="s">
        <v>2256</v>
      </c>
      <c r="O1303" s="75"/>
      <c r="P1303" s="75"/>
      <c r="Q1303" s="75"/>
      <c r="R1303" s="75"/>
      <c r="S1303" s="75"/>
      <c r="T1303" s="75"/>
      <c r="U1303" s="75"/>
      <c r="V1303" s="75"/>
      <c r="W1303" s="75"/>
      <c r="X1303" s="75"/>
      <c r="Y1303" s="75">
        <v>2</v>
      </c>
      <c r="Z1303" s="110">
        <v>12</v>
      </c>
      <c r="AA1303" s="75">
        <v>12</v>
      </c>
      <c r="AB1303" s="75">
        <v>10</v>
      </c>
      <c r="AC1303" s="75"/>
      <c r="AD1303" s="75"/>
      <c r="AE1303" s="170"/>
      <c r="AF1303" s="75"/>
      <c r="AG1303" s="75"/>
      <c r="AH1303" s="75"/>
    </row>
    <row r="1304" spans="1:34" ht="14.25" customHeight="1" x14ac:dyDescent="0.25">
      <c r="A1304" s="111">
        <v>81770927</v>
      </c>
      <c r="B1304" s="220" t="s">
        <v>818</v>
      </c>
      <c r="C1304" s="197" t="str">
        <f>VLOOKUP(B1304,Satser!$I$133:$J$160,2,FALSE)</f>
        <v>SU</v>
      </c>
      <c r="D1304" s="220" t="s">
        <v>2272</v>
      </c>
      <c r="E1304" s="440">
        <v>670105</v>
      </c>
      <c r="F1304" s="220" t="s">
        <v>1812</v>
      </c>
      <c r="G1304" s="220"/>
      <c r="H1304" s="421">
        <v>2016</v>
      </c>
      <c r="I1304" s="75">
        <v>1612</v>
      </c>
      <c r="J1304" s="195"/>
      <c r="K1304" s="379">
        <f>IF(B1304="",0,VLOOKUP(B1304,Satser!$D$167:$F$194,2,FALSE)*IF(AA1304="",0,VLOOKUP(AA1304,Satser!$H$2:$J$14,2,FALSE)))</f>
        <v>63768.655550896117</v>
      </c>
      <c r="L1304" s="379">
        <f>IF(B1304="",0,VLOOKUP(B1304,Satser!$I$167:$L$194,3,FALSE)*IF(AA1304="",0,VLOOKUP(AA1304,Satser!$H$2:$J$14,3,FALSE)))</f>
        <v>599425.36217842356</v>
      </c>
      <c r="M1304" s="380">
        <f t="shared" si="21"/>
        <v>663194.01772931963</v>
      </c>
      <c r="N1304" s="141" t="s">
        <v>2414</v>
      </c>
      <c r="O1304" s="75"/>
      <c r="P1304" s="75"/>
      <c r="Q1304" s="75"/>
      <c r="R1304" s="75"/>
      <c r="S1304" s="75"/>
      <c r="T1304" s="75"/>
      <c r="U1304" s="75"/>
      <c r="V1304" s="75"/>
      <c r="W1304" s="75"/>
      <c r="X1304" s="75"/>
      <c r="Y1304" s="75">
        <v>1</v>
      </c>
      <c r="Z1304" s="110">
        <v>12</v>
      </c>
      <c r="AA1304" s="75">
        <v>12</v>
      </c>
      <c r="AB1304" s="75">
        <v>11</v>
      </c>
      <c r="AC1304" s="75"/>
      <c r="AD1304" s="75"/>
      <c r="AE1304" s="170"/>
      <c r="AF1304" s="75"/>
      <c r="AG1304" s="75"/>
      <c r="AH1304" s="75"/>
    </row>
    <row r="1305" spans="1:34" ht="14.25" customHeight="1" x14ac:dyDescent="0.25">
      <c r="A1305" s="111">
        <v>81770928</v>
      </c>
      <c r="B1305" s="220" t="s">
        <v>809</v>
      </c>
      <c r="C1305" s="197" t="str">
        <f>VLOOKUP(B1305,Satser!$I$133:$J$160,2,FALSE)</f>
        <v>MH</v>
      </c>
      <c r="D1305" s="220" t="s">
        <v>2058</v>
      </c>
      <c r="E1305" s="440"/>
      <c r="F1305" s="220" t="s">
        <v>1812</v>
      </c>
      <c r="G1305" s="220"/>
      <c r="H1305" s="421">
        <v>2016</v>
      </c>
      <c r="I1305" s="75"/>
      <c r="J1305" s="195"/>
      <c r="K1305" s="379">
        <f>IF(B1305="",0,VLOOKUP(B1305,Satser!$D$167:$F$194,2,FALSE)*IF(AA1305="",0,VLOOKUP(AA1305,Satser!$H$2:$J$14,2,FALSE)))</f>
        <v>127537.31110179223</v>
      </c>
      <c r="L1305" s="379">
        <f>IF(B1305="",0,VLOOKUP(B1305,Satser!$I$167:$L$194,3,FALSE)*IF(AA1305="",0,VLOOKUP(AA1305,Satser!$H$2:$J$14,3,FALSE)))</f>
        <v>599425.36217842356</v>
      </c>
      <c r="M1305" s="380">
        <f t="shared" si="21"/>
        <v>726962.67328021582</v>
      </c>
      <c r="N1305" s="141" t="s">
        <v>1594</v>
      </c>
      <c r="O1305" s="75"/>
      <c r="P1305" s="75"/>
      <c r="Q1305" s="75"/>
      <c r="R1305" s="75"/>
      <c r="S1305" s="75"/>
      <c r="T1305" s="75"/>
      <c r="U1305" s="75"/>
      <c r="V1305" s="75"/>
      <c r="W1305" s="75"/>
      <c r="X1305" s="75"/>
      <c r="Y1305" s="75"/>
      <c r="Z1305" s="110">
        <v>10</v>
      </c>
      <c r="AA1305" s="75">
        <v>12</v>
      </c>
      <c r="AB1305" s="75">
        <v>12</v>
      </c>
      <c r="AC1305" s="75">
        <v>12</v>
      </c>
      <c r="AD1305" s="75">
        <v>2</v>
      </c>
      <c r="AE1305" s="170"/>
      <c r="AF1305" s="75"/>
      <c r="AG1305" s="75"/>
      <c r="AH1305" s="75"/>
    </row>
    <row r="1306" spans="1:34" ht="14.25" customHeight="1" x14ac:dyDescent="0.25">
      <c r="A1306" s="111">
        <v>81770929</v>
      </c>
      <c r="B1306" s="220" t="s">
        <v>817</v>
      </c>
      <c r="C1306" s="197" t="str">
        <f>VLOOKUP(B1306,Satser!$I$133:$J$160,2,FALSE)</f>
        <v>NV</v>
      </c>
      <c r="D1306" s="220" t="s">
        <v>2129</v>
      </c>
      <c r="E1306" s="440" t="s">
        <v>2166</v>
      </c>
      <c r="F1306" s="220" t="s">
        <v>1812</v>
      </c>
      <c r="G1306" s="220" t="s">
        <v>527</v>
      </c>
      <c r="H1306" s="421">
        <v>2016</v>
      </c>
      <c r="I1306" s="75">
        <v>1609</v>
      </c>
      <c r="J1306" s="195"/>
      <c r="K1306" s="379">
        <f>IF(B1306="",0,VLOOKUP(B1306,Satser!$D$167:$F$194,2,FALSE)*IF(AA1306="",0,VLOOKUP(AA1306,Satser!$H$2:$J$14,2,FALSE)))</f>
        <v>89276.117771254561</v>
      </c>
      <c r="L1306" s="379">
        <f>IF(B1306="",0,VLOOKUP(B1306,Satser!$I$167:$L$194,3,FALSE)*IF(AA1306="",0,VLOOKUP(AA1306,Satser!$H$2:$J$14,3,FALSE)))</f>
        <v>599425.36217842356</v>
      </c>
      <c r="M1306" s="380">
        <f t="shared" si="21"/>
        <v>688701.47994967806</v>
      </c>
      <c r="N1306" s="141" t="s">
        <v>2138</v>
      </c>
      <c r="O1306" s="75"/>
      <c r="P1306" s="75"/>
      <c r="Q1306" s="75"/>
      <c r="R1306" s="75"/>
      <c r="S1306" s="75"/>
      <c r="T1306" s="75"/>
      <c r="U1306" s="75"/>
      <c r="V1306" s="75"/>
      <c r="W1306" s="75"/>
      <c r="X1306" s="75"/>
      <c r="Y1306" s="75">
        <v>4</v>
      </c>
      <c r="Z1306" s="110">
        <v>12</v>
      </c>
      <c r="AA1306" s="75">
        <v>12</v>
      </c>
      <c r="AB1306" s="75">
        <v>12</v>
      </c>
      <c r="AC1306" s="75">
        <v>8</v>
      </c>
      <c r="AD1306" s="75"/>
      <c r="AE1306" s="170"/>
      <c r="AF1306" s="75"/>
      <c r="AG1306" s="75"/>
      <c r="AH1306" s="75"/>
    </row>
    <row r="1307" spans="1:34" ht="14.25" customHeight="1" x14ac:dyDescent="0.25">
      <c r="A1307" s="111">
        <v>81770930</v>
      </c>
      <c r="B1307" s="220" t="s">
        <v>817</v>
      </c>
      <c r="C1307" s="197" t="str">
        <f>VLOOKUP(B1307,Satser!$I$133:$J$160,2,FALSE)</f>
        <v>NV</v>
      </c>
      <c r="D1307" s="220" t="s">
        <v>2411</v>
      </c>
      <c r="E1307" s="440" t="s">
        <v>2192</v>
      </c>
      <c r="F1307" s="220" t="s">
        <v>1812</v>
      </c>
      <c r="G1307" s="220"/>
      <c r="H1307" s="421">
        <v>2016</v>
      </c>
      <c r="I1307" s="75">
        <v>1701</v>
      </c>
      <c r="J1307" s="195"/>
      <c r="K1307" s="379">
        <f>IF(B1307="",0,VLOOKUP(B1307,Satser!$D$167:$F$194,2,FALSE)*IF(AA1307="",0,VLOOKUP(AA1307,Satser!$H$2:$J$14,2,FALSE)))</f>
        <v>89276.117771254561</v>
      </c>
      <c r="L1307" s="379">
        <f>IF(B1307="",0,VLOOKUP(B1307,Satser!$I$167:$L$194,3,FALSE)*IF(AA1307="",0,VLOOKUP(AA1307,Satser!$H$2:$J$14,3,FALSE)))</f>
        <v>599425.36217842356</v>
      </c>
      <c r="M1307" s="380">
        <f t="shared" si="21"/>
        <v>688701.47994967806</v>
      </c>
      <c r="N1307" s="141" t="s">
        <v>2412</v>
      </c>
      <c r="O1307" s="75"/>
      <c r="P1307" s="75"/>
      <c r="Q1307" s="75"/>
      <c r="R1307" s="75"/>
      <c r="S1307" s="75"/>
      <c r="T1307" s="75"/>
      <c r="U1307" s="75"/>
      <c r="V1307" s="75"/>
      <c r="W1307" s="75"/>
      <c r="X1307" s="75"/>
      <c r="Y1307" s="75"/>
      <c r="Z1307" s="110">
        <v>12</v>
      </c>
      <c r="AA1307" s="75">
        <v>12</v>
      </c>
      <c r="AB1307" s="75">
        <v>12</v>
      </c>
      <c r="AC1307" s="75">
        <v>12</v>
      </c>
      <c r="AD1307" s="75"/>
      <c r="AE1307" s="170"/>
      <c r="AF1307" s="75"/>
      <c r="AG1307" s="75"/>
      <c r="AH1307" s="75"/>
    </row>
    <row r="1308" spans="1:34" ht="14.25" customHeight="1" x14ac:dyDescent="0.25">
      <c r="A1308" s="111">
        <v>81770931</v>
      </c>
      <c r="B1308" s="220" t="s">
        <v>2224</v>
      </c>
      <c r="C1308" s="197" t="str">
        <f>VLOOKUP(B1308,Satser!$I$133:$J$160,2,FALSE)</f>
        <v>IE</v>
      </c>
      <c r="D1308" s="220" t="s">
        <v>2521</v>
      </c>
      <c r="E1308" s="440"/>
      <c r="F1308" s="220" t="s">
        <v>1812</v>
      </c>
      <c r="G1308" s="220"/>
      <c r="H1308" s="421">
        <v>2016</v>
      </c>
      <c r="I1308" s="75">
        <v>1702</v>
      </c>
      <c r="J1308" s="195"/>
      <c r="K1308" s="379">
        <f>IF(B1308="",0,VLOOKUP(B1308,Satser!$D$167:$F$194,2,FALSE)*IF(AA1308="",0,VLOOKUP(AA1308,Satser!$H$2:$J$14,2,FALSE)))</f>
        <v>89276.117771254561</v>
      </c>
      <c r="L1308" s="379">
        <f>IF(B1308="",0,VLOOKUP(B1308,Satser!$I$167:$L$194,3,FALSE)*IF(AA1308="",0,VLOOKUP(AA1308,Satser!$H$2:$J$14,3,FALSE)))</f>
        <v>599425.36217842356</v>
      </c>
      <c r="M1308" s="380">
        <f t="shared" si="21"/>
        <v>688701.47994967806</v>
      </c>
      <c r="N1308" s="141" t="s">
        <v>2539</v>
      </c>
      <c r="O1308" s="75"/>
      <c r="P1308" s="75"/>
      <c r="Q1308" s="75"/>
      <c r="R1308" s="75"/>
      <c r="S1308" s="75"/>
      <c r="T1308" s="75"/>
      <c r="U1308" s="75"/>
      <c r="V1308" s="75"/>
      <c r="W1308" s="75"/>
      <c r="X1308" s="75"/>
      <c r="Y1308" s="75"/>
      <c r="Z1308" s="110">
        <v>11</v>
      </c>
      <c r="AA1308" s="75">
        <v>12</v>
      </c>
      <c r="AB1308" s="75">
        <v>12</v>
      </c>
      <c r="AC1308" s="75">
        <v>12</v>
      </c>
      <c r="AD1308" s="75">
        <v>1</v>
      </c>
      <c r="AE1308" s="170"/>
      <c r="AF1308" s="75"/>
      <c r="AG1308" s="75"/>
      <c r="AH1308" s="75"/>
    </row>
    <row r="1309" spans="1:34" ht="14.25" customHeight="1" x14ac:dyDescent="0.25">
      <c r="A1309" s="111">
        <v>81770932</v>
      </c>
      <c r="B1309" s="220" t="s">
        <v>812</v>
      </c>
      <c r="C1309" s="197" t="str">
        <f>VLOOKUP(B1309,Satser!$I$133:$J$160,2,FALSE)</f>
        <v>IE</v>
      </c>
      <c r="D1309" s="220" t="s">
        <v>2104</v>
      </c>
      <c r="E1309" s="440" t="s">
        <v>2173</v>
      </c>
      <c r="F1309" s="220" t="s">
        <v>1812</v>
      </c>
      <c r="G1309" s="220" t="s">
        <v>527</v>
      </c>
      <c r="H1309" s="421">
        <v>2016</v>
      </c>
      <c r="I1309" s="75">
        <v>1608</v>
      </c>
      <c r="J1309" s="195"/>
      <c r="K1309" s="379">
        <f>IF(B1309="",0,VLOOKUP(B1309,Satser!$D$167:$F$194,2,FALSE)*IF(AA1309="",0,VLOOKUP(AA1309,Satser!$H$2:$J$14,2,FALSE)))</f>
        <v>89276.117771254561</v>
      </c>
      <c r="L1309" s="379">
        <f>IF(B1309="",0,VLOOKUP(B1309,Satser!$I$167:$L$194,3,FALSE)*IF(AA1309="",0,VLOOKUP(AA1309,Satser!$H$2:$J$14,3,FALSE)))</f>
        <v>599425.36217842356</v>
      </c>
      <c r="M1309" s="380">
        <f t="shared" si="21"/>
        <v>688701.47994967806</v>
      </c>
      <c r="N1309" s="141" t="s">
        <v>2139</v>
      </c>
      <c r="O1309" s="75"/>
      <c r="P1309" s="75"/>
      <c r="Q1309" s="75"/>
      <c r="R1309" s="75"/>
      <c r="S1309" s="75"/>
      <c r="T1309" s="75"/>
      <c r="U1309" s="75"/>
      <c r="V1309" s="75"/>
      <c r="W1309" s="75"/>
      <c r="X1309" s="75"/>
      <c r="Y1309" s="75">
        <v>5</v>
      </c>
      <c r="Z1309" s="110">
        <v>12</v>
      </c>
      <c r="AA1309" s="75">
        <v>12</v>
      </c>
      <c r="AB1309" s="75">
        <v>12</v>
      </c>
      <c r="AC1309" s="75">
        <v>7</v>
      </c>
      <c r="AD1309" s="75"/>
      <c r="AE1309" s="170"/>
      <c r="AF1309" s="75"/>
      <c r="AG1309" s="75"/>
      <c r="AH1309" s="75"/>
    </row>
    <row r="1310" spans="1:34" ht="14.25" customHeight="1" x14ac:dyDescent="0.25">
      <c r="A1310" s="111">
        <v>81770933</v>
      </c>
      <c r="B1310" s="220" t="s">
        <v>812</v>
      </c>
      <c r="C1310" s="197" t="str">
        <f>VLOOKUP(B1310,Satser!$I$133:$J$160,2,FALSE)</f>
        <v>IE</v>
      </c>
      <c r="D1310" s="220" t="s">
        <v>2105</v>
      </c>
      <c r="E1310" s="440" t="s">
        <v>2172</v>
      </c>
      <c r="F1310" s="220" t="s">
        <v>1812</v>
      </c>
      <c r="G1310" s="220" t="s">
        <v>527</v>
      </c>
      <c r="H1310" s="421">
        <v>2016</v>
      </c>
      <c r="I1310" s="75">
        <v>1608</v>
      </c>
      <c r="J1310" s="195"/>
      <c r="K1310" s="379">
        <f>IF(B1310="",0,VLOOKUP(B1310,Satser!$D$167:$F$194,2,FALSE)*IF(AA1310="",0,VLOOKUP(AA1310,Satser!$H$2:$J$14,2,FALSE)))</f>
        <v>89276.117771254561</v>
      </c>
      <c r="L1310" s="379">
        <f>IF(B1310="",0,VLOOKUP(B1310,Satser!$I$167:$L$194,3,FALSE)*IF(AA1310="",0,VLOOKUP(AA1310,Satser!$H$2:$J$14,3,FALSE)))</f>
        <v>599425.36217842356</v>
      </c>
      <c r="M1310" s="380">
        <f t="shared" si="21"/>
        <v>688701.47994967806</v>
      </c>
      <c r="N1310" s="141" t="s">
        <v>2139</v>
      </c>
      <c r="O1310" s="75"/>
      <c r="P1310" s="75"/>
      <c r="Q1310" s="75"/>
      <c r="R1310" s="75"/>
      <c r="S1310" s="75"/>
      <c r="T1310" s="75"/>
      <c r="U1310" s="75"/>
      <c r="V1310" s="75"/>
      <c r="W1310" s="75"/>
      <c r="X1310" s="75"/>
      <c r="Y1310" s="75">
        <v>5</v>
      </c>
      <c r="Z1310" s="110">
        <v>12</v>
      </c>
      <c r="AA1310" s="75">
        <v>12</v>
      </c>
      <c r="AB1310" s="75">
        <v>12</v>
      </c>
      <c r="AC1310" s="75">
        <v>7</v>
      </c>
      <c r="AD1310" s="75"/>
      <c r="AE1310" s="170"/>
      <c r="AF1310" s="75"/>
      <c r="AG1310" s="75"/>
      <c r="AH1310" s="75"/>
    </row>
    <row r="1311" spans="1:34" ht="14.25" customHeight="1" x14ac:dyDescent="0.25">
      <c r="A1311" s="111">
        <v>81770934</v>
      </c>
      <c r="B1311" s="220" t="s">
        <v>817</v>
      </c>
      <c r="C1311" s="197" t="str">
        <f>VLOOKUP(B1311,Satser!$I$133:$J$160,2,FALSE)</f>
        <v>NV</v>
      </c>
      <c r="D1311" s="220" t="s">
        <v>2235</v>
      </c>
      <c r="E1311" s="440">
        <v>662005</v>
      </c>
      <c r="F1311" s="220" t="s">
        <v>1812</v>
      </c>
      <c r="G1311" s="220" t="s">
        <v>527</v>
      </c>
      <c r="H1311" s="421">
        <v>2016</v>
      </c>
      <c r="I1311" s="75">
        <v>1609</v>
      </c>
      <c r="J1311" s="195"/>
      <c r="K1311" s="379">
        <f>IF(B1311="",0,VLOOKUP(B1311,Satser!$D$167:$F$194,2,FALSE)*IF(AA1311="",0,VLOOKUP(AA1311,Satser!$H$2:$J$14,2,FALSE)))</f>
        <v>89276.117771254561</v>
      </c>
      <c r="L1311" s="379">
        <f>IF(B1311="",0,VLOOKUP(B1311,Satser!$I$167:$L$194,3,FALSE)*IF(AA1311="",0,VLOOKUP(AA1311,Satser!$H$2:$J$14,3,FALSE)))</f>
        <v>599425.36217842356</v>
      </c>
      <c r="M1311" s="380">
        <f t="shared" si="21"/>
        <v>688701.47994967806</v>
      </c>
      <c r="N1311" s="141" t="s">
        <v>2245</v>
      </c>
      <c r="O1311" s="75"/>
      <c r="P1311" s="75"/>
      <c r="Q1311" s="75"/>
      <c r="R1311" s="75"/>
      <c r="S1311" s="75"/>
      <c r="T1311" s="75"/>
      <c r="U1311" s="75"/>
      <c r="V1311" s="75"/>
      <c r="W1311" s="75"/>
      <c r="X1311" s="75"/>
      <c r="Y1311" s="75">
        <v>4</v>
      </c>
      <c r="Z1311" s="110">
        <v>12</v>
      </c>
      <c r="AA1311" s="75">
        <v>12</v>
      </c>
      <c r="AB1311" s="75">
        <v>12</v>
      </c>
      <c r="AC1311" s="75">
        <v>8</v>
      </c>
      <c r="AD1311" s="75"/>
      <c r="AE1311" s="170"/>
      <c r="AF1311" s="75"/>
      <c r="AG1311" s="75"/>
      <c r="AH1311" s="75"/>
    </row>
    <row r="1312" spans="1:34" ht="14.25" customHeight="1" x14ac:dyDescent="0.25">
      <c r="A1312" s="111">
        <v>81770935</v>
      </c>
      <c r="B1312" s="220" t="s">
        <v>817</v>
      </c>
      <c r="C1312" s="197" t="str">
        <f>VLOOKUP(B1312,Satser!$I$133:$J$160,2,FALSE)</f>
        <v>NV</v>
      </c>
      <c r="D1312" s="220" t="s">
        <v>2236</v>
      </c>
      <c r="E1312" s="440">
        <v>663505</v>
      </c>
      <c r="F1312" s="220" t="s">
        <v>1812</v>
      </c>
      <c r="G1312" s="220" t="s">
        <v>527</v>
      </c>
      <c r="H1312" s="421">
        <v>2016</v>
      </c>
      <c r="I1312" s="75">
        <v>1609</v>
      </c>
      <c r="J1312" s="195"/>
      <c r="K1312" s="379">
        <f>IF(B1312="",0,VLOOKUP(B1312,Satser!$D$167:$F$194,2,FALSE)*IF(AA1312="",0,VLOOKUP(AA1312,Satser!$H$2:$J$14,2,FALSE)))</f>
        <v>89276.117771254561</v>
      </c>
      <c r="L1312" s="379">
        <f>IF(B1312="",0,VLOOKUP(B1312,Satser!$I$167:$L$194,3,FALSE)*IF(AA1312="",0,VLOOKUP(AA1312,Satser!$H$2:$J$14,3,FALSE)))</f>
        <v>599425.36217842356</v>
      </c>
      <c r="M1312" s="380">
        <f t="shared" si="21"/>
        <v>688701.47994967806</v>
      </c>
      <c r="N1312" s="141" t="s">
        <v>2245</v>
      </c>
      <c r="O1312" s="75"/>
      <c r="P1312" s="75"/>
      <c r="Q1312" s="75"/>
      <c r="R1312" s="75"/>
      <c r="S1312" s="75"/>
      <c r="T1312" s="75"/>
      <c r="U1312" s="75"/>
      <c r="V1312" s="75"/>
      <c r="W1312" s="75"/>
      <c r="X1312" s="75"/>
      <c r="Y1312" s="75">
        <v>4</v>
      </c>
      <c r="Z1312" s="110">
        <v>12</v>
      </c>
      <c r="AA1312" s="75">
        <v>12</v>
      </c>
      <c r="AB1312" s="75">
        <v>12</v>
      </c>
      <c r="AC1312" s="75">
        <v>8</v>
      </c>
      <c r="AD1312" s="75"/>
      <c r="AE1312" s="170"/>
      <c r="AF1312" s="75"/>
      <c r="AG1312" s="75"/>
      <c r="AH1312" s="75"/>
    </row>
    <row r="1313" spans="1:34" ht="14.25" customHeight="1" x14ac:dyDescent="0.25">
      <c r="A1313" s="111">
        <v>81770936</v>
      </c>
      <c r="B1313" s="220" t="s">
        <v>817</v>
      </c>
      <c r="C1313" s="197" t="str">
        <f>VLOOKUP(B1313,Satser!$I$133:$J$160,2,FALSE)</f>
        <v>NV</v>
      </c>
      <c r="D1313" s="220" t="s">
        <v>2136</v>
      </c>
      <c r="E1313" s="440">
        <v>662005</v>
      </c>
      <c r="F1313" s="220" t="s">
        <v>1812</v>
      </c>
      <c r="G1313" s="220"/>
      <c r="H1313" s="421">
        <v>2016</v>
      </c>
      <c r="I1313" s="75">
        <v>1608</v>
      </c>
      <c r="J1313" s="195"/>
      <c r="K1313" s="379">
        <f>IF(B1313="",0,VLOOKUP(B1313,Satser!$D$167:$F$194,2,FALSE)*IF(AA1313="",0,VLOOKUP(AA1313,Satser!$H$2:$J$14,2,FALSE)))</f>
        <v>89276.117771254561</v>
      </c>
      <c r="L1313" s="379">
        <f>IF(B1313="",0,VLOOKUP(B1313,Satser!$I$167:$L$194,3,FALSE)*IF(AA1313="",0,VLOOKUP(AA1313,Satser!$H$2:$J$14,3,FALSE)))</f>
        <v>599425.36217842356</v>
      </c>
      <c r="M1313" s="380">
        <f t="shared" si="21"/>
        <v>688701.47994967806</v>
      </c>
      <c r="N1313" s="141" t="s">
        <v>2143</v>
      </c>
      <c r="O1313" s="75"/>
      <c r="P1313" s="75"/>
      <c r="Q1313" s="75"/>
      <c r="R1313" s="75"/>
      <c r="S1313" s="75"/>
      <c r="T1313" s="75"/>
      <c r="U1313" s="75"/>
      <c r="V1313" s="75"/>
      <c r="W1313" s="75"/>
      <c r="X1313" s="75"/>
      <c r="Y1313" s="75">
        <v>5</v>
      </c>
      <c r="Z1313" s="110">
        <v>12</v>
      </c>
      <c r="AA1313" s="75">
        <v>12</v>
      </c>
      <c r="AB1313" s="75">
        <v>12</v>
      </c>
      <c r="AC1313" s="75">
        <v>7</v>
      </c>
      <c r="AD1313" s="75"/>
      <c r="AE1313" s="170"/>
      <c r="AF1313" s="75"/>
      <c r="AG1313" s="75"/>
      <c r="AH1313" s="75"/>
    </row>
    <row r="1314" spans="1:34" ht="14.25" customHeight="1" x14ac:dyDescent="0.25">
      <c r="A1314" s="111">
        <v>81770937</v>
      </c>
      <c r="B1314" s="220" t="s">
        <v>813</v>
      </c>
      <c r="C1314" s="197" t="str">
        <f>VLOOKUP(B1314,Satser!$I$133:$J$160,2,FALSE)</f>
        <v>IV</v>
      </c>
      <c r="D1314" s="220" t="s">
        <v>2112</v>
      </c>
      <c r="E1314" s="440" t="s">
        <v>2180</v>
      </c>
      <c r="F1314" s="220" t="s">
        <v>1812</v>
      </c>
      <c r="G1314" s="220" t="s">
        <v>527</v>
      </c>
      <c r="H1314" s="421">
        <v>2016</v>
      </c>
      <c r="I1314" s="75">
        <v>1608</v>
      </c>
      <c r="J1314" s="195"/>
      <c r="K1314" s="379">
        <f>IF(B1314="",0,VLOOKUP(B1314,Satser!$D$167:$F$194,2,FALSE)*IF(AA1314="",0,VLOOKUP(AA1314,Satser!$H$2:$J$14,2,FALSE)))</f>
        <v>89276.117771254561</v>
      </c>
      <c r="L1314" s="379">
        <f>IF(B1314="",0,VLOOKUP(B1314,Satser!$I$167:$L$194,3,FALSE)*IF(AA1314="",0,VLOOKUP(AA1314,Satser!$H$2:$J$14,3,FALSE)))</f>
        <v>599425.36217842356</v>
      </c>
      <c r="M1314" s="380">
        <f t="shared" si="21"/>
        <v>688701.47994967806</v>
      </c>
      <c r="N1314" s="141" t="s">
        <v>2144</v>
      </c>
      <c r="O1314" s="75"/>
      <c r="P1314" s="75"/>
      <c r="Q1314" s="75"/>
      <c r="R1314" s="75"/>
      <c r="S1314" s="75"/>
      <c r="T1314" s="75"/>
      <c r="U1314" s="75"/>
      <c r="V1314" s="75"/>
      <c r="W1314" s="75"/>
      <c r="X1314" s="75"/>
      <c r="Y1314" s="75">
        <v>5</v>
      </c>
      <c r="Z1314" s="110">
        <v>12</v>
      </c>
      <c r="AA1314" s="75">
        <v>12</v>
      </c>
      <c r="AB1314" s="75">
        <v>12</v>
      </c>
      <c r="AC1314" s="75">
        <v>7</v>
      </c>
      <c r="AD1314" s="75"/>
      <c r="AE1314" s="170"/>
      <c r="AF1314" s="75"/>
      <c r="AG1314" s="75"/>
      <c r="AH1314" s="75"/>
    </row>
    <row r="1315" spans="1:34" ht="14.25" customHeight="1" x14ac:dyDescent="0.25">
      <c r="A1315" s="111">
        <v>81770938</v>
      </c>
      <c r="B1315" s="220" t="s">
        <v>809</v>
      </c>
      <c r="C1315" s="197" t="str">
        <f>VLOOKUP(B1315,Satser!$I$133:$J$160,2,FALSE)</f>
        <v>MH</v>
      </c>
      <c r="D1315" s="220" t="s">
        <v>2752</v>
      </c>
      <c r="E1315" s="440">
        <v>651530</v>
      </c>
      <c r="F1315" s="220" t="s">
        <v>1812</v>
      </c>
      <c r="G1315" s="220"/>
      <c r="H1315" s="421">
        <v>2016</v>
      </c>
      <c r="I1315" s="75"/>
      <c r="J1315" s="195"/>
      <c r="K1315" s="379">
        <f>IF(B1315="",0,VLOOKUP(B1315,Satser!$D$167:$F$194,2,FALSE)*IF(AA1315="",0,VLOOKUP(AA1315,Satser!$H$2:$J$14,2,FALSE)))</f>
        <v>127537.31110179223</v>
      </c>
      <c r="L1315" s="379">
        <f>IF(B1315="",0,VLOOKUP(B1315,Satser!$I$167:$L$194,3,FALSE)*IF(AA1315="",0,VLOOKUP(AA1315,Satser!$H$2:$J$14,3,FALSE)))</f>
        <v>599425.36217842356</v>
      </c>
      <c r="M1315" s="380">
        <f t="shared" si="21"/>
        <v>726962.67328021582</v>
      </c>
      <c r="N1315" s="141" t="s">
        <v>1594</v>
      </c>
      <c r="O1315" s="75"/>
      <c r="P1315" s="75"/>
      <c r="Q1315" s="75"/>
      <c r="R1315" s="75"/>
      <c r="S1315" s="75"/>
      <c r="T1315" s="75"/>
      <c r="U1315" s="75"/>
      <c r="V1315" s="75"/>
      <c r="W1315" s="75"/>
      <c r="X1315" s="75"/>
      <c r="Y1315" s="75"/>
      <c r="Z1315" s="110">
        <v>10</v>
      </c>
      <c r="AA1315" s="75">
        <v>12</v>
      </c>
      <c r="AB1315" s="75">
        <v>12</v>
      </c>
      <c r="AC1315" s="75">
        <v>12</v>
      </c>
      <c r="AD1315" s="75">
        <v>2</v>
      </c>
      <c r="AE1315" s="170"/>
      <c r="AF1315" s="75"/>
      <c r="AG1315" s="75"/>
      <c r="AH1315" s="75"/>
    </row>
    <row r="1316" spans="1:34" ht="14.25" customHeight="1" x14ac:dyDescent="0.25">
      <c r="A1316" s="450">
        <v>81770939</v>
      </c>
      <c r="B1316" s="220" t="s">
        <v>2229</v>
      </c>
      <c r="C1316" s="197" t="str">
        <f>VLOOKUP(B1316,Satser!$I$133:$J$160,2,FALSE)</f>
        <v>ØK</v>
      </c>
      <c r="D1316" s="220" t="s">
        <v>2750</v>
      </c>
      <c r="E1316" s="440">
        <v>602005</v>
      </c>
      <c r="F1316" s="220"/>
      <c r="G1316" s="220" t="s">
        <v>530</v>
      </c>
      <c r="H1316" s="421">
        <v>2016</v>
      </c>
      <c r="I1316" s="75">
        <v>1608</v>
      </c>
      <c r="J1316" s="195"/>
      <c r="K1316" s="379">
        <f>IF(B1316="",0,VLOOKUP(B1316,Satser!$D$167:$F$194,2,FALSE)*IF(AA1316="",0,VLOOKUP(AA1316,Satser!$H$2:$J$14,2,FALSE)))</f>
        <v>89276.117771254561</v>
      </c>
      <c r="L1316" s="379">
        <f>IF(B1316="",0,VLOOKUP(B1316,Satser!$I$167:$L$194,3,FALSE)*IF(AA1316="",0,VLOOKUP(AA1316,Satser!$H$2:$J$14,3,FALSE)))</f>
        <v>599425.36217842356</v>
      </c>
      <c r="M1316" s="380">
        <f t="shared" si="21"/>
        <v>688701.47994967806</v>
      </c>
      <c r="N1316" s="141" t="s">
        <v>2415</v>
      </c>
      <c r="O1316" s="75"/>
      <c r="P1316" s="75"/>
      <c r="Q1316" s="75"/>
      <c r="R1316" s="75"/>
      <c r="S1316" s="75"/>
      <c r="T1316" s="75"/>
      <c r="U1316" s="75"/>
      <c r="V1316" s="75"/>
      <c r="W1316" s="75"/>
      <c r="X1316" s="75"/>
      <c r="Y1316" s="75">
        <v>5</v>
      </c>
      <c r="Z1316" s="110">
        <v>12</v>
      </c>
      <c r="AA1316" s="75">
        <v>12</v>
      </c>
      <c r="AB1316" s="75">
        <v>12</v>
      </c>
      <c r="AC1316" s="75">
        <v>7</v>
      </c>
      <c r="AD1316" s="75"/>
      <c r="AE1316" s="170"/>
      <c r="AF1316" s="75"/>
      <c r="AG1316" s="75"/>
      <c r="AH1316" s="75"/>
    </row>
    <row r="1317" spans="1:34" ht="14.25" customHeight="1" x14ac:dyDescent="0.25">
      <c r="A1317" s="111">
        <v>81770940</v>
      </c>
      <c r="B1317" s="220" t="s">
        <v>829</v>
      </c>
      <c r="C1317" s="197" t="str">
        <f>VLOOKUP(B1317,Satser!$I$133:$J$160,2,FALSE)</f>
        <v>VM</v>
      </c>
      <c r="D1317" s="220" t="s">
        <v>2506</v>
      </c>
      <c r="E1317" s="440">
        <v>311005</v>
      </c>
      <c r="F1317" s="220" t="s">
        <v>1812</v>
      </c>
      <c r="G1317" s="220"/>
      <c r="H1317" s="421">
        <v>2016</v>
      </c>
      <c r="I1317" s="75">
        <v>1702</v>
      </c>
      <c r="J1317" s="195"/>
      <c r="K1317" s="379">
        <f>IF(B1317="",0,VLOOKUP(B1317,Satser!$D$167:$F$194,2,FALSE)*IF(AA1317="",0,VLOOKUP(AA1317,Satser!$H$2:$J$14,2,FALSE)))</f>
        <v>89276.117771254561</v>
      </c>
      <c r="L1317" s="379">
        <f>IF(B1317="",0,VLOOKUP(B1317,Satser!$I$167:$L$194,3,FALSE)*IF(AA1317="",0,VLOOKUP(AA1317,Satser!$H$2:$J$14,3,FALSE)))</f>
        <v>599425.36217842356</v>
      </c>
      <c r="M1317" s="380">
        <f t="shared" si="21"/>
        <v>688701.47994967806</v>
      </c>
      <c r="N1317" s="141" t="s">
        <v>2538</v>
      </c>
      <c r="O1317" s="75"/>
      <c r="P1317" s="75"/>
      <c r="Q1317" s="75"/>
      <c r="R1317" s="75"/>
      <c r="S1317" s="75"/>
      <c r="T1317" s="75"/>
      <c r="U1317" s="75"/>
      <c r="V1317" s="75"/>
      <c r="W1317" s="75"/>
      <c r="X1317" s="75"/>
      <c r="Y1317" s="75"/>
      <c r="Z1317" s="110">
        <v>11</v>
      </c>
      <c r="AA1317" s="75">
        <v>12</v>
      </c>
      <c r="AB1317" s="75">
        <v>12</v>
      </c>
      <c r="AC1317" s="75">
        <v>12</v>
      </c>
      <c r="AD1317" s="75">
        <v>1</v>
      </c>
      <c r="AE1317" s="170"/>
      <c r="AF1317" s="75"/>
      <c r="AG1317" s="75"/>
      <c r="AH1317" s="75"/>
    </row>
    <row r="1318" spans="1:34" ht="14.25" customHeight="1" x14ac:dyDescent="0.25">
      <c r="A1318" s="111">
        <v>81770941</v>
      </c>
      <c r="B1318" s="220" t="s">
        <v>2224</v>
      </c>
      <c r="C1318" s="197" t="str">
        <f>VLOOKUP(B1318,Satser!$I$133:$J$160,2,FALSE)</f>
        <v>IE</v>
      </c>
      <c r="D1318" s="220" t="s">
        <v>2602</v>
      </c>
      <c r="E1318" s="440">
        <v>632505</v>
      </c>
      <c r="F1318" s="220" t="s">
        <v>1812</v>
      </c>
      <c r="G1318" s="220" t="s">
        <v>527</v>
      </c>
      <c r="H1318" s="421">
        <v>2016</v>
      </c>
      <c r="I1318" s="75">
        <v>1708</v>
      </c>
      <c r="J1318" s="195"/>
      <c r="K1318" s="379">
        <f>IF(B1318="",0,VLOOKUP(B1318,Satser!$D$167:$F$194,2,FALSE)*IF(AA1318="",0,VLOOKUP(AA1318,Satser!$H$2:$J$14,2,FALSE)))</f>
        <v>89276.117771254561</v>
      </c>
      <c r="L1318" s="379">
        <f>IF(B1318="",0,VLOOKUP(B1318,Satser!$I$167:$L$194,3,FALSE)*IF(AA1318="",0,VLOOKUP(AA1318,Satser!$H$2:$J$14,3,FALSE)))</f>
        <v>599425.36217842356</v>
      </c>
      <c r="M1318" s="380">
        <f t="shared" si="21"/>
        <v>688701.47994967806</v>
      </c>
      <c r="N1318" s="141" t="s">
        <v>2635</v>
      </c>
      <c r="O1318" s="75"/>
      <c r="P1318" s="75"/>
      <c r="Q1318" s="75"/>
      <c r="R1318" s="75"/>
      <c r="S1318" s="75"/>
      <c r="T1318" s="75"/>
      <c r="U1318" s="75"/>
      <c r="V1318" s="75"/>
      <c r="W1318" s="75"/>
      <c r="X1318" s="75"/>
      <c r="Y1318" s="75"/>
      <c r="Z1318" s="110">
        <v>5</v>
      </c>
      <c r="AA1318" s="75">
        <v>12</v>
      </c>
      <c r="AB1318" s="75">
        <v>12</v>
      </c>
      <c r="AC1318" s="75">
        <v>12</v>
      </c>
      <c r="AD1318" s="75">
        <v>7</v>
      </c>
      <c r="AE1318" s="170"/>
      <c r="AF1318" s="75"/>
      <c r="AG1318" s="75"/>
      <c r="AH1318" s="75"/>
    </row>
    <row r="1319" spans="1:34" ht="14.25" customHeight="1" x14ac:dyDescent="0.25">
      <c r="A1319" s="111">
        <v>81770942</v>
      </c>
      <c r="B1319" s="220" t="s">
        <v>2225</v>
      </c>
      <c r="C1319" s="197" t="str">
        <f>VLOOKUP(B1319,Satser!$I$133:$J$160,2,FALSE)</f>
        <v>IV</v>
      </c>
      <c r="D1319" s="220" t="s">
        <v>2655</v>
      </c>
      <c r="E1319" s="440">
        <v>649205</v>
      </c>
      <c r="F1319" s="220" t="s">
        <v>1812</v>
      </c>
      <c r="G1319" s="220" t="s">
        <v>530</v>
      </c>
      <c r="H1319" s="421">
        <v>2016</v>
      </c>
      <c r="I1319" s="75">
        <v>1710</v>
      </c>
      <c r="J1319" s="195"/>
      <c r="K1319" s="379">
        <f>IF(B1319="",0,VLOOKUP(B1319,Satser!$D$167:$F$194,2,FALSE)*IF(AA1319="",0,VLOOKUP(AA1319,Satser!$H$2:$J$14,2,FALSE)))</f>
        <v>89276.117771254561</v>
      </c>
      <c r="L1319" s="379">
        <f>IF(B1319="",0,VLOOKUP(B1319,Satser!$I$167:$L$194,3,FALSE)*IF(AA1319="",0,VLOOKUP(AA1319,Satser!$H$2:$J$14,3,FALSE)))</f>
        <v>599425.36217842356</v>
      </c>
      <c r="M1319" s="380">
        <f t="shared" si="21"/>
        <v>688701.47994967806</v>
      </c>
      <c r="N1319" s="141" t="s">
        <v>2728</v>
      </c>
      <c r="O1319" s="75"/>
      <c r="P1319" s="75"/>
      <c r="Q1319" s="75"/>
      <c r="R1319" s="75"/>
      <c r="S1319" s="75"/>
      <c r="T1319" s="75"/>
      <c r="U1319" s="75"/>
      <c r="V1319" s="75"/>
      <c r="W1319" s="75"/>
      <c r="X1319" s="75"/>
      <c r="Y1319" s="75"/>
      <c r="Z1319" s="110">
        <v>3</v>
      </c>
      <c r="AA1319" s="75">
        <v>12</v>
      </c>
      <c r="AB1319" s="75">
        <v>12</v>
      </c>
      <c r="AC1319" s="75">
        <v>12</v>
      </c>
      <c r="AD1319" s="75">
        <v>9</v>
      </c>
      <c r="AE1319" s="170"/>
      <c r="AF1319" s="75"/>
      <c r="AG1319" s="75"/>
      <c r="AH1319" s="75"/>
    </row>
    <row r="1320" spans="1:34" ht="14.25" customHeight="1" x14ac:dyDescent="0.25">
      <c r="A1320" s="111">
        <v>81770943</v>
      </c>
      <c r="B1320" s="220" t="s">
        <v>2223</v>
      </c>
      <c r="C1320" s="197" t="str">
        <f>VLOOKUP(B1320,Satser!$I$133:$J$160,2,FALSE)</f>
        <v>AD</v>
      </c>
      <c r="D1320" s="220" t="s">
        <v>2740</v>
      </c>
      <c r="E1320" s="440">
        <v>615520</v>
      </c>
      <c r="F1320" s="220" t="s">
        <v>1812</v>
      </c>
      <c r="G1320" s="220"/>
      <c r="H1320" s="421">
        <v>2015</v>
      </c>
      <c r="I1320" s="75">
        <v>1710</v>
      </c>
      <c r="J1320" s="195"/>
      <c r="K1320" s="379">
        <f>IF(B1320="",0,VLOOKUP(B1320,Satser!$D$167:$F$194,2,FALSE)*IF(AA1320="",0,VLOOKUP(AA1320,Satser!$H$2:$J$14,2,FALSE)))</f>
        <v>89276.117771254561</v>
      </c>
      <c r="L1320" s="379">
        <f>IF(B1320="",0,VLOOKUP(B1320,Satser!$I$167:$L$194,3,FALSE)*IF(AA1320="",0,VLOOKUP(AA1320,Satser!$H$2:$J$14,3,FALSE)))</f>
        <v>599425.36217842356</v>
      </c>
      <c r="M1320" s="380">
        <f t="shared" si="21"/>
        <v>688701.47994967806</v>
      </c>
      <c r="N1320" s="141" t="s">
        <v>2729</v>
      </c>
      <c r="O1320" s="75"/>
      <c r="P1320" s="75"/>
      <c r="Q1320" s="75"/>
      <c r="R1320" s="75"/>
      <c r="S1320" s="75"/>
      <c r="T1320" s="75"/>
      <c r="U1320" s="75"/>
      <c r="V1320" s="75"/>
      <c r="W1320" s="75"/>
      <c r="X1320" s="75"/>
      <c r="Y1320" s="75"/>
      <c r="Z1320" s="110">
        <v>3</v>
      </c>
      <c r="AA1320" s="75">
        <v>12</v>
      </c>
      <c r="AB1320" s="75">
        <v>12</v>
      </c>
      <c r="AC1320" s="75">
        <v>12</v>
      </c>
      <c r="AD1320" s="75">
        <v>9</v>
      </c>
      <c r="AE1320" s="170"/>
      <c r="AF1320" s="75"/>
      <c r="AG1320" s="75"/>
      <c r="AH1320" s="75"/>
    </row>
    <row r="1321" spans="1:34" ht="14.25" customHeight="1" x14ac:dyDescent="0.25">
      <c r="A1321" s="111">
        <v>81770944</v>
      </c>
      <c r="B1321" s="220" t="s">
        <v>2226</v>
      </c>
      <c r="C1321" s="197" t="str">
        <f>VLOOKUP(B1321,Satser!$I$133:$J$160,2,FALSE)</f>
        <v>MH</v>
      </c>
      <c r="D1321" s="220" t="s">
        <v>2670</v>
      </c>
      <c r="E1321" s="440">
        <v>650105</v>
      </c>
      <c r="F1321" s="220" t="s">
        <v>1812</v>
      </c>
      <c r="G1321" s="220"/>
      <c r="H1321" s="421">
        <v>2016</v>
      </c>
      <c r="I1321" s="75">
        <v>1701</v>
      </c>
      <c r="J1321" s="195"/>
      <c r="K1321" s="379">
        <f>IF(B1321="",0,VLOOKUP(B1321,Satser!$D$167:$F$194,2,FALSE)*IF(AA1321="",0,VLOOKUP(AA1321,Satser!$H$2:$J$14,2,FALSE)))</f>
        <v>127537.31110179223</v>
      </c>
      <c r="L1321" s="379">
        <f>IF(B1321="",0,VLOOKUP(B1321,Satser!$I$167:$L$194,3,FALSE)*IF(AA1321="",0,VLOOKUP(AA1321,Satser!$H$2:$J$14,3,FALSE)))</f>
        <v>599425.36217842356</v>
      </c>
      <c r="M1321" s="380">
        <f t="shared" si="21"/>
        <v>726962.67328021582</v>
      </c>
      <c r="N1321" s="141" t="s">
        <v>2686</v>
      </c>
      <c r="O1321" s="75"/>
      <c r="P1321" s="75"/>
      <c r="Q1321" s="75"/>
      <c r="R1321" s="75"/>
      <c r="S1321" s="75"/>
      <c r="T1321" s="75"/>
      <c r="U1321" s="75"/>
      <c r="V1321" s="75"/>
      <c r="W1321" s="75"/>
      <c r="X1321" s="75"/>
      <c r="Y1321" s="75"/>
      <c r="Z1321" s="110">
        <v>12</v>
      </c>
      <c r="AA1321" s="75">
        <v>12</v>
      </c>
      <c r="AB1321" s="75">
        <v>12</v>
      </c>
      <c r="AC1321" s="75">
        <v>12</v>
      </c>
      <c r="AD1321" s="75"/>
      <c r="AE1321" s="170"/>
      <c r="AF1321" s="75"/>
      <c r="AG1321" s="75"/>
      <c r="AH1321" s="75"/>
    </row>
    <row r="1322" spans="1:34" ht="13.8" x14ac:dyDescent="0.25">
      <c r="A1322" s="111">
        <v>81770945</v>
      </c>
      <c r="B1322" s="220" t="s">
        <v>557</v>
      </c>
      <c r="C1322" s="197" t="str">
        <f>VLOOKUP(B1322,Satser!$I$133:$J$160,2,FALSE)</f>
        <v>RE</v>
      </c>
      <c r="D1322" s="220" t="s">
        <v>2019</v>
      </c>
      <c r="E1322" s="440"/>
      <c r="F1322" s="220" t="s">
        <v>1812</v>
      </c>
      <c r="G1322" s="220"/>
      <c r="H1322" s="421">
        <v>2016</v>
      </c>
      <c r="I1322" s="75"/>
      <c r="J1322" s="195"/>
      <c r="K1322" s="379">
        <f>IF(B1322="",0,VLOOKUP(B1322,Satser!$D$167:$F$194,2,FALSE)*IF(AA1322="",0,VLOOKUP(AA1322,Satser!$H$2:$J$14,2,FALSE)))</f>
        <v>59529.315329872537</v>
      </c>
      <c r="L1322" s="379">
        <f>IF(B1322="",0,VLOOKUP(B1322,Satser!$I$167:$L$194,3,FALSE)*IF(AA1322="",0,VLOOKUP(AA1322,Satser!$H$2:$J$14,3,FALSE)))</f>
        <v>399696.83150057279</v>
      </c>
      <c r="M1322" s="380">
        <f t="shared" si="21"/>
        <v>459226.14683044533</v>
      </c>
      <c r="N1322" s="422" t="s">
        <v>808</v>
      </c>
      <c r="O1322" s="75"/>
      <c r="P1322" s="75"/>
      <c r="Q1322" s="75"/>
      <c r="R1322" s="75"/>
      <c r="S1322" s="75"/>
      <c r="T1322" s="75"/>
      <c r="U1322" s="75"/>
      <c r="V1322" s="75"/>
      <c r="W1322" s="75"/>
      <c r="X1322" s="75"/>
      <c r="Y1322" s="75"/>
      <c r="Z1322" s="110"/>
      <c r="AA1322" s="75">
        <v>8</v>
      </c>
      <c r="AB1322" s="76">
        <v>12</v>
      </c>
      <c r="AC1322" s="76">
        <v>12</v>
      </c>
      <c r="AD1322" s="76">
        <v>12</v>
      </c>
      <c r="AE1322" s="169">
        <v>4</v>
      </c>
      <c r="AF1322" s="75"/>
      <c r="AG1322" s="75"/>
      <c r="AH1322" s="75"/>
    </row>
    <row r="1323" spans="1:34" ht="13.8" x14ac:dyDescent="0.25">
      <c r="A1323" s="111">
        <v>81770946</v>
      </c>
      <c r="B1323" s="220" t="s">
        <v>557</v>
      </c>
      <c r="C1323" s="197" t="str">
        <f>VLOOKUP(B1323,Satser!$I$133:$J$160,2,FALSE)</f>
        <v>RE</v>
      </c>
      <c r="D1323" s="220" t="s">
        <v>2019</v>
      </c>
      <c r="E1323" s="440"/>
      <c r="F1323" s="220" t="s">
        <v>1812</v>
      </c>
      <c r="G1323" s="220"/>
      <c r="H1323" s="421">
        <v>2016</v>
      </c>
      <c r="I1323" s="75"/>
      <c r="J1323" s="195"/>
      <c r="K1323" s="379">
        <f>IF(B1323="",0,VLOOKUP(B1323,Satser!$D$167:$F$194,2,FALSE)*IF(AA1323="",0,VLOOKUP(AA1323,Satser!$H$2:$J$14,2,FALSE)))</f>
        <v>59529.315329872537</v>
      </c>
      <c r="L1323" s="379">
        <f>IF(B1323="",0,VLOOKUP(B1323,Satser!$I$167:$L$194,3,FALSE)*IF(AA1323="",0,VLOOKUP(AA1323,Satser!$H$2:$J$14,3,FALSE)))</f>
        <v>399696.83150057279</v>
      </c>
      <c r="M1323" s="380">
        <f t="shared" si="21"/>
        <v>459226.14683044533</v>
      </c>
      <c r="N1323" s="422" t="s">
        <v>808</v>
      </c>
      <c r="O1323" s="75"/>
      <c r="P1323" s="75"/>
      <c r="Q1323" s="75"/>
      <c r="R1323" s="75"/>
      <c r="S1323" s="75"/>
      <c r="T1323" s="75"/>
      <c r="U1323" s="75"/>
      <c r="V1323" s="75"/>
      <c r="W1323" s="75"/>
      <c r="X1323" s="75"/>
      <c r="Y1323" s="75"/>
      <c r="Z1323" s="110"/>
      <c r="AA1323" s="75">
        <v>8</v>
      </c>
      <c r="AB1323" s="76">
        <v>12</v>
      </c>
      <c r="AC1323" s="76">
        <v>12</v>
      </c>
      <c r="AD1323" s="76">
        <v>12</v>
      </c>
      <c r="AE1323" s="169">
        <v>4</v>
      </c>
      <c r="AF1323" s="75"/>
      <c r="AG1323" s="75"/>
      <c r="AH1323" s="75"/>
    </row>
    <row r="1324" spans="1:34" ht="13.8" x14ac:dyDescent="0.25">
      <c r="A1324" s="111">
        <v>81770947</v>
      </c>
      <c r="B1324" s="220" t="s">
        <v>557</v>
      </c>
      <c r="C1324" s="197" t="str">
        <f>VLOOKUP(B1324,Satser!$I$133:$J$160,2,FALSE)</f>
        <v>RE</v>
      </c>
      <c r="D1324" s="220" t="s">
        <v>2020</v>
      </c>
      <c r="E1324" s="440"/>
      <c r="F1324" s="220" t="s">
        <v>1812</v>
      </c>
      <c r="G1324" s="220"/>
      <c r="H1324" s="421">
        <v>2016</v>
      </c>
      <c r="I1324" s="75"/>
      <c r="J1324" s="195"/>
      <c r="K1324" s="379">
        <f>IF(B1324="",0,VLOOKUP(B1324,Satser!$D$167:$F$194,2,FALSE)*IF(AA1324="",0,VLOOKUP(AA1324,Satser!$H$2:$J$14,2,FALSE)))</f>
        <v>89276.117771254561</v>
      </c>
      <c r="L1324" s="379">
        <f>IF(B1324="",0,VLOOKUP(B1324,Satser!$I$167:$L$194,3,FALSE)*IF(AA1324="",0,VLOOKUP(AA1324,Satser!$H$2:$J$14,3,FALSE)))</f>
        <v>599425.36217842356</v>
      </c>
      <c r="M1324" s="380">
        <f t="shared" si="21"/>
        <v>688701.47994967806</v>
      </c>
      <c r="N1324" s="422" t="s">
        <v>808</v>
      </c>
      <c r="O1324" s="75"/>
      <c r="P1324" s="75"/>
      <c r="Q1324" s="75"/>
      <c r="R1324" s="75"/>
      <c r="S1324" s="75"/>
      <c r="T1324" s="75"/>
      <c r="U1324" s="75"/>
      <c r="V1324" s="75"/>
      <c r="W1324" s="75"/>
      <c r="X1324" s="75"/>
      <c r="Y1324" s="75">
        <v>4</v>
      </c>
      <c r="Z1324" s="110">
        <v>12</v>
      </c>
      <c r="AA1324" s="75">
        <v>12</v>
      </c>
      <c r="AB1324" s="75">
        <v>12</v>
      </c>
      <c r="AC1324" s="75">
        <v>8</v>
      </c>
      <c r="AD1324" s="75"/>
      <c r="AE1324" s="170"/>
      <c r="AF1324" s="75"/>
      <c r="AG1324" s="75"/>
      <c r="AH1324" s="75"/>
    </row>
    <row r="1325" spans="1:34" ht="13.8" x14ac:dyDescent="0.25">
      <c r="A1325" s="111">
        <v>81770948</v>
      </c>
      <c r="B1325" s="220" t="s">
        <v>557</v>
      </c>
      <c r="C1325" s="197" t="str">
        <f>VLOOKUP(B1325,Satser!$I$133:$J$160,2,FALSE)</f>
        <v>RE</v>
      </c>
      <c r="D1325" s="220" t="s">
        <v>2020</v>
      </c>
      <c r="E1325" s="440"/>
      <c r="F1325" s="220" t="s">
        <v>1812</v>
      </c>
      <c r="G1325" s="220"/>
      <c r="H1325" s="421">
        <v>2016</v>
      </c>
      <c r="I1325" s="75"/>
      <c r="J1325" s="195"/>
      <c r="K1325" s="379">
        <f>IF(B1325="",0,VLOOKUP(B1325,Satser!$D$167:$F$194,2,FALSE)*IF(AA1325="",0,VLOOKUP(AA1325,Satser!$H$2:$J$14,2,FALSE)))</f>
        <v>89276.117771254561</v>
      </c>
      <c r="L1325" s="379">
        <f>IF(B1325="",0,VLOOKUP(B1325,Satser!$I$167:$L$194,3,FALSE)*IF(AA1325="",0,VLOOKUP(AA1325,Satser!$H$2:$J$14,3,FALSE)))</f>
        <v>599425.36217842356</v>
      </c>
      <c r="M1325" s="380">
        <f t="shared" si="21"/>
        <v>688701.47994967806</v>
      </c>
      <c r="N1325" s="422" t="s">
        <v>808</v>
      </c>
      <c r="O1325" s="75"/>
      <c r="P1325" s="75"/>
      <c r="Q1325" s="75"/>
      <c r="R1325" s="75"/>
      <c r="S1325" s="75"/>
      <c r="T1325" s="75"/>
      <c r="U1325" s="75"/>
      <c r="V1325" s="75"/>
      <c r="W1325" s="75"/>
      <c r="X1325" s="75"/>
      <c r="Y1325" s="75">
        <v>4</v>
      </c>
      <c r="Z1325" s="110">
        <v>12</v>
      </c>
      <c r="AA1325" s="75">
        <v>12</v>
      </c>
      <c r="AB1325" s="75">
        <v>12</v>
      </c>
      <c r="AC1325" s="75">
        <v>8</v>
      </c>
      <c r="AD1325" s="75"/>
      <c r="AE1325" s="170"/>
      <c r="AF1325" s="75"/>
      <c r="AG1325" s="75"/>
      <c r="AH1325" s="75"/>
    </row>
    <row r="1326" spans="1:34" ht="14.25" customHeight="1" x14ac:dyDescent="0.25">
      <c r="A1326" s="111">
        <v>81770949</v>
      </c>
      <c r="B1326" s="220" t="s">
        <v>818</v>
      </c>
      <c r="C1326" s="197" t="str">
        <f>VLOOKUP(B1326,Satser!$I$133:$J$160,2,FALSE)</f>
        <v>SU</v>
      </c>
      <c r="D1326" s="220" t="s">
        <v>2251</v>
      </c>
      <c r="E1326" s="440">
        <v>670105</v>
      </c>
      <c r="F1326" s="220" t="s">
        <v>1812</v>
      </c>
      <c r="G1326" s="220" t="s">
        <v>530</v>
      </c>
      <c r="H1326" s="421">
        <v>2016</v>
      </c>
      <c r="I1326" s="75">
        <v>1610</v>
      </c>
      <c r="J1326" s="195"/>
      <c r="K1326" s="379">
        <f>IF(B1326="",0,VLOOKUP(B1326,Satser!$D$167:$F$194,2,FALSE)*IF(AA1326="",0,VLOOKUP(AA1326,Satser!$H$2:$J$14,2,FALSE)))</f>
        <v>63768.655550896117</v>
      </c>
      <c r="L1326" s="379">
        <f>IF(B1326="",0,VLOOKUP(B1326,Satser!$I$167:$L$194,3,FALSE)*IF(AA1326="",0,VLOOKUP(AA1326,Satser!$H$2:$J$14,3,FALSE)))</f>
        <v>599425.36217842356</v>
      </c>
      <c r="M1326" s="380">
        <f t="shared" si="21"/>
        <v>663194.01772931963</v>
      </c>
      <c r="N1326" s="141" t="s">
        <v>2257</v>
      </c>
      <c r="O1326" s="75"/>
      <c r="P1326" s="75"/>
      <c r="Q1326" s="75"/>
      <c r="R1326" s="75"/>
      <c r="S1326" s="75"/>
      <c r="T1326" s="75"/>
      <c r="U1326" s="75"/>
      <c r="V1326" s="75"/>
      <c r="W1326" s="75"/>
      <c r="X1326" s="75"/>
      <c r="Y1326" s="75">
        <v>3</v>
      </c>
      <c r="Z1326" s="110">
        <v>12</v>
      </c>
      <c r="AA1326" s="75">
        <v>12</v>
      </c>
      <c r="AB1326" s="75">
        <v>12</v>
      </c>
      <c r="AC1326" s="75">
        <v>9</v>
      </c>
      <c r="AD1326" s="75"/>
      <c r="AE1326" s="170"/>
      <c r="AF1326" s="75"/>
      <c r="AG1326" s="75"/>
      <c r="AH1326" s="75"/>
    </row>
    <row r="1327" spans="1:34" ht="14.25" customHeight="1" x14ac:dyDescent="0.25">
      <c r="A1327" s="111">
        <v>81770950</v>
      </c>
      <c r="B1327" s="220" t="s">
        <v>809</v>
      </c>
      <c r="C1327" s="197" t="str">
        <f>VLOOKUP(B1327,Satser!$I$133:$J$160,2,FALSE)</f>
        <v>MH</v>
      </c>
      <c r="D1327" s="220" t="s">
        <v>2255</v>
      </c>
      <c r="E1327" s="440">
        <v>652510</v>
      </c>
      <c r="F1327" s="220" t="s">
        <v>1812</v>
      </c>
      <c r="G1327" s="220"/>
      <c r="H1327" s="421">
        <v>2016</v>
      </c>
      <c r="I1327" s="75">
        <v>1610</v>
      </c>
      <c r="J1327" s="195"/>
      <c r="K1327" s="379">
        <f>IF(B1327="",0,VLOOKUP(B1327,Satser!$D$167:$F$194,2,FALSE)*IF(AA1327="",0,VLOOKUP(AA1327,Satser!$H$2:$J$14,2,FALSE)))</f>
        <v>127537.31110179223</v>
      </c>
      <c r="L1327" s="379">
        <f>IF(B1327="",0,VLOOKUP(B1327,Satser!$I$167:$L$194,3,FALSE)*IF(AA1327="",0,VLOOKUP(AA1327,Satser!$H$2:$J$14,3,FALSE)))</f>
        <v>599425.36217842356</v>
      </c>
      <c r="M1327" s="380">
        <f t="shared" si="21"/>
        <v>726962.67328021582</v>
      </c>
      <c r="N1327" s="141" t="s">
        <v>2248</v>
      </c>
      <c r="O1327" s="75"/>
      <c r="P1327" s="75"/>
      <c r="Q1327" s="75"/>
      <c r="R1327" s="75"/>
      <c r="S1327" s="75"/>
      <c r="T1327" s="75"/>
      <c r="U1327" s="75"/>
      <c r="V1327" s="75"/>
      <c r="W1327" s="75"/>
      <c r="X1327" s="75"/>
      <c r="Y1327" s="75">
        <v>3</v>
      </c>
      <c r="Z1327" s="110">
        <v>12</v>
      </c>
      <c r="AA1327" s="75">
        <v>12</v>
      </c>
      <c r="AB1327" s="75">
        <v>12</v>
      </c>
      <c r="AC1327" s="75">
        <v>9</v>
      </c>
      <c r="AD1327" s="75"/>
      <c r="AE1327" s="170"/>
      <c r="AF1327" s="75"/>
      <c r="AG1327" s="75"/>
      <c r="AH1327" s="75"/>
    </row>
    <row r="1328" spans="1:34" ht="14.25" customHeight="1" x14ac:dyDescent="0.25">
      <c r="A1328" s="111">
        <v>81770951</v>
      </c>
      <c r="B1328" s="220" t="s">
        <v>817</v>
      </c>
      <c r="C1328" s="197" t="str">
        <f>VLOOKUP(B1328,Satser!$I$133:$J$160,2,FALSE)</f>
        <v>NV</v>
      </c>
      <c r="D1328" s="220" t="s">
        <v>2130</v>
      </c>
      <c r="E1328" s="440" t="s">
        <v>2190</v>
      </c>
      <c r="F1328" s="220" t="s">
        <v>1812</v>
      </c>
      <c r="G1328" s="220" t="s">
        <v>530</v>
      </c>
      <c r="H1328" s="421">
        <v>2016</v>
      </c>
      <c r="I1328" s="75">
        <v>1609</v>
      </c>
      <c r="J1328" s="195"/>
      <c r="K1328" s="379">
        <f>IF(B1328="",0,VLOOKUP(B1328,Satser!$D$167:$F$194,2,FALSE)*IF(AA1328="",0,VLOOKUP(AA1328,Satser!$H$2:$J$14,2,FALSE)))</f>
        <v>89276.117771254561</v>
      </c>
      <c r="L1328" s="379">
        <f>IF(B1328="",0,VLOOKUP(B1328,Satser!$I$167:$L$194,3,FALSE)*IF(AA1328="",0,VLOOKUP(AA1328,Satser!$H$2:$J$14,3,FALSE)))</f>
        <v>599425.36217842356</v>
      </c>
      <c r="M1328" s="380">
        <f t="shared" si="21"/>
        <v>688701.47994967806</v>
      </c>
      <c r="N1328" s="141" t="s">
        <v>2138</v>
      </c>
      <c r="O1328" s="75"/>
      <c r="P1328" s="75"/>
      <c r="Q1328" s="75"/>
      <c r="R1328" s="75"/>
      <c r="S1328" s="75"/>
      <c r="T1328" s="75"/>
      <c r="U1328" s="75"/>
      <c r="V1328" s="75"/>
      <c r="W1328" s="75"/>
      <c r="X1328" s="75"/>
      <c r="Y1328" s="75">
        <v>4</v>
      </c>
      <c r="Z1328" s="110">
        <v>12</v>
      </c>
      <c r="AA1328" s="75">
        <v>12</v>
      </c>
      <c r="AB1328" s="75">
        <v>12</v>
      </c>
      <c r="AC1328" s="75">
        <v>8</v>
      </c>
      <c r="AD1328" s="75"/>
      <c r="AE1328" s="170"/>
      <c r="AF1328" s="75"/>
      <c r="AG1328" s="75"/>
      <c r="AH1328" s="75"/>
    </row>
    <row r="1329" spans="1:34" ht="14.25" customHeight="1" x14ac:dyDescent="0.25">
      <c r="A1329" s="111">
        <v>81770952</v>
      </c>
      <c r="B1329" s="220" t="s">
        <v>813</v>
      </c>
      <c r="C1329" s="197" t="str">
        <f>VLOOKUP(B1329,Satser!$I$133:$J$160,2,FALSE)</f>
        <v>IV</v>
      </c>
      <c r="D1329" s="220" t="s">
        <v>2117</v>
      </c>
      <c r="E1329" s="440" t="s">
        <v>2187</v>
      </c>
      <c r="F1329" s="220" t="s">
        <v>1812</v>
      </c>
      <c r="G1329" s="220" t="s">
        <v>527</v>
      </c>
      <c r="H1329" s="421">
        <v>2016</v>
      </c>
      <c r="I1329" s="75">
        <v>1609</v>
      </c>
      <c r="J1329" s="195"/>
      <c r="K1329" s="379">
        <f>IF(B1329="",0,VLOOKUP(B1329,Satser!$D$167:$F$194,2,FALSE)*IF(AA1329="",0,VLOOKUP(AA1329,Satser!$H$2:$J$14,2,FALSE)))</f>
        <v>89276.117771254561</v>
      </c>
      <c r="L1329" s="379">
        <f>IF(B1329="",0,VLOOKUP(B1329,Satser!$I$167:$L$194,3,FALSE)*IF(AA1329="",0,VLOOKUP(AA1329,Satser!$H$2:$J$14,3,FALSE)))</f>
        <v>599425.36217842356</v>
      </c>
      <c r="M1329" s="380">
        <f t="shared" si="21"/>
        <v>688701.47994967806</v>
      </c>
      <c r="N1329" s="141" t="s">
        <v>2140</v>
      </c>
      <c r="O1329" s="75"/>
      <c r="P1329" s="75"/>
      <c r="Q1329" s="75"/>
      <c r="R1329" s="75"/>
      <c r="S1329" s="75"/>
      <c r="T1329" s="75"/>
      <c r="U1329" s="75"/>
      <c r="V1329" s="75"/>
      <c r="W1329" s="75"/>
      <c r="X1329" s="75"/>
      <c r="Y1329" s="75">
        <v>4</v>
      </c>
      <c r="Z1329" s="110">
        <v>12</v>
      </c>
      <c r="AA1329" s="75">
        <v>12</v>
      </c>
      <c r="AB1329" s="75">
        <v>12</v>
      </c>
      <c r="AC1329" s="75">
        <v>8</v>
      </c>
      <c r="AD1329" s="75"/>
      <c r="AE1329" s="170"/>
      <c r="AF1329" s="75"/>
      <c r="AG1329" s="75"/>
      <c r="AH1329" s="75"/>
    </row>
    <row r="1330" spans="1:34" ht="14.25" customHeight="1" x14ac:dyDescent="0.25">
      <c r="A1330" s="111">
        <v>81770953</v>
      </c>
      <c r="B1330" s="220" t="s">
        <v>817</v>
      </c>
      <c r="C1330" s="197" t="str">
        <f>VLOOKUP(B1330,Satser!$I$133:$J$160,2,FALSE)</f>
        <v>NV</v>
      </c>
      <c r="D1330" s="220" t="s">
        <v>2240</v>
      </c>
      <c r="E1330" s="440">
        <v>662005</v>
      </c>
      <c r="F1330" s="220" t="s">
        <v>1812</v>
      </c>
      <c r="G1330" s="220"/>
      <c r="H1330" s="421">
        <v>2016</v>
      </c>
      <c r="I1330" s="75">
        <v>1609</v>
      </c>
      <c r="J1330" s="195"/>
      <c r="K1330" s="379">
        <f>IF(B1330="",0,VLOOKUP(B1330,Satser!$D$167:$F$194,2,FALSE)*IF(AA1330="",0,VLOOKUP(AA1330,Satser!$H$2:$J$14,2,FALSE)))</f>
        <v>89276.117771254561</v>
      </c>
      <c r="L1330" s="379">
        <f>IF(B1330="",0,VLOOKUP(B1330,Satser!$I$167:$L$194,3,FALSE)*IF(AA1330="",0,VLOOKUP(AA1330,Satser!$H$2:$J$14,3,FALSE)))</f>
        <v>599425.36217842356</v>
      </c>
      <c r="M1330" s="380">
        <f t="shared" si="21"/>
        <v>688701.47994967806</v>
      </c>
      <c r="N1330" s="141" t="s">
        <v>2247</v>
      </c>
      <c r="O1330" s="75"/>
      <c r="P1330" s="75"/>
      <c r="Q1330" s="75"/>
      <c r="R1330" s="75"/>
      <c r="S1330" s="75"/>
      <c r="T1330" s="75"/>
      <c r="U1330" s="75"/>
      <c r="V1330" s="75"/>
      <c r="W1330" s="75"/>
      <c r="X1330" s="75"/>
      <c r="Y1330" s="75">
        <v>4</v>
      </c>
      <c r="Z1330" s="110">
        <v>12</v>
      </c>
      <c r="AA1330" s="75">
        <v>12</v>
      </c>
      <c r="AB1330" s="75">
        <v>12</v>
      </c>
      <c r="AC1330" s="75">
        <v>8</v>
      </c>
      <c r="AD1330" s="75"/>
      <c r="AE1330" s="170"/>
      <c r="AF1330" s="75"/>
      <c r="AG1330" s="75"/>
      <c r="AH1330" s="75"/>
    </row>
    <row r="1331" spans="1:34" ht="14.25" customHeight="1" x14ac:dyDescent="0.25">
      <c r="A1331" s="111">
        <v>81770954</v>
      </c>
      <c r="B1331" s="220" t="s">
        <v>818</v>
      </c>
      <c r="C1331" s="197" t="str">
        <f>VLOOKUP(B1331,Satser!$I$133:$J$160,2,FALSE)</f>
        <v>SU</v>
      </c>
      <c r="D1331" s="220" t="s">
        <v>2072</v>
      </c>
      <c r="E1331" s="440"/>
      <c r="F1331" s="220"/>
      <c r="G1331" s="220"/>
      <c r="H1331" s="421">
        <v>2016</v>
      </c>
      <c r="I1331" s="75">
        <v>1609</v>
      </c>
      <c r="J1331" s="195"/>
      <c r="K1331" s="379">
        <f>IF(B1331="",0,VLOOKUP(B1331,Satser!$D$167:$F$194,2,FALSE)*IF(AA1331="",0,VLOOKUP(AA1331,Satser!$H$2:$J$14,2,FALSE)))</f>
        <v>63768.655550896117</v>
      </c>
      <c r="L1331" s="379">
        <f>IF(B1331="",0,VLOOKUP(B1331,Satser!$I$167:$L$194,3,FALSE)*IF(AA1331="",0,VLOOKUP(AA1331,Satser!$H$2:$J$14,3,FALSE)))</f>
        <v>599425.36217842356</v>
      </c>
      <c r="M1331" s="380">
        <f t="shared" si="21"/>
        <v>663194.01772931963</v>
      </c>
      <c r="N1331" s="141" t="s">
        <v>2249</v>
      </c>
      <c r="O1331" s="75"/>
      <c r="P1331" s="75"/>
      <c r="Q1331" s="75"/>
      <c r="R1331" s="75"/>
      <c r="S1331" s="75"/>
      <c r="T1331" s="75"/>
      <c r="U1331" s="75"/>
      <c r="V1331" s="75"/>
      <c r="W1331" s="75"/>
      <c r="X1331" s="75"/>
      <c r="Y1331" s="75">
        <v>4</v>
      </c>
      <c r="Z1331" s="110">
        <v>12</v>
      </c>
      <c r="AA1331" s="75">
        <v>12</v>
      </c>
      <c r="AB1331" s="75">
        <v>12</v>
      </c>
      <c r="AC1331" s="75">
        <v>8</v>
      </c>
      <c r="AD1331" s="75"/>
      <c r="AE1331" s="170"/>
      <c r="AF1331" s="75"/>
      <c r="AG1331" s="75"/>
      <c r="AH1331" s="75"/>
    </row>
    <row r="1332" spans="1:34" ht="14.25" customHeight="1" x14ac:dyDescent="0.25">
      <c r="A1332" s="111">
        <v>81770955</v>
      </c>
      <c r="B1332" s="220" t="s">
        <v>809</v>
      </c>
      <c r="C1332" s="197" t="str">
        <f>VLOOKUP(B1332,Satser!$I$133:$J$160,2,FALSE)</f>
        <v>MH</v>
      </c>
      <c r="D1332" s="220" t="s">
        <v>2264</v>
      </c>
      <c r="E1332" s="440" t="s">
        <v>2219</v>
      </c>
      <c r="F1332" s="220"/>
      <c r="G1332" s="220"/>
      <c r="H1332" s="421">
        <v>2016</v>
      </c>
      <c r="I1332" s="75">
        <v>1609</v>
      </c>
      <c r="J1332" s="195"/>
      <c r="K1332" s="379">
        <f>IF(B1332="",0,VLOOKUP(B1332,Satser!$D$167:$F$194,2,FALSE)*IF(AA1332="",0,VLOOKUP(AA1332,Satser!$H$2:$J$14,2,FALSE)))</f>
        <v>127537.31110179223</v>
      </c>
      <c r="L1332" s="379">
        <f>IF(B1332="",0,VLOOKUP(B1332,Satser!$I$167:$L$194,3,FALSE)*IF(AA1332="",0,VLOOKUP(AA1332,Satser!$H$2:$J$14,3,FALSE)))</f>
        <v>599425.36217842356</v>
      </c>
      <c r="M1332" s="380">
        <f t="shared" si="21"/>
        <v>726962.67328021582</v>
      </c>
      <c r="N1332" s="141" t="s">
        <v>2145</v>
      </c>
      <c r="O1332" s="75"/>
      <c r="P1332" s="75"/>
      <c r="Q1332" s="75"/>
      <c r="R1332" s="75"/>
      <c r="S1332" s="75"/>
      <c r="T1332" s="75"/>
      <c r="U1332" s="75"/>
      <c r="V1332" s="75"/>
      <c r="W1332" s="75"/>
      <c r="X1332" s="75"/>
      <c r="Y1332" s="75">
        <v>4</v>
      </c>
      <c r="Z1332" s="110">
        <v>12</v>
      </c>
      <c r="AA1332" s="75">
        <v>12</v>
      </c>
      <c r="AB1332" s="75">
        <v>12</v>
      </c>
      <c r="AC1332" s="75">
        <v>8</v>
      </c>
      <c r="AD1332" s="75"/>
      <c r="AE1332" s="170"/>
      <c r="AF1332" s="75"/>
      <c r="AG1332" s="75"/>
      <c r="AH1332" s="75"/>
    </row>
    <row r="1333" spans="1:34" ht="14.25" customHeight="1" x14ac:dyDescent="0.25">
      <c r="A1333" s="111">
        <v>81770956</v>
      </c>
      <c r="B1333" s="220" t="s">
        <v>809</v>
      </c>
      <c r="C1333" s="197" t="str">
        <f>VLOOKUP(B1333,Satser!$I$133:$J$160,2,FALSE)</f>
        <v>MH</v>
      </c>
      <c r="D1333" s="220" t="s">
        <v>2265</v>
      </c>
      <c r="E1333" s="440" t="s">
        <v>2219</v>
      </c>
      <c r="F1333" s="220"/>
      <c r="G1333" s="220"/>
      <c r="H1333" s="421">
        <v>2016</v>
      </c>
      <c r="I1333" s="75">
        <v>1609</v>
      </c>
      <c r="J1333" s="195"/>
      <c r="K1333" s="379">
        <f>IF(B1333="",0,VLOOKUP(B1333,Satser!$D$167:$F$194,2,FALSE)*IF(AA1333="",0,VLOOKUP(AA1333,Satser!$H$2:$J$14,2,FALSE)))</f>
        <v>127537.31110179223</v>
      </c>
      <c r="L1333" s="379">
        <f>IF(B1333="",0,VLOOKUP(B1333,Satser!$I$167:$L$194,3,FALSE)*IF(AA1333="",0,VLOOKUP(AA1333,Satser!$H$2:$J$14,3,FALSE)))</f>
        <v>599425.36217842356</v>
      </c>
      <c r="M1333" s="380">
        <f t="shared" si="21"/>
        <v>726962.67328021582</v>
      </c>
      <c r="N1333" s="141" t="s">
        <v>2145</v>
      </c>
      <c r="O1333" s="75"/>
      <c r="P1333" s="75"/>
      <c r="Q1333" s="75"/>
      <c r="R1333" s="75"/>
      <c r="S1333" s="75"/>
      <c r="T1333" s="75"/>
      <c r="U1333" s="75"/>
      <c r="V1333" s="75"/>
      <c r="W1333" s="75"/>
      <c r="X1333" s="75"/>
      <c r="Y1333" s="75">
        <v>4</v>
      </c>
      <c r="Z1333" s="110">
        <v>12</v>
      </c>
      <c r="AA1333" s="75">
        <v>12</v>
      </c>
      <c r="AB1333" s="75">
        <v>12</v>
      </c>
      <c r="AC1333" s="75">
        <v>8</v>
      </c>
      <c r="AD1333" s="75"/>
      <c r="AE1333" s="170"/>
      <c r="AF1333" s="75"/>
      <c r="AG1333" s="75"/>
      <c r="AH1333" s="75"/>
    </row>
    <row r="1334" spans="1:34" ht="14.25" customHeight="1" x14ac:dyDescent="0.25">
      <c r="A1334" s="111">
        <v>81770957</v>
      </c>
      <c r="B1334" s="220" t="s">
        <v>2224</v>
      </c>
      <c r="C1334" s="197" t="str">
        <f>VLOOKUP(B1334,Satser!$I$133:$J$160,2,FALSE)</f>
        <v>IE</v>
      </c>
      <c r="D1334" s="242" t="s">
        <v>2611</v>
      </c>
      <c r="E1334" s="440"/>
      <c r="F1334" s="220"/>
      <c r="G1334" s="220"/>
      <c r="H1334" s="421">
        <v>2016</v>
      </c>
      <c r="I1334" s="75"/>
      <c r="J1334" s="195"/>
      <c r="K1334" s="379">
        <f>IF(B1334="",0,VLOOKUP(B1334,Satser!$D$167:$F$194,2,FALSE)*IF(AA1334="",0,VLOOKUP(AA1334,Satser!$H$2:$J$14,2,FALSE)))</f>
        <v>59529.315329872537</v>
      </c>
      <c r="L1334" s="379">
        <f>IF(B1334="",0,VLOOKUP(B1334,Satser!$I$167:$L$194,3,FALSE)*IF(AA1334="",0,VLOOKUP(AA1334,Satser!$H$2:$J$14,3,FALSE)))</f>
        <v>399696.83150057279</v>
      </c>
      <c r="M1334" s="380">
        <f t="shared" si="21"/>
        <v>459226.14683044533</v>
      </c>
      <c r="N1334" s="141" t="s">
        <v>1594</v>
      </c>
      <c r="O1334" s="75"/>
      <c r="P1334" s="75"/>
      <c r="Q1334" s="75"/>
      <c r="R1334" s="75"/>
      <c r="S1334" s="75"/>
      <c r="T1334" s="75"/>
      <c r="U1334" s="75"/>
      <c r="V1334" s="75"/>
      <c r="W1334" s="75"/>
      <c r="X1334" s="75"/>
      <c r="Y1334" s="75"/>
      <c r="Z1334" s="110"/>
      <c r="AA1334" s="75">
        <v>8</v>
      </c>
      <c r="AB1334" s="76">
        <v>12</v>
      </c>
      <c r="AC1334" s="76">
        <v>12</v>
      </c>
      <c r="AD1334" s="76">
        <v>12</v>
      </c>
      <c r="AE1334" s="169">
        <v>4</v>
      </c>
      <c r="AF1334" s="75"/>
      <c r="AG1334" s="75"/>
      <c r="AH1334" s="75"/>
    </row>
    <row r="1335" spans="1:34" ht="14.25" customHeight="1" x14ac:dyDescent="0.25">
      <c r="A1335" s="111">
        <v>81770958</v>
      </c>
      <c r="B1335" s="220" t="s">
        <v>2224</v>
      </c>
      <c r="C1335" s="197" t="str">
        <f>VLOOKUP(B1335,Satser!$I$133:$J$160,2,FALSE)</f>
        <v>IE</v>
      </c>
      <c r="D1335" s="242" t="s">
        <v>2665</v>
      </c>
      <c r="E1335" s="440"/>
      <c r="F1335" s="220"/>
      <c r="G1335" s="220"/>
      <c r="H1335" s="421">
        <v>2016</v>
      </c>
      <c r="I1335" s="75"/>
      <c r="J1335" s="195"/>
      <c r="K1335" s="379">
        <f>IF(B1335="",0,VLOOKUP(B1335,Satser!$D$167:$F$194,2,FALSE)*IF(AA1335="",0,VLOOKUP(AA1335,Satser!$H$2:$J$14,2,FALSE)))</f>
        <v>59529.315329872537</v>
      </c>
      <c r="L1335" s="379">
        <f>IF(B1335="",0,VLOOKUP(B1335,Satser!$I$167:$L$194,3,FALSE)*IF(AA1335="",0,VLOOKUP(AA1335,Satser!$H$2:$J$14,3,FALSE)))</f>
        <v>399696.83150057279</v>
      </c>
      <c r="M1335" s="380">
        <f t="shared" si="21"/>
        <v>459226.14683044533</v>
      </c>
      <c r="N1335" s="141" t="s">
        <v>1594</v>
      </c>
      <c r="O1335" s="75"/>
      <c r="P1335" s="75"/>
      <c r="Q1335" s="75"/>
      <c r="R1335" s="75"/>
      <c r="S1335" s="75"/>
      <c r="T1335" s="75"/>
      <c r="U1335" s="75"/>
      <c r="V1335" s="75"/>
      <c r="W1335" s="75"/>
      <c r="X1335" s="75"/>
      <c r="Y1335" s="75"/>
      <c r="Z1335" s="110"/>
      <c r="AA1335" s="75">
        <v>8</v>
      </c>
      <c r="AB1335" s="76">
        <v>12</v>
      </c>
      <c r="AC1335" s="76">
        <v>12</v>
      </c>
      <c r="AD1335" s="76">
        <v>12</v>
      </c>
      <c r="AE1335" s="169">
        <v>4</v>
      </c>
      <c r="AF1335" s="75"/>
      <c r="AG1335" s="75"/>
      <c r="AH1335" s="75"/>
    </row>
    <row r="1336" spans="1:34" ht="14.25" customHeight="1" x14ac:dyDescent="0.25">
      <c r="A1336" s="111">
        <v>81770959</v>
      </c>
      <c r="B1336" s="220" t="s">
        <v>2229</v>
      </c>
      <c r="C1336" s="197" t="str">
        <f>VLOOKUP(B1336,Satser!$I$133:$J$160,2,FALSE)</f>
        <v>ØK</v>
      </c>
      <c r="D1336" s="220" t="s">
        <v>2742</v>
      </c>
      <c r="E1336" s="440"/>
      <c r="F1336" s="220"/>
      <c r="G1336" s="220"/>
      <c r="H1336" s="421">
        <v>2016</v>
      </c>
      <c r="I1336" s="75"/>
      <c r="J1336" s="195"/>
      <c r="K1336" s="379">
        <f>IF(B1336="",0,VLOOKUP(B1336,Satser!$D$167:$F$194,2,FALSE)*IF(AA1336="",0,VLOOKUP(AA1336,Satser!$H$2:$J$14,2,FALSE)))</f>
        <v>59529.315329872537</v>
      </c>
      <c r="L1336" s="379">
        <f>IF(B1336="",0,VLOOKUP(B1336,Satser!$I$167:$L$194,3,FALSE)*IF(AA1336="",0,VLOOKUP(AA1336,Satser!$H$2:$J$14,3,FALSE)))</f>
        <v>399696.83150057279</v>
      </c>
      <c r="M1336" s="380">
        <f t="shared" si="21"/>
        <v>459226.14683044533</v>
      </c>
      <c r="N1336" s="141" t="s">
        <v>1594</v>
      </c>
      <c r="O1336" s="75"/>
      <c r="P1336" s="75"/>
      <c r="Q1336" s="75"/>
      <c r="R1336" s="75"/>
      <c r="S1336" s="75"/>
      <c r="T1336" s="75"/>
      <c r="U1336" s="75"/>
      <c r="V1336" s="75"/>
      <c r="W1336" s="75"/>
      <c r="X1336" s="75"/>
      <c r="Y1336" s="75"/>
      <c r="Z1336" s="110"/>
      <c r="AA1336" s="75">
        <v>8</v>
      </c>
      <c r="AB1336" s="76">
        <v>12</v>
      </c>
      <c r="AC1336" s="76">
        <v>12</v>
      </c>
      <c r="AD1336" s="76">
        <v>12</v>
      </c>
      <c r="AE1336" s="169">
        <v>4</v>
      </c>
      <c r="AF1336" s="75"/>
      <c r="AG1336" s="75"/>
      <c r="AH1336" s="75"/>
    </row>
    <row r="1337" spans="1:34" ht="14.25" customHeight="1" x14ac:dyDescent="0.25">
      <c r="A1337" s="111">
        <v>81770960</v>
      </c>
      <c r="B1337" s="220" t="s">
        <v>2225</v>
      </c>
      <c r="C1337" s="197" t="str">
        <f>VLOOKUP(B1337,Satser!$I$133:$J$160,2,FALSE)</f>
        <v>IV</v>
      </c>
      <c r="D1337" s="220" t="s">
        <v>2743</v>
      </c>
      <c r="E1337" s="440"/>
      <c r="F1337" s="220"/>
      <c r="G1337" s="220"/>
      <c r="H1337" s="421">
        <v>2016</v>
      </c>
      <c r="I1337" s="75"/>
      <c r="J1337" s="195"/>
      <c r="K1337" s="379">
        <f>IF(B1337="",0,VLOOKUP(B1337,Satser!$D$167:$F$194,2,FALSE)*IF(AA1337="",0,VLOOKUP(AA1337,Satser!$H$2:$J$14,2,FALSE)))</f>
        <v>59529.315329872537</v>
      </c>
      <c r="L1337" s="379">
        <f>IF(B1337="",0,VLOOKUP(B1337,Satser!$I$167:$L$194,3,FALSE)*IF(AA1337="",0,VLOOKUP(AA1337,Satser!$H$2:$J$14,3,FALSE)))</f>
        <v>399696.83150057279</v>
      </c>
      <c r="M1337" s="380">
        <f t="shared" si="21"/>
        <v>459226.14683044533</v>
      </c>
      <c r="N1337" s="141" t="s">
        <v>1594</v>
      </c>
      <c r="O1337" s="75"/>
      <c r="P1337" s="75"/>
      <c r="Q1337" s="75"/>
      <c r="R1337" s="75"/>
      <c r="S1337" s="75"/>
      <c r="T1337" s="75"/>
      <c r="U1337" s="75"/>
      <c r="V1337" s="75"/>
      <c r="W1337" s="75"/>
      <c r="X1337" s="75"/>
      <c r="Y1337" s="75"/>
      <c r="Z1337" s="110"/>
      <c r="AA1337" s="75">
        <v>8</v>
      </c>
      <c r="AB1337" s="76">
        <v>12</v>
      </c>
      <c r="AC1337" s="76">
        <v>12</v>
      </c>
      <c r="AD1337" s="76">
        <v>12</v>
      </c>
      <c r="AE1337" s="169">
        <v>4</v>
      </c>
      <c r="AF1337" s="75"/>
      <c r="AG1337" s="75"/>
      <c r="AH1337" s="75"/>
    </row>
    <row r="1338" spans="1:34" ht="13.8" x14ac:dyDescent="0.25">
      <c r="A1338" s="111">
        <v>81770961</v>
      </c>
      <c r="B1338" s="220" t="s">
        <v>557</v>
      </c>
      <c r="C1338" s="197" t="str">
        <f>VLOOKUP(B1338,Satser!$I$133:$J$160,2,FALSE)</f>
        <v>RE</v>
      </c>
      <c r="D1338" s="220" t="s">
        <v>1888</v>
      </c>
      <c r="E1338" s="440"/>
      <c r="F1338" s="220"/>
      <c r="G1338" s="220"/>
      <c r="H1338" s="421">
        <v>2016</v>
      </c>
      <c r="I1338" s="75"/>
      <c r="J1338" s="195"/>
      <c r="K1338" s="379">
        <f>IF(B1338="",0,VLOOKUP(B1338,Satser!$D$167:$F$194,2,FALSE)*IF(AA1338="",0,VLOOKUP(AA1338,Satser!$H$2:$J$14,2,FALSE)))</f>
        <v>59529.315329872537</v>
      </c>
      <c r="L1338" s="379">
        <f>IF(B1338="",0,VLOOKUP(B1338,Satser!$I$167:$L$194,3,FALSE)*IF(AA1338="",0,VLOOKUP(AA1338,Satser!$H$2:$J$14,3,FALSE)))</f>
        <v>399696.83150057279</v>
      </c>
      <c r="M1338" s="380">
        <f t="shared" si="21"/>
        <v>459226.14683044533</v>
      </c>
      <c r="N1338" s="422" t="s">
        <v>808</v>
      </c>
      <c r="O1338" s="75"/>
      <c r="P1338" s="75"/>
      <c r="Q1338" s="75"/>
      <c r="R1338" s="75"/>
      <c r="S1338" s="75"/>
      <c r="T1338" s="75"/>
      <c r="U1338" s="75"/>
      <c r="V1338" s="75"/>
      <c r="W1338" s="75"/>
      <c r="X1338" s="75"/>
      <c r="Y1338" s="75"/>
      <c r="Z1338" s="110"/>
      <c r="AA1338" s="75">
        <v>8</v>
      </c>
      <c r="AB1338" s="76">
        <v>12</v>
      </c>
      <c r="AC1338" s="76">
        <v>12</v>
      </c>
      <c r="AD1338" s="76">
        <v>12</v>
      </c>
      <c r="AE1338" s="169">
        <v>4</v>
      </c>
      <c r="AF1338" s="75"/>
      <c r="AG1338" s="75"/>
      <c r="AH1338" s="75"/>
    </row>
    <row r="1339" spans="1:34" ht="14.25" customHeight="1" x14ac:dyDescent="0.25">
      <c r="A1339" s="111">
        <v>81770962</v>
      </c>
      <c r="B1339" s="220" t="s">
        <v>2224</v>
      </c>
      <c r="C1339" s="197" t="str">
        <f>VLOOKUP(B1339,Satser!$I$133:$J$160,2,FALSE)</f>
        <v>IE</v>
      </c>
      <c r="D1339" s="220" t="s">
        <v>2624</v>
      </c>
      <c r="E1339" s="440">
        <v>632505</v>
      </c>
      <c r="F1339" s="220"/>
      <c r="G1339" s="220"/>
      <c r="H1339" s="421">
        <v>2016</v>
      </c>
      <c r="I1339" s="75">
        <v>1708</v>
      </c>
      <c r="J1339" s="195"/>
      <c r="K1339" s="379">
        <f>IF(B1339="",0,VLOOKUP(B1339,Satser!$D$167:$F$194,2,FALSE)*IF(AA1339="",0,VLOOKUP(AA1339,Satser!$H$2:$J$14,2,FALSE)))</f>
        <v>89276.117771254561</v>
      </c>
      <c r="L1339" s="379">
        <f>IF(B1339="",0,VLOOKUP(B1339,Satser!$I$167:$L$194,3,FALSE)*IF(AA1339="",0,VLOOKUP(AA1339,Satser!$H$2:$J$14,3,FALSE)))</f>
        <v>599425.36217842356</v>
      </c>
      <c r="M1339" s="380">
        <f t="shared" si="21"/>
        <v>688701.47994967806</v>
      </c>
      <c r="N1339" s="141" t="s">
        <v>2636</v>
      </c>
      <c r="O1339" s="75"/>
      <c r="P1339" s="75"/>
      <c r="Q1339" s="75"/>
      <c r="R1339" s="75"/>
      <c r="S1339" s="75"/>
      <c r="T1339" s="75"/>
      <c r="U1339" s="75"/>
      <c r="V1339" s="75"/>
      <c r="W1339" s="75"/>
      <c r="X1339" s="75"/>
      <c r="Y1339" s="75"/>
      <c r="Z1339" s="110">
        <v>5</v>
      </c>
      <c r="AA1339" s="75">
        <v>12</v>
      </c>
      <c r="AB1339" s="75">
        <v>12</v>
      </c>
      <c r="AC1339" s="75">
        <v>12</v>
      </c>
      <c r="AD1339" s="75">
        <v>7</v>
      </c>
      <c r="AE1339" s="170"/>
      <c r="AF1339" s="75"/>
      <c r="AG1339" s="75"/>
      <c r="AH1339" s="75"/>
    </row>
    <row r="1340" spans="1:34" ht="14.25" customHeight="1" x14ac:dyDescent="0.25">
      <c r="A1340" s="111">
        <v>81770963</v>
      </c>
      <c r="B1340" s="220" t="s">
        <v>2225</v>
      </c>
      <c r="C1340" s="197" t="str">
        <f>VLOOKUP(B1340,Satser!$I$133:$J$160,2,FALSE)</f>
        <v>IV</v>
      </c>
      <c r="D1340" s="220" t="s">
        <v>2483</v>
      </c>
      <c r="E1340" s="440" t="s">
        <v>2484</v>
      </c>
      <c r="F1340" s="220"/>
      <c r="G1340" s="220"/>
      <c r="H1340" s="421">
        <v>2016</v>
      </c>
      <c r="I1340" s="75">
        <v>1701</v>
      </c>
      <c r="J1340" s="195"/>
      <c r="K1340" s="379">
        <f>IF(B1340="",0,VLOOKUP(B1340,Satser!$D$167:$F$194,2,FALSE)*IF(AA1340="",0,VLOOKUP(AA1340,Satser!$H$2:$J$14,2,FALSE)))</f>
        <v>89276.117771254561</v>
      </c>
      <c r="L1340" s="379">
        <f>IF(B1340="",0,VLOOKUP(B1340,Satser!$I$167:$L$194,3,FALSE)*IF(AA1340="",0,VLOOKUP(AA1340,Satser!$H$2:$J$14,3,FALSE)))</f>
        <v>599425.36217842356</v>
      </c>
      <c r="M1340" s="380">
        <f t="shared" si="21"/>
        <v>688701.47994967806</v>
      </c>
      <c r="N1340" s="141" t="s">
        <v>2533</v>
      </c>
      <c r="O1340" s="75"/>
      <c r="P1340" s="75"/>
      <c r="Q1340" s="75"/>
      <c r="R1340" s="75"/>
      <c r="S1340" s="75"/>
      <c r="T1340" s="75"/>
      <c r="U1340" s="75"/>
      <c r="V1340" s="75"/>
      <c r="W1340" s="75"/>
      <c r="X1340" s="75"/>
      <c r="Y1340" s="75"/>
      <c r="Z1340" s="110">
        <v>12</v>
      </c>
      <c r="AA1340" s="75">
        <v>12</v>
      </c>
      <c r="AB1340" s="75">
        <v>12</v>
      </c>
      <c r="AC1340" s="75">
        <v>12</v>
      </c>
      <c r="AD1340" s="75"/>
      <c r="AE1340" s="170"/>
      <c r="AF1340" s="75"/>
      <c r="AG1340" s="75"/>
      <c r="AH1340" s="75"/>
    </row>
    <row r="1341" spans="1:34" ht="14.25" customHeight="1" x14ac:dyDescent="0.25">
      <c r="A1341" s="111">
        <v>81770964</v>
      </c>
      <c r="B1341" s="220" t="s">
        <v>2226</v>
      </c>
      <c r="C1341" s="197" t="str">
        <f>VLOOKUP(B1341,Satser!$I$133:$J$160,2,FALSE)</f>
        <v>MH</v>
      </c>
      <c r="D1341" s="220" t="s">
        <v>1888</v>
      </c>
      <c r="E1341" s="440"/>
      <c r="F1341" s="220"/>
      <c r="G1341" s="220"/>
      <c r="H1341" s="421">
        <v>2016</v>
      </c>
      <c r="I1341" s="75"/>
      <c r="J1341" s="195"/>
      <c r="K1341" s="379">
        <f>IF(B1341="",0,VLOOKUP(B1341,Satser!$D$167:$F$194,2,FALSE)*IF(AA1341="",0,VLOOKUP(AA1341,Satser!$H$2:$J$14,2,FALSE)))</f>
        <v>127537.31110179223</v>
      </c>
      <c r="L1341" s="379">
        <f>IF(B1341="",0,VLOOKUP(B1341,Satser!$I$167:$L$194,3,FALSE)*IF(AA1341="",0,VLOOKUP(AA1341,Satser!$H$2:$J$14,3,FALSE)))</f>
        <v>599425.36217842356</v>
      </c>
      <c r="M1341" s="380">
        <f t="shared" si="21"/>
        <v>726962.67328021582</v>
      </c>
      <c r="N1341" s="141" t="s">
        <v>1594</v>
      </c>
      <c r="O1341" s="75"/>
      <c r="P1341" s="75"/>
      <c r="Q1341" s="75"/>
      <c r="R1341" s="75"/>
      <c r="S1341" s="75"/>
      <c r="T1341" s="75"/>
      <c r="U1341" s="75"/>
      <c r="V1341" s="75"/>
      <c r="W1341" s="75"/>
      <c r="X1341" s="75"/>
      <c r="Y1341" s="75"/>
      <c r="Z1341" s="110">
        <v>4</v>
      </c>
      <c r="AA1341" s="75">
        <v>12</v>
      </c>
      <c r="AB1341" s="75">
        <v>12</v>
      </c>
      <c r="AC1341" s="75">
        <v>12</v>
      </c>
      <c r="AD1341" s="75">
        <v>8</v>
      </c>
      <c r="AE1341" s="170"/>
      <c r="AF1341" s="75"/>
      <c r="AG1341" s="75"/>
      <c r="AH1341" s="75"/>
    </row>
    <row r="1342" spans="1:34" ht="14.25" customHeight="1" x14ac:dyDescent="0.25">
      <c r="A1342" s="111">
        <v>81770965</v>
      </c>
      <c r="B1342" s="220" t="s">
        <v>2228</v>
      </c>
      <c r="C1342" s="197" t="str">
        <f>VLOOKUP(B1342,Satser!$I$133:$J$160,2,FALSE)</f>
        <v>SU</v>
      </c>
      <c r="D1342" s="220" t="s">
        <v>2548</v>
      </c>
      <c r="E1342" s="440">
        <v>670105</v>
      </c>
      <c r="F1342" s="220"/>
      <c r="G1342" s="220"/>
      <c r="H1342" s="421">
        <v>2016</v>
      </c>
      <c r="I1342" s="75">
        <v>1702</v>
      </c>
      <c r="J1342" s="195"/>
      <c r="K1342" s="379">
        <f>IF(B1342="",0,VLOOKUP(B1342,Satser!$D$167:$F$194,2,FALSE)*IF(AA1342="",0,VLOOKUP(AA1342,Satser!$H$2:$J$14,2,FALSE)))</f>
        <v>63768.655550896117</v>
      </c>
      <c r="L1342" s="379">
        <f>IF(B1342="",0,VLOOKUP(B1342,Satser!$I$167:$L$194,3,FALSE)*IF(AA1342="",0,VLOOKUP(AA1342,Satser!$H$2:$J$14,3,FALSE)))</f>
        <v>599425.36217842356</v>
      </c>
      <c r="M1342" s="380">
        <f t="shared" si="21"/>
        <v>663194.01772931963</v>
      </c>
      <c r="N1342" s="141" t="s">
        <v>2563</v>
      </c>
      <c r="O1342" s="75"/>
      <c r="P1342" s="75"/>
      <c r="Q1342" s="75"/>
      <c r="R1342" s="75"/>
      <c r="S1342" s="75"/>
      <c r="T1342" s="75"/>
      <c r="U1342" s="75"/>
      <c r="V1342" s="75"/>
      <c r="W1342" s="75"/>
      <c r="X1342" s="75"/>
      <c r="Y1342" s="75"/>
      <c r="Z1342" s="110">
        <v>10</v>
      </c>
      <c r="AA1342" s="75">
        <v>12</v>
      </c>
      <c r="AB1342" s="75">
        <v>12</v>
      </c>
      <c r="AC1342" s="75">
        <v>12</v>
      </c>
      <c r="AD1342" s="75">
        <v>2</v>
      </c>
      <c r="AE1342" s="170"/>
      <c r="AF1342" s="75"/>
      <c r="AG1342" s="75"/>
      <c r="AH1342" s="75"/>
    </row>
    <row r="1343" spans="1:34" ht="14.25" customHeight="1" x14ac:dyDescent="0.25">
      <c r="A1343" s="111">
        <v>81770966</v>
      </c>
      <c r="B1343" s="220" t="s">
        <v>2228</v>
      </c>
      <c r="C1343" s="197" t="str">
        <f>VLOOKUP(B1343,Satser!$I$133:$J$160,2,FALSE)</f>
        <v>SU</v>
      </c>
      <c r="D1343" s="220" t="s">
        <v>2549</v>
      </c>
      <c r="E1343" s="440">
        <v>670105</v>
      </c>
      <c r="F1343" s="220"/>
      <c r="G1343" s="220"/>
      <c r="H1343" s="421">
        <v>2016</v>
      </c>
      <c r="I1343" s="75">
        <v>1708</v>
      </c>
      <c r="J1343" s="195"/>
      <c r="K1343" s="379">
        <f>IF(B1343="",0,VLOOKUP(B1343,Satser!$D$167:$F$194,2,FALSE)*IF(AA1343="",0,VLOOKUP(AA1343,Satser!$H$2:$J$14,2,FALSE)))</f>
        <v>63768.655550896117</v>
      </c>
      <c r="L1343" s="379">
        <f>IF(B1343="",0,VLOOKUP(B1343,Satser!$I$167:$L$194,3,FALSE)*IF(AA1343="",0,VLOOKUP(AA1343,Satser!$H$2:$J$14,3,FALSE)))</f>
        <v>599425.36217842356</v>
      </c>
      <c r="M1343" s="380">
        <f t="shared" si="21"/>
        <v>663194.01772931963</v>
      </c>
      <c r="N1343" s="141" t="s">
        <v>2648</v>
      </c>
      <c r="O1343" s="75"/>
      <c r="P1343" s="75"/>
      <c r="Q1343" s="75"/>
      <c r="R1343" s="75"/>
      <c r="S1343" s="75"/>
      <c r="T1343" s="75"/>
      <c r="U1343" s="75"/>
      <c r="V1343" s="75"/>
      <c r="W1343" s="75"/>
      <c r="X1343" s="75"/>
      <c r="Y1343" s="75"/>
      <c r="Z1343" s="110">
        <v>5</v>
      </c>
      <c r="AA1343" s="75">
        <v>12</v>
      </c>
      <c r="AB1343" s="75">
        <v>12</v>
      </c>
      <c r="AC1343" s="75">
        <v>12</v>
      </c>
      <c r="AD1343" s="75">
        <v>7</v>
      </c>
      <c r="AE1343" s="170"/>
      <c r="AF1343" s="75"/>
      <c r="AG1343" s="75"/>
      <c r="AH1343" s="75"/>
    </row>
    <row r="1344" spans="1:34" ht="14.25" customHeight="1" x14ac:dyDescent="0.25">
      <c r="A1344" s="111">
        <v>81770967</v>
      </c>
      <c r="B1344" s="220" t="s">
        <v>2228</v>
      </c>
      <c r="C1344" s="197" t="str">
        <f>VLOOKUP(B1344,Satser!$I$133:$J$160,2,FALSE)</f>
        <v>SU</v>
      </c>
      <c r="D1344" s="220" t="s">
        <v>2552</v>
      </c>
      <c r="E1344" s="440"/>
      <c r="F1344" s="220"/>
      <c r="G1344" s="220"/>
      <c r="H1344" s="421">
        <v>2016</v>
      </c>
      <c r="I1344" s="75"/>
      <c r="J1344" s="195"/>
      <c r="K1344" s="379">
        <f>IF(B1344="",0,VLOOKUP(B1344,Satser!$D$167:$F$194,2,FALSE)*IF(AA1344="",0,VLOOKUP(AA1344,Satser!$H$2:$J$14,2,FALSE)))</f>
        <v>0</v>
      </c>
      <c r="L1344" s="379">
        <f>IF(B1344="",0,VLOOKUP(B1344,Satser!$I$167:$L$194,3,FALSE)*IF(AA1344="",0,VLOOKUP(AA1344,Satser!$H$2:$J$14,3,FALSE)))</f>
        <v>0</v>
      </c>
      <c r="M1344" s="380">
        <f t="shared" si="21"/>
        <v>0</v>
      </c>
      <c r="N1344" s="141" t="s">
        <v>2553</v>
      </c>
      <c r="O1344" s="75"/>
      <c r="P1344" s="75"/>
      <c r="Q1344" s="75"/>
      <c r="R1344" s="75"/>
      <c r="S1344" s="75"/>
      <c r="T1344" s="75"/>
      <c r="U1344" s="75"/>
      <c r="V1344" s="75"/>
      <c r="W1344" s="75"/>
      <c r="X1344" s="75"/>
      <c r="Y1344" s="75"/>
      <c r="Z1344" s="110"/>
      <c r="AA1344" s="75"/>
      <c r="AB1344" s="75"/>
      <c r="AC1344" s="75"/>
      <c r="AD1344" s="75"/>
      <c r="AE1344" s="170"/>
      <c r="AF1344" s="75"/>
      <c r="AG1344" s="75"/>
      <c r="AH1344" s="75"/>
    </row>
    <row r="1345" spans="1:34" ht="14.25" customHeight="1" x14ac:dyDescent="0.25">
      <c r="A1345" s="111">
        <v>81770968</v>
      </c>
      <c r="B1345" s="220" t="s">
        <v>2228</v>
      </c>
      <c r="C1345" s="197" t="str">
        <f>VLOOKUP(B1345,Satser!$I$133:$J$160,2,FALSE)</f>
        <v>SU</v>
      </c>
      <c r="D1345" s="220" t="s">
        <v>2554</v>
      </c>
      <c r="E1345" s="440"/>
      <c r="F1345" s="220"/>
      <c r="G1345" s="220"/>
      <c r="H1345" s="421">
        <v>2016</v>
      </c>
      <c r="I1345" s="75"/>
      <c r="J1345" s="195"/>
      <c r="K1345" s="379">
        <f>IF(B1345="",0,VLOOKUP(B1345,Satser!$D$167:$F$194,2,FALSE)*IF(AA1345="",0,VLOOKUP(AA1345,Satser!$H$2:$J$14,2,FALSE)))</f>
        <v>0</v>
      </c>
      <c r="L1345" s="379">
        <f>IF(B1345="",0,VLOOKUP(B1345,Satser!$I$167:$L$194,3,FALSE)*IF(AA1345="",0,VLOOKUP(AA1345,Satser!$H$2:$J$14,3,FALSE)))</f>
        <v>0</v>
      </c>
      <c r="M1345" s="380">
        <f t="shared" si="21"/>
        <v>0</v>
      </c>
      <c r="N1345" s="141" t="s">
        <v>2553</v>
      </c>
      <c r="O1345" s="75"/>
      <c r="P1345" s="75"/>
      <c r="Q1345" s="75"/>
      <c r="R1345" s="75"/>
      <c r="S1345" s="75"/>
      <c r="T1345" s="75"/>
      <c r="U1345" s="75"/>
      <c r="V1345" s="75"/>
      <c r="W1345" s="75"/>
      <c r="X1345" s="75"/>
      <c r="Y1345" s="75"/>
      <c r="Z1345" s="110"/>
      <c r="AA1345" s="75"/>
      <c r="AB1345" s="75"/>
      <c r="AC1345" s="75"/>
      <c r="AD1345" s="75"/>
      <c r="AE1345" s="170"/>
      <c r="AF1345" s="75"/>
      <c r="AG1345" s="75"/>
      <c r="AH1345" s="75"/>
    </row>
    <row r="1346" spans="1:34" ht="14.25" customHeight="1" x14ac:dyDescent="0.25">
      <c r="A1346" s="111">
        <v>81770969</v>
      </c>
      <c r="B1346" s="220" t="s">
        <v>2228</v>
      </c>
      <c r="C1346" s="197" t="str">
        <f>VLOOKUP(B1346,Satser!$I$133:$J$160,2,FALSE)</f>
        <v>SU</v>
      </c>
      <c r="D1346" s="220" t="s">
        <v>2775</v>
      </c>
      <c r="E1346" s="440"/>
      <c r="F1346" s="220"/>
      <c r="G1346" s="220"/>
      <c r="H1346" s="421">
        <v>2016</v>
      </c>
      <c r="I1346" s="75">
        <v>1801</v>
      </c>
      <c r="J1346" s="195"/>
      <c r="K1346" s="379">
        <f>IF(B1346="",0,VLOOKUP(B1346,Satser!$D$167:$F$194,2,FALSE)*IF(AA1346="",0,VLOOKUP(AA1346,Satser!$H$2:$J$14,2,FALSE)))</f>
        <v>63768.655550896117</v>
      </c>
      <c r="L1346" s="379">
        <f>IF(B1346="",0,VLOOKUP(B1346,Satser!$I$167:$L$194,3,FALSE)*IF(AA1346="",0,VLOOKUP(AA1346,Satser!$H$2:$J$14,3,FALSE)))</f>
        <v>599425.36217842356</v>
      </c>
      <c r="M1346" s="380">
        <f t="shared" si="21"/>
        <v>663194.01772931963</v>
      </c>
      <c r="N1346" s="141" t="s">
        <v>1594</v>
      </c>
      <c r="O1346" s="75"/>
      <c r="P1346" s="75"/>
      <c r="Q1346" s="75"/>
      <c r="R1346" s="75"/>
      <c r="S1346" s="75"/>
      <c r="T1346" s="75"/>
      <c r="U1346" s="75"/>
      <c r="V1346" s="75"/>
      <c r="W1346" s="75"/>
      <c r="X1346" s="75"/>
      <c r="Y1346" s="75"/>
      <c r="Z1346" s="110"/>
      <c r="AA1346" s="75">
        <v>12</v>
      </c>
      <c r="AB1346" s="75">
        <v>12</v>
      </c>
      <c r="AC1346" s="75">
        <v>12</v>
      </c>
      <c r="AD1346" s="75">
        <v>12</v>
      </c>
      <c r="AE1346" s="170"/>
      <c r="AF1346" s="75"/>
      <c r="AG1346" s="75"/>
      <c r="AH1346" s="75"/>
    </row>
    <row r="1347" spans="1:34" ht="14.25" customHeight="1" x14ac:dyDescent="0.25">
      <c r="A1347" s="111">
        <v>81770970</v>
      </c>
      <c r="B1347" s="220" t="s">
        <v>2228</v>
      </c>
      <c r="C1347" s="197" t="str">
        <f>VLOOKUP(B1347,Satser!$I$133:$J$160,2,FALSE)</f>
        <v>SU</v>
      </c>
      <c r="D1347" s="220" t="s">
        <v>2776</v>
      </c>
      <c r="E1347" s="440"/>
      <c r="F1347" s="220"/>
      <c r="G1347" s="75"/>
      <c r="H1347" s="421">
        <v>2016</v>
      </c>
      <c r="I1347" s="75"/>
      <c r="J1347" s="195"/>
      <c r="K1347" s="379">
        <f>IF(B1347="",0,VLOOKUP(B1347,Satser!$D$167:$F$194,2,FALSE)*IF(AA1347="",0,VLOOKUP(AA1347,Satser!$H$2:$J$14,2,FALSE)))</f>
        <v>42520.939521337525</v>
      </c>
      <c r="L1347" s="379">
        <f>IF(B1347="",0,VLOOKUP(B1347,Satser!$I$167:$L$194,3,FALSE)*IF(AA1347="",0,VLOOKUP(AA1347,Satser!$H$2:$J$14,3,FALSE)))</f>
        <v>399696.83150057279</v>
      </c>
      <c r="M1347" s="380">
        <f t="shared" si="21"/>
        <v>442217.7710219103</v>
      </c>
      <c r="N1347" s="141" t="s">
        <v>1594</v>
      </c>
      <c r="O1347" s="75"/>
      <c r="P1347" s="75"/>
      <c r="Q1347" s="75"/>
      <c r="R1347" s="75"/>
      <c r="S1347" s="75"/>
      <c r="T1347" s="75"/>
      <c r="U1347" s="75"/>
      <c r="V1347" s="75"/>
      <c r="W1347" s="75"/>
      <c r="X1347" s="75"/>
      <c r="Y1347" s="75"/>
      <c r="Z1347" s="110"/>
      <c r="AA1347" s="75">
        <v>8</v>
      </c>
      <c r="AB1347" s="75">
        <v>12</v>
      </c>
      <c r="AC1347" s="75">
        <v>12</v>
      </c>
      <c r="AD1347" s="75">
        <v>12</v>
      </c>
      <c r="AE1347" s="170">
        <v>4</v>
      </c>
      <c r="AF1347" s="75"/>
      <c r="AG1347" s="75"/>
      <c r="AH1347" s="75"/>
    </row>
    <row r="1348" spans="1:34" ht="14.25" customHeight="1" x14ac:dyDescent="0.25">
      <c r="A1348" s="111">
        <v>81770971</v>
      </c>
      <c r="B1348" s="220" t="s">
        <v>2227</v>
      </c>
      <c r="C1348" s="197" t="str">
        <f>VLOOKUP(B1348,Satser!$I$133:$J$160,2,FALSE)</f>
        <v>NV</v>
      </c>
      <c r="D1348" s="220" t="s">
        <v>2653</v>
      </c>
      <c r="E1348" s="440">
        <v>663505</v>
      </c>
      <c r="F1348" s="220"/>
      <c r="G1348" s="75"/>
      <c r="H1348" s="421">
        <v>2016</v>
      </c>
      <c r="I1348" s="75">
        <v>1708</v>
      </c>
      <c r="J1348" s="195"/>
      <c r="K1348" s="379">
        <f>IF(B1348="",0,VLOOKUP(B1348,Satser!$D$167:$F$194,2,FALSE)*IF(AA1348="",0,VLOOKUP(AA1348,Satser!$H$2:$J$14,2,FALSE)))</f>
        <v>89276.117771254561</v>
      </c>
      <c r="L1348" s="379">
        <f>IF(B1348="",0,VLOOKUP(B1348,Satser!$I$167:$L$194,3,FALSE)*IF(AA1348="",0,VLOOKUP(AA1348,Satser!$H$2:$J$14,3,FALSE)))</f>
        <v>599425.36217842356</v>
      </c>
      <c r="M1348" s="380">
        <f t="shared" si="21"/>
        <v>688701.47994967806</v>
      </c>
      <c r="N1348" s="141" t="s">
        <v>2687</v>
      </c>
      <c r="O1348" s="75"/>
      <c r="P1348" s="75"/>
      <c r="Q1348" s="75"/>
      <c r="R1348" s="75"/>
      <c r="S1348" s="75"/>
      <c r="T1348" s="75"/>
      <c r="U1348" s="75"/>
      <c r="V1348" s="75"/>
      <c r="W1348" s="75"/>
      <c r="X1348" s="75"/>
      <c r="Y1348" s="75"/>
      <c r="Z1348" s="110">
        <v>5</v>
      </c>
      <c r="AA1348" s="75">
        <v>12</v>
      </c>
      <c r="AB1348" s="75">
        <v>12</v>
      </c>
      <c r="AC1348" s="75">
        <v>12</v>
      </c>
      <c r="AD1348" s="75">
        <v>7</v>
      </c>
      <c r="AE1348" s="170"/>
      <c r="AF1348" s="75"/>
      <c r="AG1348" s="75"/>
      <c r="AH1348" s="75"/>
    </row>
    <row r="1349" spans="1:34" ht="14.25" customHeight="1" x14ac:dyDescent="0.25">
      <c r="A1349" s="111">
        <v>81770972</v>
      </c>
      <c r="B1349" s="220" t="s">
        <v>2228</v>
      </c>
      <c r="C1349" s="197" t="str">
        <f>VLOOKUP(B1349,Satser!$I$133:$J$160,2,FALSE)</f>
        <v>SU</v>
      </c>
      <c r="D1349" s="220" t="s">
        <v>2055</v>
      </c>
      <c r="E1349" s="440"/>
      <c r="F1349" s="220"/>
      <c r="G1349" s="75"/>
      <c r="H1349" s="421">
        <v>2016</v>
      </c>
      <c r="I1349" s="75"/>
      <c r="J1349" s="195"/>
      <c r="K1349" s="379">
        <f>IF(B1349="",0,VLOOKUP(B1349,Satser!$D$167:$F$194,2,FALSE)*IF(AA1349="",0,VLOOKUP(AA1349,Satser!$H$2:$J$14,2,FALSE)))</f>
        <v>63768.655550896117</v>
      </c>
      <c r="L1349" s="379">
        <f>IF(B1349="",0,VLOOKUP(B1349,Satser!$I$167:$L$194,3,FALSE)*IF(AA1349="",0,VLOOKUP(AA1349,Satser!$H$2:$J$14,3,FALSE)))</f>
        <v>599425.36217842356</v>
      </c>
      <c r="M1349" s="380">
        <f t="shared" si="21"/>
        <v>663194.01772931963</v>
      </c>
      <c r="N1349" s="141" t="s">
        <v>1594</v>
      </c>
      <c r="O1349" s="75"/>
      <c r="P1349" s="75"/>
      <c r="Q1349" s="75"/>
      <c r="R1349" s="75"/>
      <c r="S1349" s="75"/>
      <c r="T1349" s="75"/>
      <c r="U1349" s="75"/>
      <c r="V1349" s="75"/>
      <c r="W1349" s="75"/>
      <c r="X1349" s="75"/>
      <c r="Y1349" s="75"/>
      <c r="Z1349" s="110">
        <v>4</v>
      </c>
      <c r="AA1349" s="75">
        <v>12</v>
      </c>
      <c r="AB1349" s="75">
        <v>12</v>
      </c>
      <c r="AC1349" s="75">
        <v>12</v>
      </c>
      <c r="AD1349" s="75">
        <v>8</v>
      </c>
      <c r="AE1349" s="170"/>
      <c r="AF1349" s="75"/>
      <c r="AG1349" s="75"/>
      <c r="AH1349" s="75"/>
    </row>
    <row r="1350" spans="1:34" ht="13.8" x14ac:dyDescent="0.25">
      <c r="A1350" s="111">
        <v>81770973</v>
      </c>
      <c r="B1350" s="220" t="s">
        <v>557</v>
      </c>
      <c r="C1350" s="197" t="str">
        <f>VLOOKUP(B1350,Satser!$I$133:$J$160,2,FALSE)</f>
        <v>RE</v>
      </c>
      <c r="D1350" s="220" t="s">
        <v>2017</v>
      </c>
      <c r="E1350" s="440"/>
      <c r="F1350" s="220" t="s">
        <v>1812</v>
      </c>
      <c r="G1350" s="75"/>
      <c r="H1350" s="421">
        <v>2016</v>
      </c>
      <c r="I1350" s="75"/>
      <c r="J1350" s="195"/>
      <c r="K1350" s="379">
        <f>IF(B1350="",0,VLOOKUP(B1350,Satser!$D$167:$F$194,2,FALSE)*IF(AA1350="",0,VLOOKUP(AA1350,Satser!$H$2:$J$14,2,FALSE)))</f>
        <v>59529.315329872537</v>
      </c>
      <c r="L1350" s="379">
        <f>IF(B1350="",0,VLOOKUP(B1350,Satser!$I$167:$L$194,3,FALSE)*IF(AA1350="",0,VLOOKUP(AA1350,Satser!$H$2:$J$14,3,FALSE)))</f>
        <v>399696.83150057279</v>
      </c>
      <c r="M1350" s="380">
        <f t="shared" si="21"/>
        <v>459226.14683044533</v>
      </c>
      <c r="N1350" s="422" t="s">
        <v>808</v>
      </c>
      <c r="O1350" s="75"/>
      <c r="P1350" s="75"/>
      <c r="Q1350" s="75"/>
      <c r="R1350" s="75"/>
      <c r="S1350" s="75"/>
      <c r="T1350" s="75"/>
      <c r="U1350" s="75"/>
      <c r="V1350" s="75"/>
      <c r="W1350" s="75"/>
      <c r="X1350" s="75"/>
      <c r="Y1350" s="293"/>
      <c r="Z1350" s="242"/>
      <c r="AA1350" s="220">
        <v>8</v>
      </c>
      <c r="AB1350" s="220">
        <v>12</v>
      </c>
      <c r="AC1350" s="220">
        <v>12</v>
      </c>
      <c r="AD1350" s="75">
        <v>4</v>
      </c>
      <c r="AE1350" s="170"/>
      <c r="AF1350" s="75"/>
      <c r="AG1350" s="75"/>
      <c r="AH1350" s="75"/>
    </row>
    <row r="1351" spans="1:34" ht="13.8" x14ac:dyDescent="0.25">
      <c r="A1351" s="111">
        <v>81770974</v>
      </c>
      <c r="B1351" s="220" t="s">
        <v>557</v>
      </c>
      <c r="C1351" s="197" t="str">
        <f>VLOOKUP(B1351,Satser!$I$133:$J$160,2,FALSE)</f>
        <v>RE</v>
      </c>
      <c r="D1351" s="220" t="s">
        <v>2017</v>
      </c>
      <c r="E1351" s="440"/>
      <c r="F1351" s="220" t="s">
        <v>1812</v>
      </c>
      <c r="G1351" s="75"/>
      <c r="H1351" s="421">
        <v>2016</v>
      </c>
      <c r="I1351" s="75"/>
      <c r="J1351" s="195"/>
      <c r="K1351" s="379">
        <f>IF(B1351="",0,VLOOKUP(B1351,Satser!$D$167:$F$194,2,FALSE)*IF(AA1351="",0,VLOOKUP(AA1351,Satser!$H$2:$J$14,2,FALSE)))</f>
        <v>59529.315329872537</v>
      </c>
      <c r="L1351" s="379">
        <f>IF(B1351="",0,VLOOKUP(B1351,Satser!$I$167:$L$194,3,FALSE)*IF(AA1351="",0,VLOOKUP(AA1351,Satser!$H$2:$J$14,3,FALSE)))</f>
        <v>399696.83150057279</v>
      </c>
      <c r="M1351" s="380">
        <f t="shared" si="21"/>
        <v>459226.14683044533</v>
      </c>
      <c r="N1351" s="422" t="s">
        <v>808</v>
      </c>
      <c r="O1351" s="75"/>
      <c r="P1351" s="75"/>
      <c r="Q1351" s="75"/>
      <c r="R1351" s="75"/>
      <c r="S1351" s="75"/>
      <c r="T1351" s="75"/>
      <c r="U1351" s="75"/>
      <c r="V1351" s="75"/>
      <c r="W1351" s="75"/>
      <c r="X1351" s="75"/>
      <c r="Y1351" s="293"/>
      <c r="Z1351" s="242"/>
      <c r="AA1351" s="220">
        <v>8</v>
      </c>
      <c r="AB1351" s="220">
        <v>12</v>
      </c>
      <c r="AC1351" s="220">
        <v>12</v>
      </c>
      <c r="AD1351" s="75">
        <v>4</v>
      </c>
      <c r="AE1351" s="170"/>
      <c r="AF1351" s="75"/>
      <c r="AG1351" s="75"/>
      <c r="AH1351" s="75"/>
    </row>
    <row r="1352" spans="1:34" ht="14.25" customHeight="1" x14ac:dyDescent="0.25">
      <c r="A1352" s="111">
        <v>81770975</v>
      </c>
      <c r="B1352" s="220" t="s">
        <v>829</v>
      </c>
      <c r="C1352" s="197" t="str">
        <f>VLOOKUP(B1352,Satser!$I$133:$J$160,2,FALSE)</f>
        <v>VM</v>
      </c>
      <c r="D1352" s="220" t="s">
        <v>2573</v>
      </c>
      <c r="E1352" s="440">
        <v>311005</v>
      </c>
      <c r="F1352" s="220" t="s">
        <v>1812</v>
      </c>
      <c r="G1352" s="75"/>
      <c r="H1352" s="421">
        <v>2016</v>
      </c>
      <c r="I1352" s="75">
        <v>1708</v>
      </c>
      <c r="J1352" s="195"/>
      <c r="K1352" s="379">
        <f>IF(B1352="",0,VLOOKUP(B1352,Satser!$D$167:$F$194,2,FALSE)*IF(AA1352="",0,VLOOKUP(AA1352,Satser!$H$2:$J$14,2,FALSE)))</f>
        <v>89276.117771254561</v>
      </c>
      <c r="L1352" s="379">
        <f>IF(B1352="",0,VLOOKUP(B1352,Satser!$I$167:$L$194,3,FALSE)*IF(AA1352="",0,VLOOKUP(AA1352,Satser!$H$2:$J$14,3,FALSE)))</f>
        <v>599425.36217842356</v>
      </c>
      <c r="M1352" s="380">
        <f t="shared" si="21"/>
        <v>688701.47994967806</v>
      </c>
      <c r="N1352" s="141" t="s">
        <v>2639</v>
      </c>
      <c r="O1352" s="75"/>
      <c r="P1352" s="75"/>
      <c r="Q1352" s="75"/>
      <c r="R1352" s="75"/>
      <c r="S1352" s="75"/>
      <c r="T1352" s="75"/>
      <c r="U1352" s="75"/>
      <c r="V1352" s="75"/>
      <c r="W1352" s="75"/>
      <c r="X1352" s="75"/>
      <c r="Y1352" s="293"/>
      <c r="Z1352" s="242">
        <v>5</v>
      </c>
      <c r="AA1352" s="220">
        <v>12</v>
      </c>
      <c r="AB1352" s="220">
        <v>12</v>
      </c>
      <c r="AC1352" s="220">
        <v>7</v>
      </c>
      <c r="AD1352" s="75"/>
      <c r="AE1352" s="170"/>
      <c r="AF1352" s="75"/>
      <c r="AG1352" s="75"/>
      <c r="AH1352" s="75"/>
    </row>
    <row r="1353" spans="1:34" ht="14.25" customHeight="1" x14ac:dyDescent="0.25">
      <c r="A1353" s="111">
        <v>81770976</v>
      </c>
      <c r="B1353" s="220" t="s">
        <v>2227</v>
      </c>
      <c r="C1353" s="197" t="str">
        <f>VLOOKUP(B1353,Satser!$I$133:$J$160,2,FALSE)</f>
        <v>NV</v>
      </c>
      <c r="D1353" s="220" t="s">
        <v>2766</v>
      </c>
      <c r="E1353" s="440">
        <v>664505</v>
      </c>
      <c r="F1353" s="220" t="s">
        <v>1812</v>
      </c>
      <c r="G1353" s="75"/>
      <c r="H1353" s="421">
        <v>2016</v>
      </c>
      <c r="I1353" s="75">
        <v>1710</v>
      </c>
      <c r="J1353" s="195"/>
      <c r="K1353" s="379">
        <f>IF(B1353="",0,VLOOKUP(B1353,Satser!$D$167:$F$194,2,FALSE)*IF(AA1353="",0,VLOOKUP(AA1353,Satser!$H$2:$J$14,2,FALSE)))</f>
        <v>89276.117771254561</v>
      </c>
      <c r="L1353" s="379">
        <f>IF(B1353="",0,VLOOKUP(B1353,Satser!$I$167:$L$194,3,FALSE)*IF(AA1353="",0,VLOOKUP(AA1353,Satser!$H$2:$J$14,3,FALSE)))</f>
        <v>599425.36217842356</v>
      </c>
      <c r="M1353" s="380">
        <f t="shared" ref="M1353:M1416" si="22">SUM(K1353+L1353)</f>
        <v>688701.47994967806</v>
      </c>
      <c r="N1353" s="141" t="s">
        <v>2767</v>
      </c>
      <c r="O1353" s="75"/>
      <c r="P1353" s="75"/>
      <c r="Q1353" s="75"/>
      <c r="R1353" s="75"/>
      <c r="S1353" s="75"/>
      <c r="T1353" s="75"/>
      <c r="U1353" s="75"/>
      <c r="V1353" s="75"/>
      <c r="W1353" s="75"/>
      <c r="X1353" s="75"/>
      <c r="Y1353" s="293"/>
      <c r="Z1353" s="242">
        <v>3</v>
      </c>
      <c r="AA1353" s="220">
        <v>12</v>
      </c>
      <c r="AB1353" s="220">
        <v>12</v>
      </c>
      <c r="AC1353" s="220">
        <v>9</v>
      </c>
      <c r="AD1353" s="75"/>
      <c r="AE1353" s="170"/>
      <c r="AF1353" s="75"/>
      <c r="AG1353" s="75"/>
      <c r="AH1353" s="75"/>
    </row>
    <row r="1354" spans="1:34" ht="14.25" customHeight="1" x14ac:dyDescent="0.25">
      <c r="A1354" s="111">
        <v>81770977</v>
      </c>
      <c r="B1354" s="220" t="s">
        <v>813</v>
      </c>
      <c r="C1354" s="197" t="str">
        <f>VLOOKUP(B1354,Satser!$I$133:$J$160,2,FALSE)</f>
        <v>IV</v>
      </c>
      <c r="D1354" s="220" t="s">
        <v>2102</v>
      </c>
      <c r="E1354" s="440" t="s">
        <v>2181</v>
      </c>
      <c r="F1354" s="220"/>
      <c r="G1354" s="75" t="s">
        <v>530</v>
      </c>
      <c r="H1354" s="439">
        <v>2017</v>
      </c>
      <c r="I1354" s="75">
        <v>1608</v>
      </c>
      <c r="J1354" s="195"/>
      <c r="K1354" s="379">
        <f>IF(B1354="",0,VLOOKUP(B1354,Satser!$D$167:$F$194,2,FALSE)*IF(AA1354="",0,VLOOKUP(AA1354,Satser!$H$2:$J$14,2,FALSE)))</f>
        <v>89276.117771254561</v>
      </c>
      <c r="L1354" s="379">
        <f>IF(B1354="",0,VLOOKUP(B1354,Satser!$I$167:$L$194,3,FALSE)*IF(AA1354="",0,VLOOKUP(AA1354,Satser!$H$2:$J$14,3,FALSE)))</f>
        <v>599425.36217842356</v>
      </c>
      <c r="M1354" s="380">
        <f t="shared" si="22"/>
        <v>688701.47994967806</v>
      </c>
      <c r="N1354" s="141" t="s">
        <v>2146</v>
      </c>
      <c r="O1354" s="75"/>
      <c r="P1354" s="75"/>
      <c r="Q1354" s="75"/>
      <c r="R1354" s="75"/>
      <c r="S1354" s="75"/>
      <c r="T1354" s="75"/>
      <c r="U1354" s="75"/>
      <c r="V1354" s="75"/>
      <c r="W1354" s="75"/>
      <c r="X1354" s="75"/>
      <c r="Y1354" s="75">
        <v>5</v>
      </c>
      <c r="Z1354" s="110">
        <v>12</v>
      </c>
      <c r="AA1354" s="75">
        <v>12</v>
      </c>
      <c r="AB1354" s="75">
        <v>12</v>
      </c>
      <c r="AC1354" s="75">
        <v>7</v>
      </c>
      <c r="AD1354" s="75"/>
      <c r="AE1354" s="170"/>
      <c r="AF1354" s="75"/>
      <c r="AG1354" s="75"/>
      <c r="AH1354" s="75"/>
    </row>
    <row r="1355" spans="1:34" ht="14.25" customHeight="1" x14ac:dyDescent="0.25">
      <c r="A1355" s="111">
        <v>81770978</v>
      </c>
      <c r="B1355" s="220" t="s">
        <v>813</v>
      </c>
      <c r="C1355" s="197" t="str">
        <f>VLOOKUP(B1355,Satser!$I$133:$J$160,2,FALSE)</f>
        <v>IV</v>
      </c>
      <c r="D1355" s="220" t="s">
        <v>2103</v>
      </c>
      <c r="E1355" s="440" t="s">
        <v>2182</v>
      </c>
      <c r="F1355" s="220"/>
      <c r="G1355" s="75" t="s">
        <v>530</v>
      </c>
      <c r="H1355" s="439">
        <v>2017</v>
      </c>
      <c r="I1355" s="75">
        <v>1608</v>
      </c>
      <c r="J1355" s="195"/>
      <c r="K1355" s="379">
        <f>IF(B1355="",0,VLOOKUP(B1355,Satser!$D$167:$F$194,2,FALSE)*IF(AA1355="",0,VLOOKUP(AA1355,Satser!$H$2:$J$14,2,FALSE)))</f>
        <v>89276.117771254561</v>
      </c>
      <c r="L1355" s="379">
        <f>IF(B1355="",0,VLOOKUP(B1355,Satser!$I$167:$L$194,3,FALSE)*IF(AA1355="",0,VLOOKUP(AA1355,Satser!$H$2:$J$14,3,FALSE)))</f>
        <v>599425.36217842356</v>
      </c>
      <c r="M1355" s="380">
        <f t="shared" si="22"/>
        <v>688701.47994967806</v>
      </c>
      <c r="N1355" s="141" t="s">
        <v>2146</v>
      </c>
      <c r="O1355" s="75"/>
      <c r="P1355" s="75"/>
      <c r="Q1355" s="75"/>
      <c r="R1355" s="75"/>
      <c r="S1355" s="75"/>
      <c r="T1355" s="75"/>
      <c r="U1355" s="75"/>
      <c r="V1355" s="75"/>
      <c r="W1355" s="75"/>
      <c r="X1355" s="75"/>
      <c r="Y1355" s="75">
        <v>5</v>
      </c>
      <c r="Z1355" s="110">
        <v>12</v>
      </c>
      <c r="AA1355" s="75">
        <v>12</v>
      </c>
      <c r="AB1355" s="75">
        <v>12</v>
      </c>
      <c r="AC1355" s="75">
        <v>7</v>
      </c>
      <c r="AD1355" s="75"/>
      <c r="AE1355" s="170"/>
      <c r="AF1355" s="75"/>
      <c r="AG1355" s="75"/>
      <c r="AH1355" s="75"/>
    </row>
    <row r="1356" spans="1:34" ht="14.25" customHeight="1" x14ac:dyDescent="0.25">
      <c r="A1356" s="111">
        <v>81770979</v>
      </c>
      <c r="B1356" s="220" t="s">
        <v>813</v>
      </c>
      <c r="C1356" s="197" t="str">
        <f>VLOOKUP(B1356,Satser!$I$133:$J$160,2,FALSE)</f>
        <v>IV</v>
      </c>
      <c r="D1356" s="220" t="s">
        <v>2107</v>
      </c>
      <c r="E1356" s="440" t="s">
        <v>2210</v>
      </c>
      <c r="F1356" s="220"/>
      <c r="G1356" s="75" t="s">
        <v>530</v>
      </c>
      <c r="H1356" s="439">
        <v>2017</v>
      </c>
      <c r="I1356" s="75">
        <v>1608</v>
      </c>
      <c r="J1356" s="195"/>
      <c r="K1356" s="379">
        <f>IF(B1356="",0,VLOOKUP(B1356,Satser!$D$167:$F$194,2,FALSE)*IF(AA1356="",0,VLOOKUP(AA1356,Satser!$H$2:$J$14,2,FALSE)))</f>
        <v>89276.117771254561</v>
      </c>
      <c r="L1356" s="379">
        <f>IF(B1356="",0,VLOOKUP(B1356,Satser!$I$167:$L$194,3,FALSE)*IF(AA1356="",0,VLOOKUP(AA1356,Satser!$H$2:$J$14,3,FALSE)))</f>
        <v>599425.36217842356</v>
      </c>
      <c r="M1356" s="380">
        <f t="shared" si="22"/>
        <v>688701.47994967806</v>
      </c>
      <c r="N1356" s="141" t="s">
        <v>2142</v>
      </c>
      <c r="O1356" s="75"/>
      <c r="P1356" s="75"/>
      <c r="Q1356" s="75"/>
      <c r="R1356" s="75"/>
      <c r="S1356" s="75"/>
      <c r="T1356" s="75"/>
      <c r="U1356" s="75"/>
      <c r="V1356" s="75"/>
      <c r="W1356" s="75"/>
      <c r="X1356" s="75"/>
      <c r="Y1356" s="75">
        <v>5</v>
      </c>
      <c r="Z1356" s="110">
        <v>12</v>
      </c>
      <c r="AA1356" s="75">
        <v>12</v>
      </c>
      <c r="AB1356" s="75">
        <v>12</v>
      </c>
      <c r="AC1356" s="75">
        <v>7</v>
      </c>
      <c r="AD1356" s="75"/>
      <c r="AE1356" s="170"/>
      <c r="AF1356" s="75"/>
      <c r="AG1356" s="75"/>
      <c r="AH1356" s="75"/>
    </row>
    <row r="1357" spans="1:34" ht="14.25" customHeight="1" x14ac:dyDescent="0.25">
      <c r="A1357" s="111">
        <v>81770980</v>
      </c>
      <c r="B1357" s="220" t="s">
        <v>813</v>
      </c>
      <c r="C1357" s="197" t="str">
        <f>VLOOKUP(B1357,Satser!$I$133:$J$160,2,FALSE)</f>
        <v>IV</v>
      </c>
      <c r="D1357" s="220" t="s">
        <v>2114</v>
      </c>
      <c r="E1357" s="440" t="s">
        <v>2180</v>
      </c>
      <c r="F1357" s="220"/>
      <c r="G1357" s="220" t="s">
        <v>527</v>
      </c>
      <c r="H1357" s="439">
        <v>2017</v>
      </c>
      <c r="I1357" s="75">
        <v>1608</v>
      </c>
      <c r="J1357" s="195"/>
      <c r="K1357" s="379">
        <f>IF(B1357="",0,VLOOKUP(B1357,Satser!$D$167:$F$194,2,FALSE)*IF(AA1357="",0,VLOOKUP(AA1357,Satser!$H$2:$J$14,2,FALSE)))</f>
        <v>89276.117771254561</v>
      </c>
      <c r="L1357" s="379">
        <f>IF(B1357="",0,VLOOKUP(B1357,Satser!$I$167:$L$194,3,FALSE)*IF(AA1357="",0,VLOOKUP(AA1357,Satser!$H$2:$J$14,3,FALSE)))</f>
        <v>599425.36217842356</v>
      </c>
      <c r="M1357" s="380">
        <f t="shared" si="22"/>
        <v>688701.47994967806</v>
      </c>
      <c r="N1357" s="141" t="s">
        <v>2144</v>
      </c>
      <c r="O1357" s="75"/>
      <c r="P1357" s="75"/>
      <c r="Q1357" s="75"/>
      <c r="R1357" s="75"/>
      <c r="S1357" s="75"/>
      <c r="T1357" s="75"/>
      <c r="U1357" s="75"/>
      <c r="V1357" s="75"/>
      <c r="W1357" s="75"/>
      <c r="X1357" s="75"/>
      <c r="Y1357" s="75">
        <v>5</v>
      </c>
      <c r="Z1357" s="110">
        <v>12</v>
      </c>
      <c r="AA1357" s="75">
        <v>12</v>
      </c>
      <c r="AB1357" s="75">
        <v>12</v>
      </c>
      <c r="AC1357" s="75">
        <v>7</v>
      </c>
      <c r="AD1357" s="75"/>
      <c r="AE1357" s="170"/>
      <c r="AF1357" s="75"/>
      <c r="AG1357" s="75"/>
      <c r="AH1357" s="75"/>
    </row>
    <row r="1358" spans="1:34" ht="14.25" customHeight="1" x14ac:dyDescent="0.25">
      <c r="A1358" s="111">
        <v>81770981</v>
      </c>
      <c r="B1358" s="220" t="s">
        <v>813</v>
      </c>
      <c r="C1358" s="197" t="str">
        <f>VLOOKUP(B1358,Satser!$I$133:$J$160,2,FALSE)</f>
        <v>IV</v>
      </c>
      <c r="D1358" s="220" t="s">
        <v>2239</v>
      </c>
      <c r="E1358" s="443">
        <v>642505</v>
      </c>
      <c r="F1358" s="220"/>
      <c r="G1358" s="220" t="s">
        <v>527</v>
      </c>
      <c r="H1358" s="439">
        <v>2017</v>
      </c>
      <c r="I1358" s="75">
        <v>1610</v>
      </c>
      <c r="J1358" s="195"/>
      <c r="K1358" s="379">
        <f>IF(B1358="",0,VLOOKUP(B1358,Satser!$D$167:$F$194,2,FALSE)*IF(AA1358="",0,VLOOKUP(AA1358,Satser!$H$2:$J$14,2,FALSE)))</f>
        <v>89276.117771254561</v>
      </c>
      <c r="L1358" s="379">
        <f>IF(B1358="",0,VLOOKUP(B1358,Satser!$I$167:$L$194,3,FALSE)*IF(AA1358="",0,VLOOKUP(AA1358,Satser!$H$2:$J$14,3,FALSE)))</f>
        <v>599425.36217842356</v>
      </c>
      <c r="M1358" s="380">
        <f t="shared" si="22"/>
        <v>688701.47994967806</v>
      </c>
      <c r="N1358" s="141" t="s">
        <v>2247</v>
      </c>
      <c r="O1358" s="75"/>
      <c r="P1358" s="75"/>
      <c r="Q1358" s="75"/>
      <c r="R1358" s="75"/>
      <c r="S1358" s="75"/>
      <c r="T1358" s="75"/>
      <c r="U1358" s="75"/>
      <c r="V1358" s="75"/>
      <c r="W1358" s="75"/>
      <c r="X1358" s="75"/>
      <c r="Y1358" s="75">
        <v>3</v>
      </c>
      <c r="Z1358" s="75">
        <v>12</v>
      </c>
      <c r="AA1358" s="75">
        <v>12</v>
      </c>
      <c r="AB1358" s="75">
        <v>12</v>
      </c>
      <c r="AC1358" s="75">
        <v>9</v>
      </c>
      <c r="AD1358" s="75"/>
      <c r="AE1358" s="170"/>
      <c r="AF1358" s="75"/>
      <c r="AG1358" s="75"/>
      <c r="AH1358" s="75"/>
    </row>
    <row r="1359" spans="1:34" ht="14.25" customHeight="1" x14ac:dyDescent="0.25">
      <c r="A1359" s="111">
        <v>81770982</v>
      </c>
      <c r="B1359" s="220" t="s">
        <v>817</v>
      </c>
      <c r="C1359" s="197" t="str">
        <f>VLOOKUP(B1359,Satser!$I$133:$J$160,2,FALSE)</f>
        <v>NV</v>
      </c>
      <c r="D1359" s="220" t="s">
        <v>2520</v>
      </c>
      <c r="E1359" s="443">
        <v>661005</v>
      </c>
      <c r="F1359" s="220"/>
      <c r="G1359" s="220"/>
      <c r="H1359" s="439">
        <v>2017</v>
      </c>
      <c r="I1359" s="75">
        <v>1701</v>
      </c>
      <c r="J1359" s="195"/>
      <c r="K1359" s="379">
        <f>IF(B1359="",0,VLOOKUP(B1359,Satser!$D$167:$F$194,2,FALSE)*IF(AA1359="",0,VLOOKUP(AA1359,Satser!$H$2:$J$14,2,FALSE)))</f>
        <v>89276.117771254561</v>
      </c>
      <c r="L1359" s="379">
        <f>IF(B1359="",0,VLOOKUP(B1359,Satser!$I$167:$L$194,3,FALSE)*IF(AA1359="",0,VLOOKUP(AA1359,Satser!$H$2:$J$14,3,FALSE)))</f>
        <v>599425.36217842356</v>
      </c>
      <c r="M1359" s="380">
        <f t="shared" si="22"/>
        <v>688701.47994967806</v>
      </c>
      <c r="N1359" s="141" t="s">
        <v>2540</v>
      </c>
      <c r="O1359" s="75"/>
      <c r="P1359" s="75"/>
      <c r="Q1359" s="75"/>
      <c r="R1359" s="75"/>
      <c r="S1359" s="75"/>
      <c r="T1359" s="75"/>
      <c r="U1359" s="75"/>
      <c r="V1359" s="75"/>
      <c r="W1359" s="75"/>
      <c r="X1359" s="75"/>
      <c r="Y1359" s="75"/>
      <c r="Z1359" s="75">
        <v>12</v>
      </c>
      <c r="AA1359" s="75">
        <v>12</v>
      </c>
      <c r="AB1359" s="75">
        <v>12</v>
      </c>
      <c r="AC1359" s="75">
        <v>12</v>
      </c>
      <c r="AD1359" s="75"/>
      <c r="AE1359" s="170"/>
      <c r="AF1359" s="75"/>
      <c r="AG1359" s="75"/>
      <c r="AH1359" s="75"/>
    </row>
    <row r="1360" spans="1:34" ht="14.25" customHeight="1" x14ac:dyDescent="0.25">
      <c r="A1360" s="111">
        <v>81770983</v>
      </c>
      <c r="B1360" s="220" t="s">
        <v>813</v>
      </c>
      <c r="C1360" s="197" t="str">
        <f>VLOOKUP(B1360,Satser!$I$133:$J$160,2,FALSE)</f>
        <v>IV</v>
      </c>
      <c r="D1360" s="220" t="s">
        <v>2250</v>
      </c>
      <c r="E1360" s="443">
        <v>642505</v>
      </c>
      <c r="F1360" s="220"/>
      <c r="G1360" s="220" t="s">
        <v>527</v>
      </c>
      <c r="H1360" s="439">
        <v>2017</v>
      </c>
      <c r="I1360" s="75">
        <v>1610</v>
      </c>
      <c r="J1360" s="195"/>
      <c r="K1360" s="379">
        <f>IF(B1360="",0,VLOOKUP(B1360,Satser!$D$167:$F$194,2,FALSE)*IF(AA1360="",0,VLOOKUP(AA1360,Satser!$H$2:$J$14,2,FALSE)))</f>
        <v>89276.117771254561</v>
      </c>
      <c r="L1360" s="379">
        <f>IF(B1360="",0,VLOOKUP(B1360,Satser!$I$167:$L$194,3,FALSE)*IF(AA1360="",0,VLOOKUP(AA1360,Satser!$H$2:$J$14,3,FALSE)))</f>
        <v>599425.36217842356</v>
      </c>
      <c r="M1360" s="380">
        <f t="shared" si="22"/>
        <v>688701.47994967806</v>
      </c>
      <c r="N1360" s="141" t="s">
        <v>2258</v>
      </c>
      <c r="O1360" s="75"/>
      <c r="P1360" s="75"/>
      <c r="Q1360" s="75"/>
      <c r="R1360" s="75"/>
      <c r="S1360" s="75"/>
      <c r="T1360" s="75"/>
      <c r="U1360" s="75"/>
      <c r="V1360" s="75"/>
      <c r="W1360" s="75"/>
      <c r="X1360" s="75"/>
      <c r="Y1360" s="75">
        <v>3</v>
      </c>
      <c r="Z1360" s="75">
        <v>12</v>
      </c>
      <c r="AA1360" s="75">
        <v>12</v>
      </c>
      <c r="AB1360" s="75">
        <v>12</v>
      </c>
      <c r="AC1360" s="75">
        <v>9</v>
      </c>
      <c r="AD1360" s="75"/>
      <c r="AE1360" s="170"/>
      <c r="AF1360" s="75"/>
      <c r="AG1360" s="75"/>
      <c r="AH1360" s="75"/>
    </row>
    <row r="1361" spans="1:34" ht="14.25" customHeight="1" x14ac:dyDescent="0.25">
      <c r="A1361" s="111">
        <v>81770984</v>
      </c>
      <c r="B1361" s="220" t="s">
        <v>813</v>
      </c>
      <c r="C1361" s="197" t="str">
        <f>VLOOKUP(B1361,Satser!$I$133:$J$160,2,FALSE)</f>
        <v>IV</v>
      </c>
      <c r="D1361" s="220" t="s">
        <v>2254</v>
      </c>
      <c r="E1361" s="443">
        <v>644505</v>
      </c>
      <c r="F1361" s="220"/>
      <c r="G1361" s="220" t="s">
        <v>527</v>
      </c>
      <c r="H1361" s="439">
        <v>2017</v>
      </c>
      <c r="I1361" s="75">
        <v>1608</v>
      </c>
      <c r="J1361" s="195"/>
      <c r="K1361" s="379">
        <f>IF(B1361="",0,VLOOKUP(B1361,Satser!$D$167:$F$194,2,FALSE)*IF(AA1361="",0,VLOOKUP(AA1361,Satser!$H$2:$J$14,2,FALSE)))</f>
        <v>89276.117771254561</v>
      </c>
      <c r="L1361" s="379">
        <f>IF(B1361="",0,VLOOKUP(B1361,Satser!$I$167:$L$194,3,FALSE)*IF(AA1361="",0,VLOOKUP(AA1361,Satser!$H$2:$J$14,3,FALSE)))</f>
        <v>599425.36217842356</v>
      </c>
      <c r="M1361" s="380">
        <f t="shared" si="22"/>
        <v>688701.47994967806</v>
      </c>
      <c r="N1361" s="141" t="s">
        <v>2259</v>
      </c>
      <c r="O1361" s="75"/>
      <c r="P1361" s="75"/>
      <c r="Q1361" s="75"/>
      <c r="R1361" s="75"/>
      <c r="S1361" s="75"/>
      <c r="T1361" s="75"/>
      <c r="U1361" s="75"/>
      <c r="V1361" s="75"/>
      <c r="W1361" s="75"/>
      <c r="X1361" s="75"/>
      <c r="Y1361" s="75">
        <v>5</v>
      </c>
      <c r="Z1361" s="75">
        <v>12</v>
      </c>
      <c r="AA1361" s="75">
        <v>12</v>
      </c>
      <c r="AB1361" s="75">
        <v>12</v>
      </c>
      <c r="AC1361" s="75">
        <v>7</v>
      </c>
      <c r="AD1361" s="75"/>
      <c r="AE1361" s="170"/>
      <c r="AF1361" s="75"/>
      <c r="AG1361" s="75"/>
      <c r="AH1361" s="75"/>
    </row>
    <row r="1362" spans="1:34" ht="14.25" customHeight="1" x14ac:dyDescent="0.25">
      <c r="A1362" s="111">
        <v>81770985</v>
      </c>
      <c r="B1362" s="220" t="s">
        <v>817</v>
      </c>
      <c r="C1362" s="197" t="str">
        <f>VLOOKUP(B1362,Satser!$I$133:$J$160,2,FALSE)</f>
        <v>NV</v>
      </c>
      <c r="D1362" s="220" t="s">
        <v>2716</v>
      </c>
      <c r="E1362" s="443">
        <v>661050</v>
      </c>
      <c r="F1362" s="220"/>
      <c r="G1362" s="75"/>
      <c r="H1362" s="439">
        <v>2017</v>
      </c>
      <c r="I1362" s="75">
        <v>1701</v>
      </c>
      <c r="J1362" s="195"/>
      <c r="K1362" s="379">
        <f>IF(B1362="",0,VLOOKUP(B1362,Satser!$D$167:$F$194,2,FALSE)*IF(AA1362="",0,VLOOKUP(AA1362,Satser!$H$2:$J$14,2,FALSE)))</f>
        <v>89276.117771254561</v>
      </c>
      <c r="L1362" s="379">
        <f>IF(B1362="",0,VLOOKUP(B1362,Satser!$I$167:$L$194,3,FALSE)*IF(AA1362="",0,VLOOKUP(AA1362,Satser!$H$2:$J$14,3,FALSE)))</f>
        <v>599425.36217842356</v>
      </c>
      <c r="M1362" s="380">
        <f t="shared" si="22"/>
        <v>688701.47994967806</v>
      </c>
      <c r="N1362" s="141" t="s">
        <v>2541</v>
      </c>
      <c r="O1362" s="75"/>
      <c r="P1362" s="75"/>
      <c r="Q1362" s="75"/>
      <c r="R1362" s="75"/>
      <c r="S1362" s="75"/>
      <c r="T1362" s="75"/>
      <c r="U1362" s="75"/>
      <c r="V1362" s="75"/>
      <c r="W1362" s="75"/>
      <c r="X1362" s="75"/>
      <c r="Y1362" s="75"/>
      <c r="Z1362" s="75">
        <v>12</v>
      </c>
      <c r="AA1362" s="75">
        <v>12</v>
      </c>
      <c r="AB1362" s="75">
        <v>12</v>
      </c>
      <c r="AC1362" s="75">
        <v>12</v>
      </c>
      <c r="AD1362" s="75"/>
      <c r="AE1362" s="170"/>
      <c r="AF1362" s="75"/>
      <c r="AG1362" s="75"/>
      <c r="AH1362" s="75"/>
    </row>
    <row r="1363" spans="1:34" ht="14.25" customHeight="1" x14ac:dyDescent="0.25">
      <c r="A1363" s="111">
        <v>81770986</v>
      </c>
      <c r="B1363" s="220" t="s">
        <v>813</v>
      </c>
      <c r="C1363" s="197" t="str">
        <f>VLOOKUP(B1363,Satser!$I$133:$J$160,2,FALSE)</f>
        <v>IV</v>
      </c>
      <c r="D1363" s="220" t="s">
        <v>2267</v>
      </c>
      <c r="E1363" s="443">
        <v>645505</v>
      </c>
      <c r="F1363" s="220"/>
      <c r="G1363" s="220" t="s">
        <v>527</v>
      </c>
      <c r="H1363" s="439">
        <v>2017</v>
      </c>
      <c r="I1363" s="75">
        <v>1604</v>
      </c>
      <c r="J1363" s="195"/>
      <c r="K1363" s="379">
        <f>IF(B1363="",0,VLOOKUP(B1363,Satser!$D$167:$F$194,2,FALSE)*IF(AA1363="",0,VLOOKUP(AA1363,Satser!$H$2:$J$14,2,FALSE)))</f>
        <v>89276.117771254561</v>
      </c>
      <c r="L1363" s="379">
        <f>IF(B1363="",0,VLOOKUP(B1363,Satser!$I$167:$L$194,3,FALSE)*IF(AA1363="",0,VLOOKUP(AA1363,Satser!$H$2:$J$14,3,FALSE)))</f>
        <v>599425.36217842356</v>
      </c>
      <c r="M1363" s="380">
        <f t="shared" si="22"/>
        <v>688701.47994967806</v>
      </c>
      <c r="N1363" s="141" t="s">
        <v>2416</v>
      </c>
      <c r="O1363" s="75"/>
      <c r="P1363" s="75"/>
      <c r="Q1363" s="75"/>
      <c r="R1363" s="75"/>
      <c r="S1363" s="75"/>
      <c r="T1363" s="75"/>
      <c r="U1363" s="75"/>
      <c r="V1363" s="75"/>
      <c r="W1363" s="75"/>
      <c r="X1363" s="75"/>
      <c r="Y1363" s="75">
        <v>9</v>
      </c>
      <c r="Z1363" s="75">
        <v>12</v>
      </c>
      <c r="AA1363" s="75">
        <v>12</v>
      </c>
      <c r="AB1363" s="75">
        <v>12</v>
      </c>
      <c r="AC1363" s="75">
        <v>3</v>
      </c>
      <c r="AD1363" s="75"/>
      <c r="AE1363" s="170"/>
      <c r="AF1363" s="75"/>
      <c r="AG1363" s="75"/>
      <c r="AH1363" s="75"/>
    </row>
    <row r="1364" spans="1:34" ht="14.25" customHeight="1" x14ac:dyDescent="0.25">
      <c r="A1364" s="111">
        <v>81770987</v>
      </c>
      <c r="B1364" s="220" t="s">
        <v>817</v>
      </c>
      <c r="C1364" s="197" t="str">
        <f>VLOOKUP(B1364,Satser!$I$133:$J$160,2,FALSE)</f>
        <v>NV</v>
      </c>
      <c r="D1364" s="220" t="s">
        <v>2717</v>
      </c>
      <c r="E1364" s="443">
        <v>663050</v>
      </c>
      <c r="F1364" s="220"/>
      <c r="G1364" s="220" t="s">
        <v>530</v>
      </c>
      <c r="H1364" s="439">
        <v>2017</v>
      </c>
      <c r="I1364" s="75">
        <v>1608</v>
      </c>
      <c r="J1364" s="195"/>
      <c r="K1364" s="379">
        <f>IF(B1364="",0,VLOOKUP(B1364,Satser!$D$167:$F$194,2,FALSE)*IF(AA1364="",0,VLOOKUP(AA1364,Satser!$H$2:$J$14,2,FALSE)))</f>
        <v>89276.117771254561</v>
      </c>
      <c r="L1364" s="379">
        <f>IF(B1364="",0,VLOOKUP(B1364,Satser!$I$167:$L$194,3,FALSE)*IF(AA1364="",0,VLOOKUP(AA1364,Satser!$H$2:$J$14,3,FALSE)))</f>
        <v>599425.36217842356</v>
      </c>
      <c r="M1364" s="380">
        <f t="shared" si="22"/>
        <v>688701.47994967806</v>
      </c>
      <c r="N1364" s="141" t="s">
        <v>2417</v>
      </c>
      <c r="O1364" s="75"/>
      <c r="P1364" s="75"/>
      <c r="Q1364" s="75"/>
      <c r="R1364" s="75"/>
      <c r="S1364" s="75"/>
      <c r="T1364" s="75"/>
      <c r="U1364" s="75"/>
      <c r="V1364" s="75"/>
      <c r="W1364" s="75"/>
      <c r="X1364" s="75"/>
      <c r="Y1364" s="75">
        <v>5</v>
      </c>
      <c r="Z1364" s="75">
        <v>12</v>
      </c>
      <c r="AA1364" s="75">
        <v>12</v>
      </c>
      <c r="AB1364" s="75">
        <v>12</v>
      </c>
      <c r="AC1364" s="75">
        <v>7</v>
      </c>
      <c r="AD1364" s="75"/>
      <c r="AE1364" s="170"/>
      <c r="AF1364" s="75"/>
      <c r="AG1364" s="75"/>
      <c r="AH1364" s="75"/>
    </row>
    <row r="1365" spans="1:34" ht="14.25" customHeight="1" x14ac:dyDescent="0.25">
      <c r="A1365" s="111">
        <v>81770988</v>
      </c>
      <c r="B1365" s="220" t="s">
        <v>2225</v>
      </c>
      <c r="C1365" s="197" t="str">
        <f>VLOOKUP(B1365,Satser!$I$133:$J$160,2,FALSE)</f>
        <v>IV</v>
      </c>
      <c r="D1365" s="220" t="s">
        <v>2591</v>
      </c>
      <c r="E1365" s="220">
        <v>649420</v>
      </c>
      <c r="F1365" s="220"/>
      <c r="G1365" s="75" t="s">
        <v>527</v>
      </c>
      <c r="H1365" s="421">
        <v>2016</v>
      </c>
      <c r="I1365" s="75">
        <v>1708</v>
      </c>
      <c r="J1365" s="195"/>
      <c r="K1365" s="379">
        <f>IF(B1365="",0,VLOOKUP(B1365,Satser!$D$167:$F$194,2,FALSE)*IF(AA1365="",0,VLOOKUP(AA1365,Satser!$H$2:$J$14,2,FALSE)))</f>
        <v>89276.117771254561</v>
      </c>
      <c r="L1365" s="379">
        <f>IF(B1365="",0,VLOOKUP(B1365,Satser!$I$167:$L$194,3,FALSE)*IF(AA1365="",0,VLOOKUP(AA1365,Satser!$H$2:$J$14,3,FALSE)))</f>
        <v>599425.36217842356</v>
      </c>
      <c r="M1365" s="380">
        <f t="shared" si="22"/>
        <v>688701.47994967806</v>
      </c>
      <c r="N1365" s="141" t="s">
        <v>2640</v>
      </c>
      <c r="O1365" s="75"/>
      <c r="P1365" s="75"/>
      <c r="Q1365" s="75"/>
      <c r="R1365" s="75"/>
      <c r="S1365" s="75"/>
      <c r="T1365" s="75"/>
      <c r="U1365" s="75"/>
      <c r="V1365" s="75"/>
      <c r="W1365" s="75"/>
      <c r="X1365" s="75"/>
      <c r="Y1365" s="75"/>
      <c r="Z1365" s="75">
        <v>5</v>
      </c>
      <c r="AA1365" s="75">
        <v>12</v>
      </c>
      <c r="AB1365" s="75">
        <v>12</v>
      </c>
      <c r="AC1365" s="75">
        <v>12</v>
      </c>
      <c r="AD1365" s="75">
        <v>7</v>
      </c>
      <c r="AE1365" s="170"/>
      <c r="AF1365" s="75"/>
      <c r="AG1365" s="75"/>
      <c r="AH1365" s="75"/>
    </row>
    <row r="1366" spans="1:34" ht="14.25" customHeight="1" x14ac:dyDescent="0.25">
      <c r="A1366" s="111">
        <v>81770989</v>
      </c>
      <c r="B1366" s="220" t="s">
        <v>2225</v>
      </c>
      <c r="C1366" s="197" t="str">
        <f>VLOOKUP(B1366,Satser!$I$133:$J$160,2,FALSE)</f>
        <v>IV</v>
      </c>
      <c r="D1366" s="220" t="s">
        <v>2629</v>
      </c>
      <c r="E1366" s="220">
        <v>649420</v>
      </c>
      <c r="F1366" s="220"/>
      <c r="G1366" s="75" t="s">
        <v>527</v>
      </c>
      <c r="H1366" s="421">
        <v>2016</v>
      </c>
      <c r="I1366" s="75">
        <v>1704</v>
      </c>
      <c r="J1366" s="195"/>
      <c r="K1366" s="379">
        <f>IF(B1366="",0,VLOOKUP(B1366,Satser!$D$167:$F$194,2,FALSE)*IF(AA1366="",0,VLOOKUP(AA1366,Satser!$H$2:$J$14,2,FALSE)))</f>
        <v>89276.117771254561</v>
      </c>
      <c r="L1366" s="379">
        <f>IF(B1366="",0,VLOOKUP(B1366,Satser!$I$167:$L$194,3,FALSE)*IF(AA1366="",0,VLOOKUP(AA1366,Satser!$H$2:$J$14,3,FALSE)))</f>
        <v>599425.36217842356</v>
      </c>
      <c r="M1366" s="380">
        <f t="shared" si="22"/>
        <v>688701.47994967806</v>
      </c>
      <c r="N1366" s="141" t="s">
        <v>2688</v>
      </c>
      <c r="O1366" s="75"/>
      <c r="P1366" s="75"/>
      <c r="Q1366" s="75"/>
      <c r="R1366" s="75"/>
      <c r="S1366" s="75"/>
      <c r="T1366" s="75"/>
      <c r="U1366" s="75"/>
      <c r="V1366" s="75"/>
      <c r="W1366" s="75"/>
      <c r="X1366" s="75"/>
      <c r="Y1366" s="75"/>
      <c r="Z1366" s="75">
        <v>9</v>
      </c>
      <c r="AA1366" s="75">
        <v>12</v>
      </c>
      <c r="AB1366" s="75">
        <v>12</v>
      </c>
      <c r="AC1366" s="75">
        <v>12</v>
      </c>
      <c r="AD1366" s="75">
        <v>3</v>
      </c>
      <c r="AE1366" s="170"/>
      <c r="AF1366" s="75"/>
      <c r="AG1366" s="75"/>
      <c r="AH1366" s="75"/>
    </row>
    <row r="1367" spans="1:34" ht="14.25" customHeight="1" x14ac:dyDescent="0.25">
      <c r="A1367" s="111">
        <v>81770990</v>
      </c>
      <c r="B1367" s="220" t="s">
        <v>2225</v>
      </c>
      <c r="C1367" s="197" t="str">
        <f>VLOOKUP(B1367,Satser!$I$133:$J$160,2,FALSE)</f>
        <v>IV</v>
      </c>
      <c r="D1367" s="220" t="s">
        <v>2771</v>
      </c>
      <c r="E1367" s="220">
        <v>649420</v>
      </c>
      <c r="F1367" s="220"/>
      <c r="G1367" s="75"/>
      <c r="H1367" s="421">
        <v>2016</v>
      </c>
      <c r="I1367" s="75">
        <v>1711</v>
      </c>
      <c r="J1367" s="195"/>
      <c r="K1367" s="379">
        <f>IF(B1367="",0,VLOOKUP(B1367,Satser!$D$167:$F$194,2,FALSE)*IF(AA1367="",0,VLOOKUP(AA1367,Satser!$H$2:$J$14,2,FALSE)))</f>
        <v>89276.117771254561</v>
      </c>
      <c r="L1367" s="379">
        <f>IF(B1367="",0,VLOOKUP(B1367,Satser!$I$167:$L$194,3,FALSE)*IF(AA1367="",0,VLOOKUP(AA1367,Satser!$H$2:$J$14,3,FALSE)))</f>
        <v>599425.36217842356</v>
      </c>
      <c r="M1367" s="380">
        <f t="shared" si="22"/>
        <v>688701.47994967806</v>
      </c>
      <c r="N1367" s="141" t="s">
        <v>2769</v>
      </c>
      <c r="O1367" s="75"/>
      <c r="P1367" s="75"/>
      <c r="Q1367" s="75"/>
      <c r="R1367" s="75"/>
      <c r="S1367" s="75"/>
      <c r="T1367" s="75"/>
      <c r="U1367" s="75"/>
      <c r="V1367" s="75"/>
      <c r="W1367" s="75"/>
      <c r="X1367" s="75"/>
      <c r="Y1367" s="75"/>
      <c r="Z1367" s="75">
        <v>2</v>
      </c>
      <c r="AA1367" s="75">
        <v>12</v>
      </c>
      <c r="AB1367" s="75">
        <v>12</v>
      </c>
      <c r="AC1367" s="75">
        <v>12</v>
      </c>
      <c r="AD1367" s="75">
        <v>10</v>
      </c>
      <c r="AE1367" s="170"/>
      <c r="AF1367" s="75"/>
      <c r="AG1367" s="75"/>
      <c r="AH1367" s="75"/>
    </row>
    <row r="1368" spans="1:34" ht="14.25" customHeight="1" x14ac:dyDescent="0.25">
      <c r="A1368" s="111">
        <v>81770991</v>
      </c>
      <c r="B1368" s="220" t="s">
        <v>2224</v>
      </c>
      <c r="C1368" s="197" t="str">
        <f>VLOOKUP(B1368,Satser!$I$133:$J$160,2,FALSE)</f>
        <v>IE</v>
      </c>
      <c r="D1368" s="242" t="s">
        <v>2431</v>
      </c>
      <c r="E1368" s="220"/>
      <c r="F1368" s="220"/>
      <c r="G1368" s="75"/>
      <c r="H1368" s="421">
        <v>2016</v>
      </c>
      <c r="I1368" s="75"/>
      <c r="J1368" s="195"/>
      <c r="K1368" s="379">
        <f>IF(B1368="",0,VLOOKUP(B1368,Satser!$D$167:$F$194,2,FALSE)*IF(AA1368="",0,VLOOKUP(AA1368,Satser!$H$2:$J$14,2,FALSE)))</f>
        <v>59529.315329872537</v>
      </c>
      <c r="L1368" s="379">
        <f>IF(B1368="",0,VLOOKUP(B1368,Satser!$I$167:$L$194,3,FALSE)*IF(AA1368="",0,VLOOKUP(AA1368,Satser!$H$2:$J$14,3,FALSE)))</f>
        <v>399696.83150057279</v>
      </c>
      <c r="M1368" s="380">
        <f t="shared" si="22"/>
        <v>459226.14683044533</v>
      </c>
      <c r="N1368" s="141" t="s">
        <v>1594</v>
      </c>
      <c r="O1368" s="75"/>
      <c r="P1368" s="75"/>
      <c r="Q1368" s="75"/>
      <c r="R1368" s="75"/>
      <c r="S1368" s="75"/>
      <c r="T1368" s="75"/>
      <c r="U1368" s="75"/>
      <c r="V1368" s="75"/>
      <c r="W1368" s="75"/>
      <c r="X1368" s="75"/>
      <c r="Y1368" s="75"/>
      <c r="Z1368" s="75"/>
      <c r="AA1368" s="75">
        <v>8</v>
      </c>
      <c r="AB1368" s="76">
        <v>12</v>
      </c>
      <c r="AC1368" s="76">
        <v>12</v>
      </c>
      <c r="AD1368" s="76">
        <v>12</v>
      </c>
      <c r="AE1368" s="169">
        <v>4</v>
      </c>
      <c r="AF1368" s="75"/>
      <c r="AG1368" s="75"/>
      <c r="AH1368" s="75"/>
    </row>
    <row r="1369" spans="1:34" ht="14.25" customHeight="1" x14ac:dyDescent="0.25">
      <c r="A1369" s="111">
        <v>81770992</v>
      </c>
      <c r="B1369" s="220" t="s">
        <v>2226</v>
      </c>
      <c r="C1369" s="197" t="str">
        <f>VLOOKUP(B1369,Satser!$I$133:$J$160,2,FALSE)</f>
        <v>MH</v>
      </c>
      <c r="D1369" s="220" t="s">
        <v>2431</v>
      </c>
      <c r="E1369" s="220"/>
      <c r="F1369" s="220"/>
      <c r="G1369" s="75"/>
      <c r="H1369" s="421">
        <v>2016</v>
      </c>
      <c r="I1369" s="75"/>
      <c r="J1369" s="195"/>
      <c r="K1369" s="379">
        <f>IF(B1369="",0,VLOOKUP(B1369,Satser!$D$167:$F$194,2,FALSE)*IF(AA1369="",0,VLOOKUP(AA1369,Satser!$H$2:$J$14,2,FALSE)))</f>
        <v>127537.31110179223</v>
      </c>
      <c r="L1369" s="379">
        <f>IF(B1369="",0,VLOOKUP(B1369,Satser!$I$167:$L$194,3,FALSE)*IF(AA1369="",0,VLOOKUP(AA1369,Satser!$H$2:$J$14,3,FALSE)))</f>
        <v>599425.36217842356</v>
      </c>
      <c r="M1369" s="380">
        <f t="shared" si="22"/>
        <v>726962.67328021582</v>
      </c>
      <c r="N1369" s="141" t="s">
        <v>1594</v>
      </c>
      <c r="O1369" s="75"/>
      <c r="P1369" s="75"/>
      <c r="Q1369" s="75"/>
      <c r="R1369" s="75"/>
      <c r="S1369" s="75"/>
      <c r="T1369" s="75"/>
      <c r="U1369" s="75"/>
      <c r="V1369" s="75"/>
      <c r="W1369" s="75"/>
      <c r="X1369" s="75"/>
      <c r="Y1369" s="75"/>
      <c r="Z1369" s="75">
        <v>10</v>
      </c>
      <c r="AA1369" s="75">
        <v>12</v>
      </c>
      <c r="AB1369" s="75">
        <v>12</v>
      </c>
      <c r="AC1369" s="75">
        <v>12</v>
      </c>
      <c r="AD1369" s="75">
        <v>2</v>
      </c>
      <c r="AE1369" s="170"/>
      <c r="AF1369" s="75"/>
      <c r="AG1369" s="75"/>
      <c r="AH1369" s="75"/>
    </row>
    <row r="1370" spans="1:34" ht="14.25" customHeight="1" x14ac:dyDescent="0.25">
      <c r="A1370" s="111">
        <v>81770993</v>
      </c>
      <c r="B1370" s="220" t="s">
        <v>2226</v>
      </c>
      <c r="C1370" s="197" t="str">
        <f>VLOOKUP(B1370,Satser!$I$133:$J$160,2,FALSE)</f>
        <v>MH</v>
      </c>
      <c r="D1370" s="220" t="s">
        <v>2431</v>
      </c>
      <c r="E1370" s="220"/>
      <c r="F1370" s="220"/>
      <c r="G1370" s="75"/>
      <c r="H1370" s="421">
        <v>2016</v>
      </c>
      <c r="I1370" s="75"/>
      <c r="J1370" s="195"/>
      <c r="K1370" s="379">
        <f>IF(B1370="",0,VLOOKUP(B1370,Satser!$D$167:$F$194,2,FALSE)*IF(AA1370="",0,VLOOKUP(AA1370,Satser!$H$2:$J$14,2,FALSE)))</f>
        <v>127537.31110179223</v>
      </c>
      <c r="L1370" s="379">
        <f>IF(B1370="",0,VLOOKUP(B1370,Satser!$I$167:$L$194,3,FALSE)*IF(AA1370="",0,VLOOKUP(AA1370,Satser!$H$2:$J$14,3,FALSE)))</f>
        <v>599425.36217842356</v>
      </c>
      <c r="M1370" s="380">
        <f t="shared" si="22"/>
        <v>726962.67328021582</v>
      </c>
      <c r="N1370" s="141" t="s">
        <v>1594</v>
      </c>
      <c r="O1370" s="75"/>
      <c r="P1370" s="75"/>
      <c r="Q1370" s="75"/>
      <c r="R1370" s="75"/>
      <c r="S1370" s="75"/>
      <c r="T1370" s="75"/>
      <c r="U1370" s="75"/>
      <c r="V1370" s="75"/>
      <c r="W1370" s="75"/>
      <c r="X1370" s="75"/>
      <c r="Y1370" s="75"/>
      <c r="Z1370" s="75">
        <v>10</v>
      </c>
      <c r="AA1370" s="75">
        <v>12</v>
      </c>
      <c r="AB1370" s="75">
        <v>12</v>
      </c>
      <c r="AC1370" s="75">
        <v>12</v>
      </c>
      <c r="AD1370" s="75">
        <v>2</v>
      </c>
      <c r="AE1370" s="170"/>
      <c r="AF1370" s="75"/>
      <c r="AG1370" s="75"/>
      <c r="AH1370" s="75"/>
    </row>
    <row r="1371" spans="1:34" ht="14.25" customHeight="1" x14ac:dyDescent="0.25">
      <c r="A1371" s="111">
        <v>81770994</v>
      </c>
      <c r="B1371" s="220" t="s">
        <v>2226</v>
      </c>
      <c r="C1371" s="197" t="str">
        <f>VLOOKUP(B1371,Satser!$I$133:$J$160,2,FALSE)</f>
        <v>MH</v>
      </c>
      <c r="D1371" s="220" t="s">
        <v>2431</v>
      </c>
      <c r="E1371" s="220"/>
      <c r="F1371" s="220"/>
      <c r="G1371" s="75"/>
      <c r="H1371" s="421">
        <v>2016</v>
      </c>
      <c r="I1371" s="75"/>
      <c r="J1371" s="195"/>
      <c r="K1371" s="379">
        <f>IF(B1371="",0,VLOOKUP(B1371,Satser!$D$167:$F$194,2,FALSE)*IF(AA1371="",0,VLOOKUP(AA1371,Satser!$H$2:$J$14,2,FALSE)))</f>
        <v>127537.31110179223</v>
      </c>
      <c r="L1371" s="379">
        <f>IF(B1371="",0,VLOOKUP(B1371,Satser!$I$167:$L$194,3,FALSE)*IF(AA1371="",0,VLOOKUP(AA1371,Satser!$H$2:$J$14,3,FALSE)))</f>
        <v>599425.36217842356</v>
      </c>
      <c r="M1371" s="380">
        <f t="shared" si="22"/>
        <v>726962.67328021582</v>
      </c>
      <c r="N1371" s="141" t="s">
        <v>1594</v>
      </c>
      <c r="O1371" s="75"/>
      <c r="P1371" s="75"/>
      <c r="Q1371" s="75"/>
      <c r="R1371" s="75"/>
      <c r="S1371" s="75"/>
      <c r="T1371" s="75"/>
      <c r="U1371" s="75"/>
      <c r="V1371" s="75"/>
      <c r="W1371" s="75"/>
      <c r="X1371" s="75"/>
      <c r="Y1371" s="75"/>
      <c r="Z1371" s="75">
        <v>10</v>
      </c>
      <c r="AA1371" s="75">
        <v>12</v>
      </c>
      <c r="AB1371" s="75">
        <v>12</v>
      </c>
      <c r="AC1371" s="75">
        <v>12</v>
      </c>
      <c r="AD1371" s="75">
        <v>2</v>
      </c>
      <c r="AE1371" s="170"/>
      <c r="AF1371" s="75"/>
      <c r="AG1371" s="75"/>
      <c r="AH1371" s="75"/>
    </row>
    <row r="1372" spans="1:34" ht="14.25" customHeight="1" x14ac:dyDescent="0.25">
      <c r="A1372" s="111">
        <v>81770995</v>
      </c>
      <c r="B1372" s="220" t="s">
        <v>2229</v>
      </c>
      <c r="C1372" s="197" t="str">
        <f>VLOOKUP(B1372,Satser!$I$133:$J$160,2,FALSE)</f>
        <v>ØK</v>
      </c>
      <c r="D1372" s="220" t="s">
        <v>2594</v>
      </c>
      <c r="E1372" s="220">
        <v>601005</v>
      </c>
      <c r="F1372" s="220"/>
      <c r="G1372" s="75" t="s">
        <v>527</v>
      </c>
      <c r="H1372" s="421">
        <v>2016</v>
      </c>
      <c r="I1372" s="75">
        <v>1708</v>
      </c>
      <c r="J1372" s="195"/>
      <c r="K1372" s="379">
        <f>IF(B1372="",0,VLOOKUP(B1372,Satser!$D$167:$F$194,2,FALSE)*IF(AA1372="",0,VLOOKUP(AA1372,Satser!$H$2:$J$14,2,FALSE)))</f>
        <v>89276.117771254561</v>
      </c>
      <c r="L1372" s="379">
        <f>IF(B1372="",0,VLOOKUP(B1372,Satser!$I$167:$L$194,3,FALSE)*IF(AA1372="",0,VLOOKUP(AA1372,Satser!$H$2:$J$14,3,FALSE)))</f>
        <v>599425.36217842356</v>
      </c>
      <c r="M1372" s="380">
        <f t="shared" si="22"/>
        <v>688701.47994967806</v>
      </c>
      <c r="N1372" s="141" t="s">
        <v>2637</v>
      </c>
      <c r="O1372" s="75"/>
      <c r="P1372" s="75"/>
      <c r="Q1372" s="75"/>
      <c r="R1372" s="75"/>
      <c r="S1372" s="75"/>
      <c r="T1372" s="75"/>
      <c r="U1372" s="75"/>
      <c r="V1372" s="75"/>
      <c r="W1372" s="75"/>
      <c r="X1372" s="75"/>
      <c r="Y1372" s="75"/>
      <c r="Z1372" s="75">
        <v>5</v>
      </c>
      <c r="AA1372" s="75">
        <v>12</v>
      </c>
      <c r="AB1372" s="75">
        <v>12</v>
      </c>
      <c r="AC1372" s="75">
        <v>12</v>
      </c>
      <c r="AD1372" s="75">
        <v>7</v>
      </c>
      <c r="AE1372" s="170"/>
      <c r="AF1372" s="75"/>
      <c r="AG1372" s="75"/>
      <c r="AH1372" s="75"/>
    </row>
    <row r="1373" spans="1:34" ht="14.25" customHeight="1" x14ac:dyDescent="0.25">
      <c r="A1373" s="111">
        <v>81770996</v>
      </c>
      <c r="B1373" s="220" t="s">
        <v>2229</v>
      </c>
      <c r="C1373" s="197" t="str">
        <f>VLOOKUP(B1373,Satser!$I$133:$J$160,2,FALSE)</f>
        <v>ØK</v>
      </c>
      <c r="D1373" s="220" t="s">
        <v>2595</v>
      </c>
      <c r="E1373" s="220">
        <v>601005</v>
      </c>
      <c r="F1373" s="220"/>
      <c r="G1373" s="75"/>
      <c r="H1373" s="421">
        <v>2016</v>
      </c>
      <c r="I1373" s="75">
        <v>1708</v>
      </c>
      <c r="J1373" s="195"/>
      <c r="K1373" s="379">
        <f>IF(B1373="",0,VLOOKUP(B1373,Satser!$D$167:$F$194,2,FALSE)*IF(AA1373="",0,VLOOKUP(AA1373,Satser!$H$2:$J$14,2,FALSE)))</f>
        <v>89276.117771254561</v>
      </c>
      <c r="L1373" s="379">
        <f>IF(B1373="",0,VLOOKUP(B1373,Satser!$I$167:$L$194,3,FALSE)*IF(AA1373="",0,VLOOKUP(AA1373,Satser!$H$2:$J$14,3,FALSE)))</f>
        <v>599425.36217842356</v>
      </c>
      <c r="M1373" s="380">
        <f t="shared" si="22"/>
        <v>688701.47994967806</v>
      </c>
      <c r="N1373" s="141" t="s">
        <v>2637</v>
      </c>
      <c r="O1373" s="75"/>
      <c r="P1373" s="75"/>
      <c r="Q1373" s="75"/>
      <c r="R1373" s="75"/>
      <c r="S1373" s="75"/>
      <c r="T1373" s="75"/>
      <c r="U1373" s="75"/>
      <c r="V1373" s="75"/>
      <c r="W1373" s="75"/>
      <c r="X1373" s="75"/>
      <c r="Y1373" s="75"/>
      <c r="Z1373" s="75">
        <v>5</v>
      </c>
      <c r="AA1373" s="75">
        <v>12</v>
      </c>
      <c r="AB1373" s="75">
        <v>12</v>
      </c>
      <c r="AC1373" s="75">
        <v>12</v>
      </c>
      <c r="AD1373" s="75">
        <v>7</v>
      </c>
      <c r="AE1373" s="170"/>
      <c r="AF1373" s="75"/>
      <c r="AG1373" s="75"/>
      <c r="AH1373" s="75"/>
    </row>
    <row r="1374" spans="1:34" ht="14.25" customHeight="1" x14ac:dyDescent="0.25">
      <c r="A1374" s="450">
        <v>81770997</v>
      </c>
      <c r="B1374" s="220" t="s">
        <v>2228</v>
      </c>
      <c r="C1374" s="197" t="str">
        <f>VLOOKUP(B1374,Satser!$I$133:$J$160,2,FALSE)</f>
        <v>SU</v>
      </c>
      <c r="D1374" s="220" t="s">
        <v>2464</v>
      </c>
      <c r="E1374" s="220"/>
      <c r="F1374" s="220"/>
      <c r="G1374" s="75"/>
      <c r="H1374" s="413">
        <v>2015</v>
      </c>
      <c r="I1374" s="75"/>
      <c r="J1374" s="195"/>
      <c r="K1374" s="379">
        <f>IF(B1374="",0,VLOOKUP(B1374,Satser!$D$167:$F$194,2,FALSE)*IF(AA1374="",0,VLOOKUP(AA1374,Satser!$H$2:$J$14,2,FALSE)))</f>
        <v>31884.327775448051</v>
      </c>
      <c r="L1374" s="379">
        <f>IF(B1374="",0,VLOOKUP(B1374,Satser!$I$167:$L$194,3,FALSE)*IF(AA1374="",0,VLOOKUP(AA1374,Satser!$H$2:$J$14,3,FALSE)))</f>
        <v>299712.68108921172</v>
      </c>
      <c r="M1374" s="380">
        <f t="shared" si="22"/>
        <v>331597.00886465976</v>
      </c>
      <c r="N1374" s="141" t="s">
        <v>1594</v>
      </c>
      <c r="O1374" s="75"/>
      <c r="P1374" s="75"/>
      <c r="Q1374" s="75"/>
      <c r="R1374" s="75"/>
      <c r="S1374" s="75"/>
      <c r="T1374" s="75"/>
      <c r="U1374" s="75"/>
      <c r="V1374" s="75"/>
      <c r="W1374" s="75"/>
      <c r="X1374" s="75"/>
      <c r="Y1374" s="75"/>
      <c r="Z1374" s="75">
        <v>6</v>
      </c>
      <c r="AA1374" s="75">
        <v>6</v>
      </c>
      <c r="AB1374" s="75">
        <v>4</v>
      </c>
      <c r="AC1374" s="75"/>
      <c r="AD1374" s="75"/>
      <c r="AE1374" s="170"/>
      <c r="AF1374" s="75"/>
      <c r="AG1374" s="75"/>
      <c r="AH1374" s="75"/>
    </row>
    <row r="1375" spans="1:34" ht="14.25" customHeight="1" x14ac:dyDescent="0.25">
      <c r="A1375" s="111">
        <v>81770998</v>
      </c>
      <c r="B1375" s="220" t="s">
        <v>2223</v>
      </c>
      <c r="C1375" s="197" t="str">
        <f>VLOOKUP(B1375,Satser!$I$133:$J$160,2,FALSE)</f>
        <v>AD</v>
      </c>
      <c r="D1375" s="220" t="s">
        <v>2661</v>
      </c>
      <c r="E1375" s="220">
        <v>615505</v>
      </c>
      <c r="F1375" s="220"/>
      <c r="G1375" s="75"/>
      <c r="H1375" s="439">
        <v>2017</v>
      </c>
      <c r="I1375" s="75">
        <v>1708</v>
      </c>
      <c r="J1375" s="195"/>
      <c r="K1375" s="379">
        <f>IF(B1375="",0,VLOOKUP(B1375,Satser!$D$167:$F$194,2,FALSE)*IF(AA1375="",0,VLOOKUP(AA1375,Satser!$H$2:$J$14,2,FALSE)))</f>
        <v>89276.117771254561</v>
      </c>
      <c r="L1375" s="379">
        <f>IF(B1375="",0,VLOOKUP(B1375,Satser!$I$167:$L$194,3,FALSE)*IF(AA1375="",0,VLOOKUP(AA1375,Satser!$H$2:$J$14,3,FALSE)))</f>
        <v>599425.36217842356</v>
      </c>
      <c r="M1375" s="380">
        <f t="shared" si="22"/>
        <v>688701.47994967806</v>
      </c>
      <c r="N1375" s="141" t="s">
        <v>2685</v>
      </c>
      <c r="O1375" s="75"/>
      <c r="P1375" s="75"/>
      <c r="Q1375" s="75"/>
      <c r="R1375" s="75"/>
      <c r="S1375" s="75"/>
      <c r="T1375" s="75"/>
      <c r="U1375" s="75"/>
      <c r="V1375" s="75"/>
      <c r="W1375" s="75"/>
      <c r="X1375" s="75"/>
      <c r="Y1375" s="75"/>
      <c r="Z1375" s="75">
        <v>5</v>
      </c>
      <c r="AA1375" s="75">
        <v>12</v>
      </c>
      <c r="AB1375" s="75">
        <v>12</v>
      </c>
      <c r="AC1375" s="75">
        <v>12</v>
      </c>
      <c r="AD1375" s="75">
        <v>7</v>
      </c>
      <c r="AE1375" s="170"/>
      <c r="AF1375" s="75"/>
      <c r="AG1375" s="75"/>
      <c r="AH1375" s="75"/>
    </row>
    <row r="1376" spans="1:34" ht="14.25" customHeight="1" x14ac:dyDescent="0.25">
      <c r="A1376" s="111">
        <v>81770999</v>
      </c>
      <c r="B1376" s="220" t="s">
        <v>2223</v>
      </c>
      <c r="C1376" s="197" t="str">
        <f>VLOOKUP(B1376,Satser!$I$133:$J$160,2,FALSE)</f>
        <v>AD</v>
      </c>
      <c r="D1376" s="220" t="s">
        <v>2242</v>
      </c>
      <c r="E1376" s="220"/>
      <c r="F1376" s="220"/>
      <c r="G1376" s="75"/>
      <c r="H1376" s="439">
        <v>2017</v>
      </c>
      <c r="I1376" s="75"/>
      <c r="J1376" s="195"/>
      <c r="K1376" s="379">
        <f>IF(B1376="",0,VLOOKUP(B1376,Satser!$D$167:$F$194,2,FALSE)*IF(AA1376="",0,VLOOKUP(AA1376,Satser!$H$2:$J$14,2,FALSE)))</f>
        <v>59529.315329872537</v>
      </c>
      <c r="L1376" s="379">
        <f>IF(B1376="",0,VLOOKUP(B1376,Satser!$I$167:$L$194,3,FALSE)*IF(AA1376="",0,VLOOKUP(AA1376,Satser!$H$2:$J$14,3,FALSE)))</f>
        <v>399696.83150057279</v>
      </c>
      <c r="M1376" s="380">
        <f t="shared" si="22"/>
        <v>459226.14683044533</v>
      </c>
      <c r="N1376" s="141" t="s">
        <v>1594</v>
      </c>
      <c r="O1376" s="75"/>
      <c r="P1376" s="75"/>
      <c r="Q1376" s="75"/>
      <c r="R1376" s="75"/>
      <c r="S1376" s="75"/>
      <c r="T1376" s="75"/>
      <c r="U1376" s="75"/>
      <c r="V1376" s="75"/>
      <c r="W1376" s="75"/>
      <c r="X1376" s="75"/>
      <c r="Y1376" s="75"/>
      <c r="Z1376" s="75"/>
      <c r="AA1376" s="75">
        <v>8</v>
      </c>
      <c r="AB1376" s="76">
        <v>12</v>
      </c>
      <c r="AC1376" s="76">
        <v>12</v>
      </c>
      <c r="AD1376" s="76">
        <v>12</v>
      </c>
      <c r="AE1376" s="169">
        <v>4</v>
      </c>
      <c r="AF1376" s="75"/>
      <c r="AG1376" s="75"/>
      <c r="AH1376" s="75"/>
    </row>
    <row r="1377" spans="1:34" ht="14.25" customHeight="1" x14ac:dyDescent="0.25">
      <c r="A1377" s="111">
        <v>81771000</v>
      </c>
      <c r="B1377" s="220" t="s">
        <v>2223</v>
      </c>
      <c r="C1377" s="197" t="str">
        <f>VLOOKUP(B1377,Satser!$I$133:$J$160,2,FALSE)</f>
        <v>AD</v>
      </c>
      <c r="D1377" s="220" t="s">
        <v>2242</v>
      </c>
      <c r="E1377" s="220"/>
      <c r="F1377" s="220"/>
      <c r="G1377" s="75"/>
      <c r="H1377" s="439">
        <v>2017</v>
      </c>
      <c r="I1377" s="75"/>
      <c r="J1377" s="195"/>
      <c r="K1377" s="379">
        <f>IF(B1377="",0,VLOOKUP(B1377,Satser!$D$167:$F$194,2,FALSE)*IF(AA1377="",0,VLOOKUP(AA1377,Satser!$H$2:$J$14,2,FALSE)))</f>
        <v>59529.315329872537</v>
      </c>
      <c r="L1377" s="379">
        <f>IF(B1377="",0,VLOOKUP(B1377,Satser!$I$167:$L$194,3,FALSE)*IF(AA1377="",0,VLOOKUP(AA1377,Satser!$H$2:$J$14,3,FALSE)))</f>
        <v>399696.83150057279</v>
      </c>
      <c r="M1377" s="380">
        <f t="shared" si="22"/>
        <v>459226.14683044533</v>
      </c>
      <c r="N1377" s="141" t="s">
        <v>1594</v>
      </c>
      <c r="O1377" s="75"/>
      <c r="P1377" s="75"/>
      <c r="Q1377" s="75"/>
      <c r="R1377" s="75"/>
      <c r="S1377" s="75"/>
      <c r="T1377" s="75"/>
      <c r="U1377" s="75"/>
      <c r="V1377" s="75"/>
      <c r="W1377" s="75"/>
      <c r="X1377" s="75"/>
      <c r="Y1377" s="75"/>
      <c r="Z1377" s="75"/>
      <c r="AA1377" s="75">
        <v>8</v>
      </c>
      <c r="AB1377" s="76">
        <v>12</v>
      </c>
      <c r="AC1377" s="76">
        <v>12</v>
      </c>
      <c r="AD1377" s="76">
        <v>12</v>
      </c>
      <c r="AE1377" s="169">
        <v>4</v>
      </c>
      <c r="AF1377" s="75"/>
      <c r="AG1377" s="75"/>
      <c r="AH1377" s="75"/>
    </row>
    <row r="1378" spans="1:34" ht="14.25" customHeight="1" x14ac:dyDescent="0.25">
      <c r="A1378" s="111">
        <v>81771001</v>
      </c>
      <c r="B1378" s="220" t="s">
        <v>810</v>
      </c>
      <c r="C1378" s="197" t="str">
        <f>VLOOKUP(B1378,Satser!$I$133:$J$160,2,FALSE)</f>
        <v>HF</v>
      </c>
      <c r="D1378" s="220" t="s">
        <v>2242</v>
      </c>
      <c r="E1378" s="220"/>
      <c r="F1378" s="220"/>
      <c r="G1378" s="75"/>
      <c r="H1378" s="439">
        <v>2017</v>
      </c>
      <c r="I1378" s="75"/>
      <c r="J1378" s="195"/>
      <c r="K1378" s="379">
        <f>IF(B1378="",0,VLOOKUP(B1378,Satser!$D$167:$F$194,2,FALSE)*IF(AA1378="",0,VLOOKUP(AA1378,Satser!$H$2:$J$14,2,FALSE)))</f>
        <v>63768.655550896117</v>
      </c>
      <c r="L1378" s="379">
        <f>IF(B1378="",0,VLOOKUP(B1378,Satser!$I$167:$L$194,3,FALSE)*IF(AA1378="",0,VLOOKUP(AA1378,Satser!$H$2:$J$14,3,FALSE)))</f>
        <v>599425.36217842356</v>
      </c>
      <c r="M1378" s="380">
        <f t="shared" si="22"/>
        <v>663194.01772931963</v>
      </c>
      <c r="N1378" s="141" t="s">
        <v>1594</v>
      </c>
      <c r="O1378" s="75"/>
      <c r="P1378" s="75"/>
      <c r="Q1378" s="75"/>
      <c r="R1378" s="75"/>
      <c r="S1378" s="75"/>
      <c r="T1378" s="75"/>
      <c r="U1378" s="75"/>
      <c r="V1378" s="75"/>
      <c r="W1378" s="75"/>
      <c r="X1378" s="75"/>
      <c r="Y1378" s="75"/>
      <c r="Z1378" s="75">
        <v>4</v>
      </c>
      <c r="AA1378" s="75">
        <v>12</v>
      </c>
      <c r="AB1378" s="75">
        <v>12</v>
      </c>
      <c r="AC1378" s="75">
        <v>12</v>
      </c>
      <c r="AD1378" s="75">
        <v>8</v>
      </c>
      <c r="AE1378" s="170"/>
      <c r="AF1378" s="75"/>
      <c r="AG1378" s="75"/>
      <c r="AH1378" s="75"/>
    </row>
    <row r="1379" spans="1:34" ht="14.25" customHeight="1" x14ac:dyDescent="0.25">
      <c r="A1379" s="111">
        <v>81771002</v>
      </c>
      <c r="B1379" s="220" t="s">
        <v>810</v>
      </c>
      <c r="C1379" s="197" t="str">
        <f>VLOOKUP(B1379,Satser!$I$133:$J$160,2,FALSE)</f>
        <v>HF</v>
      </c>
      <c r="D1379" s="220" t="s">
        <v>2242</v>
      </c>
      <c r="E1379" s="220"/>
      <c r="F1379" s="220"/>
      <c r="G1379" s="75"/>
      <c r="H1379" s="439">
        <v>2017</v>
      </c>
      <c r="I1379" s="75"/>
      <c r="J1379" s="195"/>
      <c r="K1379" s="379">
        <f>IF(B1379="",0,VLOOKUP(B1379,Satser!$D$167:$F$194,2,FALSE)*IF(AA1379="",0,VLOOKUP(AA1379,Satser!$H$2:$J$14,2,FALSE)))</f>
        <v>63768.655550896117</v>
      </c>
      <c r="L1379" s="379">
        <f>IF(B1379="",0,VLOOKUP(B1379,Satser!$I$167:$L$194,3,FALSE)*IF(AA1379="",0,VLOOKUP(AA1379,Satser!$H$2:$J$14,3,FALSE)))</f>
        <v>599425.36217842356</v>
      </c>
      <c r="M1379" s="380">
        <f t="shared" si="22"/>
        <v>663194.01772931963</v>
      </c>
      <c r="N1379" s="141" t="s">
        <v>1594</v>
      </c>
      <c r="O1379" s="75"/>
      <c r="P1379" s="75"/>
      <c r="Q1379" s="75"/>
      <c r="R1379" s="75"/>
      <c r="S1379" s="75"/>
      <c r="T1379" s="75"/>
      <c r="U1379" s="75"/>
      <c r="V1379" s="75"/>
      <c r="W1379" s="75"/>
      <c r="X1379" s="75"/>
      <c r="Y1379" s="75"/>
      <c r="Z1379" s="75">
        <v>4</v>
      </c>
      <c r="AA1379" s="75">
        <v>12</v>
      </c>
      <c r="AB1379" s="75">
        <v>12</v>
      </c>
      <c r="AC1379" s="75">
        <v>12</v>
      </c>
      <c r="AD1379" s="75">
        <v>8</v>
      </c>
      <c r="AE1379" s="170"/>
      <c r="AF1379" s="75"/>
      <c r="AG1379" s="75"/>
      <c r="AH1379" s="75"/>
    </row>
    <row r="1380" spans="1:34" ht="14.25" customHeight="1" x14ac:dyDescent="0.25">
      <c r="A1380" s="111">
        <v>81771003</v>
      </c>
      <c r="B1380" s="220" t="s">
        <v>810</v>
      </c>
      <c r="C1380" s="197" t="str">
        <f>VLOOKUP(B1380,Satser!$I$133:$J$160,2,FALSE)</f>
        <v>HF</v>
      </c>
      <c r="D1380" s="220" t="s">
        <v>2242</v>
      </c>
      <c r="E1380" s="220"/>
      <c r="F1380" s="220"/>
      <c r="G1380" s="75"/>
      <c r="H1380" s="439">
        <v>2017</v>
      </c>
      <c r="I1380" s="75"/>
      <c r="J1380" s="195"/>
      <c r="K1380" s="379">
        <f>IF(B1380="",0,VLOOKUP(B1380,Satser!$D$167:$F$194,2,FALSE)*IF(AA1380="",0,VLOOKUP(AA1380,Satser!$H$2:$J$14,2,FALSE)))</f>
        <v>63768.655550896117</v>
      </c>
      <c r="L1380" s="379">
        <f>IF(B1380="",0,VLOOKUP(B1380,Satser!$I$167:$L$194,3,FALSE)*IF(AA1380="",0,VLOOKUP(AA1380,Satser!$H$2:$J$14,3,FALSE)))</f>
        <v>599425.36217842356</v>
      </c>
      <c r="M1380" s="380">
        <f t="shared" si="22"/>
        <v>663194.01772931963</v>
      </c>
      <c r="N1380" s="141" t="s">
        <v>1594</v>
      </c>
      <c r="O1380" s="75"/>
      <c r="P1380" s="75"/>
      <c r="Q1380" s="75"/>
      <c r="R1380" s="75"/>
      <c r="S1380" s="75"/>
      <c r="T1380" s="75"/>
      <c r="U1380" s="75"/>
      <c r="V1380" s="75"/>
      <c r="W1380" s="75"/>
      <c r="X1380" s="75"/>
      <c r="Y1380" s="75"/>
      <c r="Z1380" s="75">
        <v>4</v>
      </c>
      <c r="AA1380" s="75">
        <v>12</v>
      </c>
      <c r="AB1380" s="75">
        <v>12</v>
      </c>
      <c r="AC1380" s="75">
        <v>12</v>
      </c>
      <c r="AD1380" s="75">
        <v>8</v>
      </c>
      <c r="AE1380" s="170"/>
      <c r="AF1380" s="75"/>
      <c r="AG1380" s="75"/>
      <c r="AH1380" s="75"/>
    </row>
    <row r="1381" spans="1:34" ht="14.25" customHeight="1" x14ac:dyDescent="0.25">
      <c r="A1381" s="111">
        <v>81771004</v>
      </c>
      <c r="B1381" s="220" t="s">
        <v>810</v>
      </c>
      <c r="C1381" s="197" t="str">
        <f>VLOOKUP(B1381,Satser!$I$133:$J$160,2,FALSE)</f>
        <v>HF</v>
      </c>
      <c r="D1381" s="220" t="s">
        <v>2242</v>
      </c>
      <c r="E1381" s="220"/>
      <c r="F1381" s="220"/>
      <c r="G1381" s="75"/>
      <c r="H1381" s="439">
        <v>2017</v>
      </c>
      <c r="I1381" s="75"/>
      <c r="J1381" s="195"/>
      <c r="K1381" s="379">
        <f>IF(B1381="",0,VLOOKUP(B1381,Satser!$D$167:$F$194,2,FALSE)*IF(AA1381="",0,VLOOKUP(AA1381,Satser!$H$2:$J$14,2,FALSE)))</f>
        <v>63768.655550896117</v>
      </c>
      <c r="L1381" s="379">
        <f>IF(B1381="",0,VLOOKUP(B1381,Satser!$I$167:$L$194,3,FALSE)*IF(AA1381="",0,VLOOKUP(AA1381,Satser!$H$2:$J$14,3,FALSE)))</f>
        <v>599425.36217842356</v>
      </c>
      <c r="M1381" s="380">
        <f t="shared" si="22"/>
        <v>663194.01772931963</v>
      </c>
      <c r="N1381" s="141" t="s">
        <v>1594</v>
      </c>
      <c r="O1381" s="75"/>
      <c r="P1381" s="75"/>
      <c r="Q1381" s="75"/>
      <c r="R1381" s="75"/>
      <c r="S1381" s="75"/>
      <c r="T1381" s="75"/>
      <c r="U1381" s="75"/>
      <c r="V1381" s="75"/>
      <c r="W1381" s="75"/>
      <c r="X1381" s="75"/>
      <c r="Y1381" s="75"/>
      <c r="Z1381" s="75">
        <v>4</v>
      </c>
      <c r="AA1381" s="75">
        <v>12</v>
      </c>
      <c r="AB1381" s="75">
        <v>12</v>
      </c>
      <c r="AC1381" s="75">
        <v>12</v>
      </c>
      <c r="AD1381" s="75">
        <v>8</v>
      </c>
      <c r="AE1381" s="170"/>
      <c r="AF1381" s="75"/>
      <c r="AG1381" s="75"/>
      <c r="AH1381" s="75"/>
    </row>
    <row r="1382" spans="1:34" ht="14.25" customHeight="1" x14ac:dyDescent="0.25">
      <c r="A1382" s="111">
        <v>81771005</v>
      </c>
      <c r="B1382" s="220" t="s">
        <v>810</v>
      </c>
      <c r="C1382" s="197" t="str">
        <f>VLOOKUP(B1382,Satser!$I$133:$J$160,2,FALSE)</f>
        <v>HF</v>
      </c>
      <c r="D1382" s="220" t="s">
        <v>2242</v>
      </c>
      <c r="E1382" s="220"/>
      <c r="F1382" s="220"/>
      <c r="G1382" s="75"/>
      <c r="H1382" s="439">
        <v>2017</v>
      </c>
      <c r="I1382" s="75"/>
      <c r="J1382" s="195"/>
      <c r="K1382" s="379">
        <f>IF(B1382="",0,VLOOKUP(B1382,Satser!$D$167:$F$194,2,FALSE)*IF(AA1382="",0,VLOOKUP(AA1382,Satser!$H$2:$J$14,2,FALSE)))</f>
        <v>63768.655550896117</v>
      </c>
      <c r="L1382" s="379">
        <f>IF(B1382="",0,VLOOKUP(B1382,Satser!$I$167:$L$194,3,FALSE)*IF(AA1382="",0,VLOOKUP(AA1382,Satser!$H$2:$J$14,3,FALSE)))</f>
        <v>599425.36217842356</v>
      </c>
      <c r="M1382" s="380">
        <f t="shared" si="22"/>
        <v>663194.01772931963</v>
      </c>
      <c r="N1382" s="141" t="s">
        <v>1594</v>
      </c>
      <c r="O1382" s="75"/>
      <c r="P1382" s="75"/>
      <c r="Q1382" s="75"/>
      <c r="R1382" s="75"/>
      <c r="S1382" s="75"/>
      <c r="T1382" s="75"/>
      <c r="U1382" s="75"/>
      <c r="V1382" s="75"/>
      <c r="W1382" s="75"/>
      <c r="X1382" s="75"/>
      <c r="Y1382" s="75"/>
      <c r="Z1382" s="75">
        <v>4</v>
      </c>
      <c r="AA1382" s="75">
        <v>12</v>
      </c>
      <c r="AB1382" s="75">
        <v>12</v>
      </c>
      <c r="AC1382" s="75">
        <v>12</v>
      </c>
      <c r="AD1382" s="75">
        <v>8</v>
      </c>
      <c r="AE1382" s="170"/>
      <c r="AF1382" s="75"/>
      <c r="AG1382" s="75"/>
      <c r="AH1382" s="75"/>
    </row>
    <row r="1383" spans="1:34" ht="14.25" customHeight="1" x14ac:dyDescent="0.25">
      <c r="A1383" s="111">
        <v>81771006</v>
      </c>
      <c r="B1383" s="220" t="s">
        <v>810</v>
      </c>
      <c r="C1383" s="197" t="str">
        <f>VLOOKUP(B1383,Satser!$I$133:$J$160,2,FALSE)</f>
        <v>HF</v>
      </c>
      <c r="D1383" s="220" t="s">
        <v>2242</v>
      </c>
      <c r="E1383" s="220"/>
      <c r="F1383" s="220"/>
      <c r="G1383" s="75"/>
      <c r="H1383" s="439">
        <v>2017</v>
      </c>
      <c r="I1383" s="75"/>
      <c r="J1383" s="195"/>
      <c r="K1383" s="379">
        <f>IF(B1383="",0,VLOOKUP(B1383,Satser!$D$167:$F$194,2,FALSE)*IF(AA1383="",0,VLOOKUP(AA1383,Satser!$H$2:$J$14,2,FALSE)))</f>
        <v>63768.655550896117</v>
      </c>
      <c r="L1383" s="379">
        <f>IF(B1383="",0,VLOOKUP(B1383,Satser!$I$167:$L$194,3,FALSE)*IF(AA1383="",0,VLOOKUP(AA1383,Satser!$H$2:$J$14,3,FALSE)))</f>
        <v>599425.36217842356</v>
      </c>
      <c r="M1383" s="380">
        <f t="shared" si="22"/>
        <v>663194.01772931963</v>
      </c>
      <c r="N1383" s="141" t="s">
        <v>1594</v>
      </c>
      <c r="O1383" s="75"/>
      <c r="P1383" s="75"/>
      <c r="Q1383" s="75"/>
      <c r="R1383" s="75"/>
      <c r="S1383" s="75"/>
      <c r="T1383" s="75"/>
      <c r="U1383" s="75"/>
      <c r="V1383" s="75"/>
      <c r="W1383" s="75"/>
      <c r="X1383" s="75"/>
      <c r="Y1383" s="75"/>
      <c r="Z1383" s="75">
        <v>4</v>
      </c>
      <c r="AA1383" s="75">
        <v>12</v>
      </c>
      <c r="AB1383" s="75">
        <v>12</v>
      </c>
      <c r="AC1383" s="75">
        <v>12</v>
      </c>
      <c r="AD1383" s="75">
        <v>8</v>
      </c>
      <c r="AE1383" s="170"/>
      <c r="AF1383" s="75"/>
      <c r="AG1383" s="75"/>
      <c r="AH1383" s="75"/>
    </row>
    <row r="1384" spans="1:34" ht="14.25" customHeight="1" x14ac:dyDescent="0.25">
      <c r="A1384" s="111">
        <v>81771007</v>
      </c>
      <c r="B1384" s="220" t="s">
        <v>810</v>
      </c>
      <c r="C1384" s="197" t="str">
        <f>VLOOKUP(B1384,Satser!$I$133:$J$160,2,FALSE)</f>
        <v>HF</v>
      </c>
      <c r="D1384" s="220" t="s">
        <v>2242</v>
      </c>
      <c r="E1384" s="220"/>
      <c r="F1384" s="220"/>
      <c r="G1384" s="75"/>
      <c r="H1384" s="439">
        <v>2017</v>
      </c>
      <c r="I1384" s="75"/>
      <c r="J1384" s="195"/>
      <c r="K1384" s="379">
        <f>IF(B1384="",0,VLOOKUP(B1384,Satser!$D$167:$F$194,2,FALSE)*IF(AA1384="",0,VLOOKUP(AA1384,Satser!$H$2:$J$14,2,FALSE)))</f>
        <v>63768.655550896117</v>
      </c>
      <c r="L1384" s="379">
        <f>IF(B1384="",0,VLOOKUP(B1384,Satser!$I$167:$L$194,3,FALSE)*IF(AA1384="",0,VLOOKUP(AA1384,Satser!$H$2:$J$14,3,FALSE)))</f>
        <v>599425.36217842356</v>
      </c>
      <c r="M1384" s="380">
        <f t="shared" si="22"/>
        <v>663194.01772931963</v>
      </c>
      <c r="N1384" s="141" t="s">
        <v>1594</v>
      </c>
      <c r="O1384" s="75"/>
      <c r="P1384" s="75"/>
      <c r="Q1384" s="75"/>
      <c r="R1384" s="75"/>
      <c r="S1384" s="75"/>
      <c r="T1384" s="75"/>
      <c r="U1384" s="75"/>
      <c r="V1384" s="75"/>
      <c r="W1384" s="75"/>
      <c r="X1384" s="75"/>
      <c r="Y1384" s="75"/>
      <c r="Z1384" s="75">
        <v>4</v>
      </c>
      <c r="AA1384" s="75">
        <v>12</v>
      </c>
      <c r="AB1384" s="75">
        <v>12</v>
      </c>
      <c r="AC1384" s="75">
        <v>12</v>
      </c>
      <c r="AD1384" s="75">
        <v>8</v>
      </c>
      <c r="AE1384" s="170"/>
      <c r="AF1384" s="75"/>
      <c r="AG1384" s="75"/>
      <c r="AH1384" s="75"/>
    </row>
    <row r="1385" spans="1:34" ht="14.25" customHeight="1" x14ac:dyDescent="0.25">
      <c r="A1385" s="111">
        <v>81771008</v>
      </c>
      <c r="B1385" s="220" t="s">
        <v>810</v>
      </c>
      <c r="C1385" s="197" t="str">
        <f>VLOOKUP(B1385,Satser!$I$133:$J$160,2,FALSE)</f>
        <v>HF</v>
      </c>
      <c r="D1385" s="220" t="s">
        <v>2242</v>
      </c>
      <c r="E1385" s="220"/>
      <c r="F1385" s="220"/>
      <c r="G1385" s="75"/>
      <c r="H1385" s="439">
        <v>2017</v>
      </c>
      <c r="I1385" s="75"/>
      <c r="J1385" s="195"/>
      <c r="K1385" s="379">
        <f>IF(B1385="",0,VLOOKUP(B1385,Satser!$D$167:$F$194,2,FALSE)*IF(AA1385="",0,VLOOKUP(AA1385,Satser!$H$2:$J$14,2,FALSE)))</f>
        <v>63768.655550896117</v>
      </c>
      <c r="L1385" s="379">
        <f>IF(B1385="",0,VLOOKUP(B1385,Satser!$I$167:$L$194,3,FALSE)*IF(AA1385="",0,VLOOKUP(AA1385,Satser!$H$2:$J$14,3,FALSE)))</f>
        <v>599425.36217842356</v>
      </c>
      <c r="M1385" s="380">
        <f t="shared" si="22"/>
        <v>663194.01772931963</v>
      </c>
      <c r="N1385" s="141" t="s">
        <v>1594</v>
      </c>
      <c r="O1385" s="75"/>
      <c r="P1385" s="75"/>
      <c r="Q1385" s="75"/>
      <c r="R1385" s="75"/>
      <c r="S1385" s="75"/>
      <c r="T1385" s="75"/>
      <c r="U1385" s="75"/>
      <c r="V1385" s="75"/>
      <c r="W1385" s="75"/>
      <c r="X1385" s="75"/>
      <c r="Y1385" s="75"/>
      <c r="Z1385" s="75">
        <v>4</v>
      </c>
      <c r="AA1385" s="75">
        <v>12</v>
      </c>
      <c r="AB1385" s="75">
        <v>12</v>
      </c>
      <c r="AC1385" s="75">
        <v>12</v>
      </c>
      <c r="AD1385" s="75">
        <v>8</v>
      </c>
      <c r="AE1385" s="170"/>
      <c r="AF1385" s="75"/>
      <c r="AG1385" s="75"/>
      <c r="AH1385" s="75"/>
    </row>
    <row r="1386" spans="1:34" ht="14.25" customHeight="1" x14ac:dyDescent="0.25">
      <c r="A1386" s="111">
        <v>81771009</v>
      </c>
      <c r="B1386" s="220" t="s">
        <v>810</v>
      </c>
      <c r="C1386" s="197" t="str">
        <f>VLOOKUP(B1386,Satser!$I$133:$J$160,2,FALSE)</f>
        <v>HF</v>
      </c>
      <c r="D1386" s="220" t="s">
        <v>2242</v>
      </c>
      <c r="E1386" s="220"/>
      <c r="F1386" s="220"/>
      <c r="G1386" s="75"/>
      <c r="H1386" s="439">
        <v>2017</v>
      </c>
      <c r="I1386" s="75"/>
      <c r="J1386" s="195"/>
      <c r="K1386" s="379">
        <f>IF(B1386="",0,VLOOKUP(B1386,Satser!$D$167:$F$194,2,FALSE)*IF(AA1386="",0,VLOOKUP(AA1386,Satser!$H$2:$J$14,2,FALSE)))</f>
        <v>63768.655550896117</v>
      </c>
      <c r="L1386" s="379">
        <f>IF(B1386="",0,VLOOKUP(B1386,Satser!$I$167:$L$194,3,FALSE)*IF(AA1386="",0,VLOOKUP(AA1386,Satser!$H$2:$J$14,3,FALSE)))</f>
        <v>599425.36217842356</v>
      </c>
      <c r="M1386" s="380">
        <f t="shared" si="22"/>
        <v>663194.01772931963</v>
      </c>
      <c r="N1386" s="141" t="s">
        <v>1594</v>
      </c>
      <c r="O1386" s="75"/>
      <c r="P1386" s="75"/>
      <c r="Q1386" s="75"/>
      <c r="R1386" s="75"/>
      <c r="S1386" s="75"/>
      <c r="T1386" s="75"/>
      <c r="U1386" s="75"/>
      <c r="V1386" s="75"/>
      <c r="W1386" s="75"/>
      <c r="X1386" s="75"/>
      <c r="Y1386" s="75"/>
      <c r="Z1386" s="75">
        <v>4</v>
      </c>
      <c r="AA1386" s="75">
        <v>12</v>
      </c>
      <c r="AB1386" s="75">
        <v>12</v>
      </c>
      <c r="AC1386" s="75">
        <v>12</v>
      </c>
      <c r="AD1386" s="75">
        <v>8</v>
      </c>
      <c r="AE1386" s="170"/>
      <c r="AF1386" s="75"/>
      <c r="AG1386" s="75"/>
      <c r="AH1386" s="75"/>
    </row>
    <row r="1387" spans="1:34" ht="14.25" customHeight="1" x14ac:dyDescent="0.25">
      <c r="A1387" s="111">
        <v>81771010</v>
      </c>
      <c r="B1387" s="220" t="s">
        <v>2224</v>
      </c>
      <c r="C1387" s="197" t="str">
        <f>VLOOKUP(B1387,Satser!$I$133:$J$160,2,FALSE)</f>
        <v>IE</v>
      </c>
      <c r="D1387" s="220" t="s">
        <v>2650</v>
      </c>
      <c r="E1387" s="220">
        <v>631505</v>
      </c>
      <c r="F1387" s="220"/>
      <c r="G1387" s="75"/>
      <c r="H1387" s="439">
        <v>2017</v>
      </c>
      <c r="I1387" s="75">
        <v>1708</v>
      </c>
      <c r="J1387" s="195"/>
      <c r="K1387" s="379">
        <f>IF(B1387="",0,VLOOKUP(B1387,Satser!$D$167:$F$194,2,FALSE)*IF(AA1387="",0,VLOOKUP(AA1387,Satser!$H$2:$J$14,2,FALSE)))</f>
        <v>89276.117771254561</v>
      </c>
      <c r="L1387" s="379">
        <f>IF(B1387="",0,VLOOKUP(B1387,Satser!$I$167:$L$194,3,FALSE)*IF(AA1387="",0,VLOOKUP(AA1387,Satser!$H$2:$J$14,3,FALSE)))</f>
        <v>599425.36217842356</v>
      </c>
      <c r="M1387" s="380">
        <f t="shared" si="22"/>
        <v>688701.47994967806</v>
      </c>
      <c r="N1387" s="141" t="s">
        <v>2684</v>
      </c>
      <c r="O1387" s="75"/>
      <c r="P1387" s="75"/>
      <c r="Q1387" s="75"/>
      <c r="R1387" s="75"/>
      <c r="S1387" s="75"/>
      <c r="T1387" s="75"/>
      <c r="U1387" s="75"/>
      <c r="V1387" s="75"/>
      <c r="W1387" s="75"/>
      <c r="X1387" s="75"/>
      <c r="Y1387" s="75"/>
      <c r="Z1387" s="75">
        <v>5</v>
      </c>
      <c r="AA1387" s="75">
        <v>12</v>
      </c>
      <c r="AB1387" s="75">
        <v>12</v>
      </c>
      <c r="AC1387" s="75">
        <v>12</v>
      </c>
      <c r="AD1387" s="75">
        <v>7</v>
      </c>
      <c r="AE1387" s="170"/>
      <c r="AF1387" s="75"/>
      <c r="AG1387" s="75"/>
      <c r="AH1387" s="75"/>
    </row>
    <row r="1388" spans="1:34" ht="14.25" customHeight="1" x14ac:dyDescent="0.25">
      <c r="A1388" s="111">
        <v>81771011</v>
      </c>
      <c r="B1388" s="220" t="s">
        <v>2224</v>
      </c>
      <c r="C1388" s="197" t="str">
        <f>VLOOKUP(B1388,Satser!$I$133:$J$160,2,FALSE)</f>
        <v>IE</v>
      </c>
      <c r="D1388" s="220" t="s">
        <v>2659</v>
      </c>
      <c r="E1388" s="220">
        <v>631505</v>
      </c>
      <c r="F1388" s="220"/>
      <c r="G1388" s="75" t="s">
        <v>527</v>
      </c>
      <c r="H1388" s="439">
        <v>2017</v>
      </c>
      <c r="I1388" s="75">
        <v>1708</v>
      </c>
      <c r="J1388" s="195"/>
      <c r="K1388" s="379">
        <f>IF(B1388="",0,VLOOKUP(B1388,Satser!$D$167:$F$194,2,FALSE)*IF(AA1388="",0,VLOOKUP(AA1388,Satser!$H$2:$J$14,2,FALSE)))</f>
        <v>89276.117771254561</v>
      </c>
      <c r="L1388" s="379">
        <f>IF(B1388="",0,VLOOKUP(B1388,Satser!$I$167:$L$194,3,FALSE)*IF(AA1388="",0,VLOOKUP(AA1388,Satser!$H$2:$J$14,3,FALSE)))</f>
        <v>599425.36217842356</v>
      </c>
      <c r="M1388" s="380">
        <f t="shared" si="22"/>
        <v>688701.47994967806</v>
      </c>
      <c r="N1388" s="141" t="s">
        <v>2685</v>
      </c>
      <c r="O1388" s="75"/>
      <c r="P1388" s="75"/>
      <c r="Q1388" s="75"/>
      <c r="R1388" s="75"/>
      <c r="S1388" s="75"/>
      <c r="T1388" s="75"/>
      <c r="U1388" s="75"/>
      <c r="V1388" s="75"/>
      <c r="W1388" s="75"/>
      <c r="X1388" s="75"/>
      <c r="Y1388" s="75"/>
      <c r="Z1388" s="75">
        <v>5</v>
      </c>
      <c r="AA1388" s="75">
        <v>12</v>
      </c>
      <c r="AB1388" s="75">
        <v>12</v>
      </c>
      <c r="AC1388" s="75">
        <v>12</v>
      </c>
      <c r="AD1388" s="75">
        <v>7</v>
      </c>
      <c r="AE1388" s="170"/>
      <c r="AF1388" s="75"/>
      <c r="AG1388" s="75"/>
      <c r="AH1388" s="75"/>
    </row>
    <row r="1389" spans="1:34" ht="14.25" customHeight="1" x14ac:dyDescent="0.25">
      <c r="A1389" s="111">
        <v>81771012</v>
      </c>
      <c r="B1389" s="220" t="s">
        <v>2224</v>
      </c>
      <c r="C1389" s="197" t="str">
        <f>VLOOKUP(B1389,Satser!$I$133:$J$160,2,FALSE)</f>
        <v>IE</v>
      </c>
      <c r="D1389" s="220" t="s">
        <v>2666</v>
      </c>
      <c r="E1389" s="220">
        <v>632015</v>
      </c>
      <c r="F1389" s="220"/>
      <c r="G1389" s="75" t="s">
        <v>527</v>
      </c>
      <c r="H1389" s="439">
        <v>2017</v>
      </c>
      <c r="I1389" s="75">
        <v>1709</v>
      </c>
      <c r="J1389" s="195"/>
      <c r="K1389" s="379">
        <f>IF(B1389="",0,VLOOKUP(B1389,Satser!$D$167:$F$194,2,FALSE)*IF(AA1389="",0,VLOOKUP(AA1389,Satser!$H$2:$J$14,2,FALSE)))</f>
        <v>89276.117771254561</v>
      </c>
      <c r="L1389" s="379">
        <f>IF(B1389="",0,VLOOKUP(B1389,Satser!$I$167:$L$194,3,FALSE)*IF(AA1389="",0,VLOOKUP(AA1389,Satser!$H$2:$J$14,3,FALSE)))</f>
        <v>599425.36217842356</v>
      </c>
      <c r="M1389" s="380">
        <f t="shared" si="22"/>
        <v>688701.47994967806</v>
      </c>
      <c r="N1389" s="141" t="s">
        <v>2689</v>
      </c>
      <c r="O1389" s="75"/>
      <c r="P1389" s="75"/>
      <c r="Q1389" s="75"/>
      <c r="R1389" s="75"/>
      <c r="S1389" s="75"/>
      <c r="T1389" s="75"/>
      <c r="U1389" s="75"/>
      <c r="V1389" s="75"/>
      <c r="W1389" s="75"/>
      <c r="X1389" s="75"/>
      <c r="Y1389" s="75"/>
      <c r="Z1389" s="75">
        <v>4</v>
      </c>
      <c r="AA1389" s="75">
        <v>12</v>
      </c>
      <c r="AB1389" s="75">
        <v>12</v>
      </c>
      <c r="AC1389" s="75">
        <v>12</v>
      </c>
      <c r="AD1389" s="75">
        <v>8</v>
      </c>
      <c r="AE1389" s="170"/>
      <c r="AF1389" s="75"/>
      <c r="AG1389" s="75"/>
      <c r="AH1389" s="75"/>
    </row>
    <row r="1390" spans="1:34" ht="14.25" customHeight="1" x14ac:dyDescent="0.25">
      <c r="A1390" s="111">
        <v>81771013</v>
      </c>
      <c r="B1390" s="220" t="s">
        <v>2224</v>
      </c>
      <c r="C1390" s="197" t="str">
        <f>VLOOKUP(B1390,Satser!$I$133:$J$160,2,FALSE)</f>
        <v>IE</v>
      </c>
      <c r="D1390" s="220" t="s">
        <v>2696</v>
      </c>
      <c r="E1390" s="220">
        <v>632025</v>
      </c>
      <c r="F1390" s="220"/>
      <c r="G1390" s="75" t="s">
        <v>527</v>
      </c>
      <c r="H1390" s="439">
        <v>2017</v>
      </c>
      <c r="I1390" s="75">
        <v>1708</v>
      </c>
      <c r="J1390" s="195"/>
      <c r="K1390" s="379">
        <f>IF(B1390="",0,VLOOKUP(B1390,Satser!$D$167:$F$194,2,FALSE)*IF(AA1390="",0,VLOOKUP(AA1390,Satser!$H$2:$J$14,2,FALSE)))</f>
        <v>89276.117771254561</v>
      </c>
      <c r="L1390" s="379">
        <f>IF(B1390="",0,VLOOKUP(B1390,Satser!$I$167:$L$194,3,FALSE)*IF(AA1390="",0,VLOOKUP(AA1390,Satser!$H$2:$J$14,3,FALSE)))</f>
        <v>599425.36217842356</v>
      </c>
      <c r="M1390" s="380">
        <f t="shared" si="22"/>
        <v>688701.47994967806</v>
      </c>
      <c r="N1390" s="141" t="s">
        <v>2730</v>
      </c>
      <c r="O1390" s="75"/>
      <c r="P1390" s="75"/>
      <c r="Q1390" s="75"/>
      <c r="R1390" s="75"/>
      <c r="S1390" s="75"/>
      <c r="T1390" s="75"/>
      <c r="U1390" s="75"/>
      <c r="V1390" s="75"/>
      <c r="W1390" s="75"/>
      <c r="X1390" s="75"/>
      <c r="Y1390" s="75"/>
      <c r="Z1390" s="75">
        <v>5</v>
      </c>
      <c r="AA1390" s="75">
        <v>12</v>
      </c>
      <c r="AB1390" s="75">
        <v>12</v>
      </c>
      <c r="AC1390" s="75">
        <v>12</v>
      </c>
      <c r="AD1390" s="75">
        <v>7</v>
      </c>
      <c r="AE1390" s="170"/>
      <c r="AF1390" s="75"/>
      <c r="AG1390" s="75"/>
      <c r="AH1390" s="75"/>
    </row>
    <row r="1391" spans="1:34" ht="14.25" customHeight="1" x14ac:dyDescent="0.25">
      <c r="A1391" s="111">
        <v>81771014</v>
      </c>
      <c r="B1391" s="220" t="s">
        <v>2224</v>
      </c>
      <c r="C1391" s="197" t="str">
        <f>VLOOKUP(B1391,Satser!$I$133:$J$160,2,FALSE)</f>
        <v>IE</v>
      </c>
      <c r="D1391" s="220" t="s">
        <v>2888</v>
      </c>
      <c r="E1391" s="220">
        <v>631005</v>
      </c>
      <c r="F1391" s="220"/>
      <c r="G1391" s="75" t="s">
        <v>527</v>
      </c>
      <c r="H1391" s="439">
        <v>2017</v>
      </c>
      <c r="I1391" s="75">
        <v>1709</v>
      </c>
      <c r="J1391" s="195"/>
      <c r="K1391" s="379">
        <f>IF(B1391="",0,VLOOKUP(B1391,Satser!$D$167:$F$194,2,FALSE)*IF(AA1391="",0,VLOOKUP(AA1391,Satser!$H$2:$J$14,2,FALSE)))</f>
        <v>89276.117771254561</v>
      </c>
      <c r="L1391" s="379">
        <f>IF(B1391="",0,VLOOKUP(B1391,Satser!$I$167:$L$194,3,FALSE)*IF(AA1391="",0,VLOOKUP(AA1391,Satser!$H$2:$J$14,3,FALSE)))</f>
        <v>599425.36217842356</v>
      </c>
      <c r="M1391" s="380">
        <f t="shared" si="22"/>
        <v>688701.47994967806</v>
      </c>
      <c r="N1391" s="141" t="s">
        <v>2731</v>
      </c>
      <c r="O1391" s="75"/>
      <c r="P1391" s="75"/>
      <c r="Q1391" s="75"/>
      <c r="R1391" s="75"/>
      <c r="S1391" s="75"/>
      <c r="T1391" s="75"/>
      <c r="U1391" s="75"/>
      <c r="V1391" s="75"/>
      <c r="W1391" s="75"/>
      <c r="X1391" s="75"/>
      <c r="Y1391" s="75"/>
      <c r="Z1391" s="75">
        <v>4</v>
      </c>
      <c r="AA1391" s="75">
        <v>12</v>
      </c>
      <c r="AB1391" s="75">
        <v>12</v>
      </c>
      <c r="AC1391" s="75">
        <v>12</v>
      </c>
      <c r="AD1391" s="75">
        <v>8</v>
      </c>
      <c r="AE1391" s="170"/>
      <c r="AF1391" s="75"/>
      <c r="AG1391" s="75"/>
      <c r="AH1391" s="75"/>
    </row>
    <row r="1392" spans="1:34" ht="14.25" customHeight="1" x14ac:dyDescent="0.25">
      <c r="A1392" s="111">
        <v>81771015</v>
      </c>
      <c r="B1392" s="220" t="s">
        <v>2224</v>
      </c>
      <c r="C1392" s="197" t="str">
        <f>VLOOKUP(B1392,Satser!$I$133:$J$160,2,FALSE)</f>
        <v>IE</v>
      </c>
      <c r="D1392" s="242" t="s">
        <v>2242</v>
      </c>
      <c r="E1392" s="220"/>
      <c r="F1392" s="220"/>
      <c r="G1392" s="75"/>
      <c r="H1392" s="439">
        <v>2017</v>
      </c>
      <c r="I1392" s="75"/>
      <c r="J1392" s="195"/>
      <c r="K1392" s="379">
        <f>IF(B1392="",0,VLOOKUP(B1392,Satser!$D$167:$F$194,2,FALSE)*IF(AA1392="",0,VLOOKUP(AA1392,Satser!$H$2:$J$14,2,FALSE)))</f>
        <v>59529.315329872537</v>
      </c>
      <c r="L1392" s="379">
        <f>IF(B1392="",0,VLOOKUP(B1392,Satser!$I$167:$L$194,3,FALSE)*IF(AA1392="",0,VLOOKUP(AA1392,Satser!$H$2:$J$14,3,FALSE)))</f>
        <v>399696.83150057279</v>
      </c>
      <c r="M1392" s="380">
        <f t="shared" si="22"/>
        <v>459226.14683044533</v>
      </c>
      <c r="N1392" s="141" t="s">
        <v>1594</v>
      </c>
      <c r="O1392" s="75"/>
      <c r="P1392" s="75"/>
      <c r="Q1392" s="75"/>
      <c r="R1392" s="75"/>
      <c r="S1392" s="75"/>
      <c r="T1392" s="75"/>
      <c r="U1392" s="75"/>
      <c r="V1392" s="75"/>
      <c r="W1392" s="75"/>
      <c r="X1392" s="75"/>
      <c r="Y1392" s="75"/>
      <c r="Z1392" s="75"/>
      <c r="AA1392" s="75">
        <v>8</v>
      </c>
      <c r="AB1392" s="76">
        <v>12</v>
      </c>
      <c r="AC1392" s="76">
        <v>12</v>
      </c>
      <c r="AD1392" s="76">
        <v>12</v>
      </c>
      <c r="AE1392" s="169">
        <v>4</v>
      </c>
      <c r="AF1392" s="75"/>
      <c r="AG1392" s="75"/>
      <c r="AH1392" s="75"/>
    </row>
    <row r="1393" spans="1:34" ht="14.25" customHeight="1" x14ac:dyDescent="0.25">
      <c r="A1393" s="111">
        <v>81771016</v>
      </c>
      <c r="B1393" s="220" t="s">
        <v>2224</v>
      </c>
      <c r="C1393" s="197" t="str">
        <f>VLOOKUP(B1393,Satser!$I$133:$J$160,2,FALSE)</f>
        <v>IE</v>
      </c>
      <c r="D1393" s="220" t="s">
        <v>2738</v>
      </c>
      <c r="E1393" s="220">
        <v>633505</v>
      </c>
      <c r="F1393" s="220"/>
      <c r="G1393" s="75" t="s">
        <v>527</v>
      </c>
      <c r="H1393" s="439">
        <v>2017</v>
      </c>
      <c r="I1393" s="75">
        <v>1711</v>
      </c>
      <c r="J1393" s="195"/>
      <c r="K1393" s="379">
        <f>IF(B1393="",0,VLOOKUP(B1393,Satser!$D$167:$F$194,2,FALSE)*IF(AA1393="",0,VLOOKUP(AA1393,Satser!$H$2:$J$14,2,FALSE)))</f>
        <v>89276.117771254561</v>
      </c>
      <c r="L1393" s="379">
        <f>IF(B1393="",0,VLOOKUP(B1393,Satser!$I$167:$L$194,3,FALSE)*IF(AA1393="",0,VLOOKUP(AA1393,Satser!$H$2:$J$14,3,FALSE)))</f>
        <v>599425.36217842356</v>
      </c>
      <c r="M1393" s="380">
        <f t="shared" si="22"/>
        <v>688701.47994967806</v>
      </c>
      <c r="N1393" s="141" t="s">
        <v>2739</v>
      </c>
      <c r="O1393" s="75"/>
      <c r="P1393" s="75"/>
      <c r="Q1393" s="75"/>
      <c r="R1393" s="75"/>
      <c r="S1393" s="75"/>
      <c r="T1393" s="75"/>
      <c r="U1393" s="75"/>
      <c r="V1393" s="75"/>
      <c r="W1393" s="75"/>
      <c r="X1393" s="75"/>
      <c r="Y1393" s="75"/>
      <c r="Z1393" s="75">
        <v>2</v>
      </c>
      <c r="AA1393" s="75">
        <v>12</v>
      </c>
      <c r="AB1393" s="75">
        <v>12</v>
      </c>
      <c r="AC1393" s="75">
        <v>12</v>
      </c>
      <c r="AD1393" s="75">
        <v>10</v>
      </c>
      <c r="AE1393" s="170"/>
      <c r="AF1393" s="75"/>
      <c r="AG1393" s="75"/>
      <c r="AH1393" s="75"/>
    </row>
    <row r="1394" spans="1:34" ht="14.25" customHeight="1" x14ac:dyDescent="0.25">
      <c r="A1394" s="111">
        <v>81771017</v>
      </c>
      <c r="B1394" s="220" t="s">
        <v>2224</v>
      </c>
      <c r="C1394" s="197" t="str">
        <f>VLOOKUP(B1394,Satser!$I$133:$J$160,2,FALSE)</f>
        <v>IE</v>
      </c>
      <c r="D1394" s="220" t="s">
        <v>2755</v>
      </c>
      <c r="E1394" s="220">
        <v>633505</v>
      </c>
      <c r="F1394" s="220"/>
      <c r="G1394" s="75"/>
      <c r="H1394" s="439">
        <v>2017</v>
      </c>
      <c r="I1394" s="75">
        <v>1711</v>
      </c>
      <c r="J1394" s="195"/>
      <c r="K1394" s="379">
        <f>IF(B1394="",0,VLOOKUP(B1394,Satser!$D$167:$F$194,2,FALSE)*IF(AA1394="",0,VLOOKUP(AA1394,Satser!$H$2:$J$14,2,FALSE)))</f>
        <v>89276.117771254561</v>
      </c>
      <c r="L1394" s="379">
        <f>IF(B1394="",0,VLOOKUP(B1394,Satser!$I$167:$L$194,3,FALSE)*IF(AA1394="",0,VLOOKUP(AA1394,Satser!$H$2:$J$14,3,FALSE)))</f>
        <v>599425.36217842356</v>
      </c>
      <c r="M1394" s="380">
        <f t="shared" si="22"/>
        <v>688701.47994967806</v>
      </c>
      <c r="N1394" s="141" t="s">
        <v>2756</v>
      </c>
      <c r="O1394" s="75"/>
      <c r="P1394" s="75"/>
      <c r="Q1394" s="75"/>
      <c r="R1394" s="75"/>
      <c r="S1394" s="75"/>
      <c r="T1394" s="75"/>
      <c r="U1394" s="75"/>
      <c r="V1394" s="75"/>
      <c r="W1394" s="75"/>
      <c r="X1394" s="75"/>
      <c r="Y1394" s="75"/>
      <c r="Z1394" s="75">
        <v>2</v>
      </c>
      <c r="AA1394" s="75">
        <v>12</v>
      </c>
      <c r="AB1394" s="75">
        <v>12</v>
      </c>
      <c r="AC1394" s="75">
        <v>12</v>
      </c>
      <c r="AD1394" s="75">
        <v>10</v>
      </c>
      <c r="AE1394" s="170"/>
      <c r="AF1394" s="75"/>
      <c r="AG1394" s="75"/>
      <c r="AH1394" s="75"/>
    </row>
    <row r="1395" spans="1:34" ht="14.25" customHeight="1" x14ac:dyDescent="0.25">
      <c r="A1395" s="111">
        <v>81771018</v>
      </c>
      <c r="B1395" s="220" t="s">
        <v>2224</v>
      </c>
      <c r="C1395" s="197" t="str">
        <f>VLOOKUP(B1395,Satser!$I$133:$J$160,2,FALSE)</f>
        <v>IE</v>
      </c>
      <c r="D1395" s="220" t="s">
        <v>2757</v>
      </c>
      <c r="E1395" s="220">
        <v>633505</v>
      </c>
      <c r="F1395" s="220"/>
      <c r="G1395" s="75"/>
      <c r="H1395" s="439">
        <v>2017</v>
      </c>
      <c r="I1395" s="75">
        <v>1711</v>
      </c>
      <c r="J1395" s="195"/>
      <c r="K1395" s="379">
        <f>IF(B1395="",0,VLOOKUP(B1395,Satser!$D$167:$F$194,2,FALSE)*IF(AA1395="",0,VLOOKUP(AA1395,Satser!$H$2:$J$14,2,FALSE)))</f>
        <v>89276.117771254561</v>
      </c>
      <c r="L1395" s="379">
        <f>IF(B1395="",0,VLOOKUP(B1395,Satser!$I$167:$L$194,3,FALSE)*IF(AA1395="",0,VLOOKUP(AA1395,Satser!$H$2:$J$14,3,FALSE)))</f>
        <v>599425.36217842356</v>
      </c>
      <c r="M1395" s="380">
        <f t="shared" si="22"/>
        <v>688701.47994967806</v>
      </c>
      <c r="N1395" s="141" t="s">
        <v>2756</v>
      </c>
      <c r="O1395" s="75"/>
      <c r="P1395" s="75"/>
      <c r="Q1395" s="75"/>
      <c r="R1395" s="75"/>
      <c r="S1395" s="75"/>
      <c r="T1395" s="75"/>
      <c r="U1395" s="75"/>
      <c r="V1395" s="75"/>
      <c r="W1395" s="75"/>
      <c r="X1395" s="75"/>
      <c r="Y1395" s="75"/>
      <c r="Z1395" s="75">
        <v>2</v>
      </c>
      <c r="AA1395" s="75">
        <v>12</v>
      </c>
      <c r="AB1395" s="75">
        <v>12</v>
      </c>
      <c r="AC1395" s="75">
        <v>12</v>
      </c>
      <c r="AD1395" s="75">
        <v>10</v>
      </c>
      <c r="AE1395" s="170"/>
      <c r="AF1395" s="75"/>
      <c r="AG1395" s="75"/>
      <c r="AH1395" s="75"/>
    </row>
    <row r="1396" spans="1:34" ht="14.25" customHeight="1" x14ac:dyDescent="0.25">
      <c r="A1396" s="111">
        <v>81771019</v>
      </c>
      <c r="B1396" s="220" t="s">
        <v>2224</v>
      </c>
      <c r="C1396" s="197" t="str">
        <f>VLOOKUP(B1396,Satser!$I$133:$J$160,2,FALSE)</f>
        <v>IE</v>
      </c>
      <c r="D1396" s="220" t="s">
        <v>2758</v>
      </c>
      <c r="E1396" s="220">
        <v>633005</v>
      </c>
      <c r="F1396" s="220"/>
      <c r="G1396" s="75" t="s">
        <v>527</v>
      </c>
      <c r="H1396" s="439">
        <v>2017</v>
      </c>
      <c r="I1396" s="75">
        <v>1709</v>
      </c>
      <c r="J1396" s="195"/>
      <c r="K1396" s="379">
        <f>IF(B1396="",0,VLOOKUP(B1396,Satser!$D$167:$F$194,2,FALSE)*IF(AA1396="",0,VLOOKUP(AA1396,Satser!$H$2:$J$14,2,FALSE)))</f>
        <v>89276.117771254561</v>
      </c>
      <c r="L1396" s="379">
        <f>IF(B1396="",0,VLOOKUP(B1396,Satser!$I$167:$L$194,3,FALSE)*IF(AA1396="",0,VLOOKUP(AA1396,Satser!$H$2:$J$14,3,FALSE)))</f>
        <v>599425.36217842356</v>
      </c>
      <c r="M1396" s="380">
        <f t="shared" si="22"/>
        <v>688701.47994967806</v>
      </c>
      <c r="N1396" s="141" t="s">
        <v>2756</v>
      </c>
      <c r="O1396" s="75"/>
      <c r="P1396" s="75"/>
      <c r="Q1396" s="75"/>
      <c r="R1396" s="75"/>
      <c r="S1396" s="75"/>
      <c r="T1396" s="75"/>
      <c r="U1396" s="75"/>
      <c r="V1396" s="75"/>
      <c r="W1396" s="75"/>
      <c r="X1396" s="75"/>
      <c r="Y1396" s="75"/>
      <c r="Z1396" s="75">
        <v>4</v>
      </c>
      <c r="AA1396" s="75">
        <v>12</v>
      </c>
      <c r="AB1396" s="75">
        <v>12</v>
      </c>
      <c r="AC1396" s="75">
        <v>12</v>
      </c>
      <c r="AD1396" s="75">
        <v>8</v>
      </c>
      <c r="AE1396" s="170"/>
      <c r="AF1396" s="75"/>
      <c r="AG1396" s="75"/>
      <c r="AH1396" s="75"/>
    </row>
    <row r="1397" spans="1:34" ht="14.25" customHeight="1" x14ac:dyDescent="0.25">
      <c r="A1397" s="111">
        <v>81771020</v>
      </c>
      <c r="B1397" s="220" t="s">
        <v>2224</v>
      </c>
      <c r="C1397" s="197" t="str">
        <f>VLOOKUP(B1397,Satser!$I$133:$J$160,2,FALSE)</f>
        <v>IE</v>
      </c>
      <c r="D1397" s="220" t="s">
        <v>2772</v>
      </c>
      <c r="E1397" s="220">
        <v>631005</v>
      </c>
      <c r="F1397" s="220"/>
      <c r="G1397" s="75" t="s">
        <v>530</v>
      </c>
      <c r="H1397" s="439">
        <v>2017</v>
      </c>
      <c r="I1397" s="75">
        <v>1712</v>
      </c>
      <c r="J1397" s="195"/>
      <c r="K1397" s="379">
        <f>IF(B1397="",0,VLOOKUP(B1397,Satser!$D$167:$F$194,2,FALSE)*IF(AA1397="",0,VLOOKUP(AA1397,Satser!$H$2:$J$14,2,FALSE)))</f>
        <v>89276.117771254561</v>
      </c>
      <c r="L1397" s="379">
        <f>IF(B1397="",0,VLOOKUP(B1397,Satser!$I$167:$L$194,3,FALSE)*IF(AA1397="",0,VLOOKUP(AA1397,Satser!$H$2:$J$14,3,FALSE)))</f>
        <v>599425.36217842356</v>
      </c>
      <c r="M1397" s="380">
        <f t="shared" si="22"/>
        <v>688701.47994967806</v>
      </c>
      <c r="N1397" s="141" t="s">
        <v>2773</v>
      </c>
      <c r="O1397" s="75"/>
      <c r="P1397" s="75"/>
      <c r="Q1397" s="75"/>
      <c r="R1397" s="75"/>
      <c r="S1397" s="75"/>
      <c r="T1397" s="75"/>
      <c r="U1397" s="75"/>
      <c r="V1397" s="75"/>
      <c r="W1397" s="75"/>
      <c r="X1397" s="75"/>
      <c r="Y1397" s="75"/>
      <c r="Z1397" s="75">
        <v>1</v>
      </c>
      <c r="AA1397" s="75">
        <v>12</v>
      </c>
      <c r="AB1397" s="75">
        <v>12</v>
      </c>
      <c r="AC1397" s="75">
        <v>12</v>
      </c>
      <c r="AD1397" s="75">
        <v>11</v>
      </c>
      <c r="AE1397" s="170"/>
      <c r="AF1397" s="75"/>
      <c r="AG1397" s="75"/>
      <c r="AH1397" s="75"/>
    </row>
    <row r="1398" spans="1:34" ht="14.25" customHeight="1" x14ac:dyDescent="0.25">
      <c r="A1398" s="111">
        <v>81771021</v>
      </c>
      <c r="B1398" s="220" t="s">
        <v>2224</v>
      </c>
      <c r="C1398" s="197" t="str">
        <f>VLOOKUP(B1398,Satser!$I$133:$J$160,2,FALSE)</f>
        <v>IE</v>
      </c>
      <c r="D1398" s="220" t="s">
        <v>2242</v>
      </c>
      <c r="E1398" s="220"/>
      <c r="F1398" s="220"/>
      <c r="G1398" s="75"/>
      <c r="H1398" s="439">
        <v>2017</v>
      </c>
      <c r="I1398" s="75"/>
      <c r="J1398" s="195"/>
      <c r="K1398" s="379">
        <f>IF(B1398="",0,VLOOKUP(B1398,Satser!$D$167:$F$194,2,FALSE)*IF(AA1398="",0,VLOOKUP(AA1398,Satser!$H$2:$J$14,2,FALSE)))</f>
        <v>59529.315329872537</v>
      </c>
      <c r="L1398" s="379">
        <f>IF(B1398="",0,VLOOKUP(B1398,Satser!$I$167:$L$194,3,FALSE)*IF(AA1398="",0,VLOOKUP(AA1398,Satser!$H$2:$J$14,3,FALSE)))</f>
        <v>399696.83150057279</v>
      </c>
      <c r="M1398" s="380">
        <f t="shared" si="22"/>
        <v>459226.14683044533</v>
      </c>
      <c r="N1398" s="141" t="s">
        <v>1594</v>
      </c>
      <c r="O1398" s="75"/>
      <c r="P1398" s="75"/>
      <c r="Q1398" s="75"/>
      <c r="R1398" s="75"/>
      <c r="S1398" s="75"/>
      <c r="T1398" s="75"/>
      <c r="U1398" s="75"/>
      <c r="V1398" s="75"/>
      <c r="W1398" s="75"/>
      <c r="X1398" s="75"/>
      <c r="Y1398" s="75"/>
      <c r="Z1398" s="75"/>
      <c r="AA1398" s="75">
        <v>8</v>
      </c>
      <c r="AB1398" s="76">
        <v>12</v>
      </c>
      <c r="AC1398" s="76">
        <v>12</v>
      </c>
      <c r="AD1398" s="76">
        <v>12</v>
      </c>
      <c r="AE1398" s="169">
        <v>4</v>
      </c>
      <c r="AF1398" s="75"/>
      <c r="AG1398" s="75"/>
      <c r="AH1398" s="75"/>
    </row>
    <row r="1399" spans="1:34" ht="14.25" customHeight="1" x14ac:dyDescent="0.25">
      <c r="A1399" s="111">
        <v>81771022</v>
      </c>
      <c r="B1399" s="220" t="s">
        <v>2224</v>
      </c>
      <c r="C1399" s="197" t="str">
        <f>VLOOKUP(B1399,Satser!$I$133:$J$160,2,FALSE)</f>
        <v>IE</v>
      </c>
      <c r="D1399" s="220" t="s">
        <v>2242</v>
      </c>
      <c r="E1399" s="220"/>
      <c r="F1399" s="220"/>
      <c r="G1399" s="75"/>
      <c r="H1399" s="439">
        <v>2017</v>
      </c>
      <c r="I1399" s="75"/>
      <c r="J1399" s="195"/>
      <c r="K1399" s="379">
        <f>IF(B1399="",0,VLOOKUP(B1399,Satser!$D$167:$F$194,2,FALSE)*IF(AA1399="",0,VLOOKUP(AA1399,Satser!$H$2:$J$14,2,FALSE)))</f>
        <v>59529.315329872537</v>
      </c>
      <c r="L1399" s="379">
        <f>IF(B1399="",0,VLOOKUP(B1399,Satser!$I$167:$L$194,3,FALSE)*IF(AA1399="",0,VLOOKUP(AA1399,Satser!$H$2:$J$14,3,FALSE)))</f>
        <v>399696.83150057279</v>
      </c>
      <c r="M1399" s="380">
        <f t="shared" si="22"/>
        <v>459226.14683044533</v>
      </c>
      <c r="N1399" s="141" t="s">
        <v>1594</v>
      </c>
      <c r="O1399" s="75"/>
      <c r="P1399" s="75"/>
      <c r="Q1399" s="75"/>
      <c r="R1399" s="75"/>
      <c r="S1399" s="75"/>
      <c r="T1399" s="75"/>
      <c r="U1399" s="75"/>
      <c r="V1399" s="75"/>
      <c r="W1399" s="75"/>
      <c r="X1399" s="75"/>
      <c r="Y1399" s="75"/>
      <c r="Z1399" s="75"/>
      <c r="AA1399" s="75">
        <v>8</v>
      </c>
      <c r="AB1399" s="76">
        <v>12</v>
      </c>
      <c r="AC1399" s="76">
        <v>12</v>
      </c>
      <c r="AD1399" s="76">
        <v>12</v>
      </c>
      <c r="AE1399" s="169">
        <v>4</v>
      </c>
      <c r="AF1399" s="75"/>
      <c r="AG1399" s="75"/>
      <c r="AH1399" s="75"/>
    </row>
    <row r="1400" spans="1:34" ht="14.25" customHeight="1" x14ac:dyDescent="0.25">
      <c r="A1400" s="111">
        <v>81771023</v>
      </c>
      <c r="B1400" s="220" t="s">
        <v>2224</v>
      </c>
      <c r="C1400" s="197" t="str">
        <f>VLOOKUP(B1400,Satser!$I$133:$J$160,2,FALSE)</f>
        <v>IE</v>
      </c>
      <c r="D1400" s="220" t="s">
        <v>2242</v>
      </c>
      <c r="E1400" s="220"/>
      <c r="F1400" s="220"/>
      <c r="G1400" s="75"/>
      <c r="H1400" s="439">
        <v>2017</v>
      </c>
      <c r="I1400" s="75"/>
      <c r="J1400" s="195"/>
      <c r="K1400" s="379">
        <f>IF(B1400="",0,VLOOKUP(B1400,Satser!$D$167:$F$194,2,FALSE)*IF(AA1400="",0,VLOOKUP(AA1400,Satser!$H$2:$J$14,2,FALSE)))</f>
        <v>59529.315329872537</v>
      </c>
      <c r="L1400" s="379">
        <f>IF(B1400="",0,VLOOKUP(B1400,Satser!$I$167:$L$194,3,FALSE)*IF(AA1400="",0,VLOOKUP(AA1400,Satser!$H$2:$J$14,3,FALSE)))</f>
        <v>399696.83150057279</v>
      </c>
      <c r="M1400" s="380">
        <f t="shared" si="22"/>
        <v>459226.14683044533</v>
      </c>
      <c r="N1400" s="141" t="s">
        <v>1594</v>
      </c>
      <c r="O1400" s="75"/>
      <c r="P1400" s="75"/>
      <c r="Q1400" s="75"/>
      <c r="R1400" s="75"/>
      <c r="S1400" s="75"/>
      <c r="T1400" s="75"/>
      <c r="U1400" s="75"/>
      <c r="V1400" s="75"/>
      <c r="W1400" s="75"/>
      <c r="X1400" s="75"/>
      <c r="Y1400" s="75"/>
      <c r="Z1400" s="75"/>
      <c r="AA1400" s="75">
        <v>8</v>
      </c>
      <c r="AB1400" s="76">
        <v>12</v>
      </c>
      <c r="AC1400" s="76">
        <v>12</v>
      </c>
      <c r="AD1400" s="76">
        <v>12</v>
      </c>
      <c r="AE1400" s="169">
        <v>4</v>
      </c>
      <c r="AF1400" s="75"/>
      <c r="AG1400" s="75"/>
      <c r="AH1400" s="75"/>
    </row>
    <row r="1401" spans="1:34" ht="14.25" customHeight="1" x14ac:dyDescent="0.25">
      <c r="A1401" s="111">
        <v>81771024</v>
      </c>
      <c r="B1401" s="220" t="s">
        <v>2224</v>
      </c>
      <c r="C1401" s="197" t="str">
        <f>VLOOKUP(B1401,Satser!$I$133:$J$160,2,FALSE)</f>
        <v>IE</v>
      </c>
      <c r="D1401" s="220" t="s">
        <v>2242</v>
      </c>
      <c r="E1401" s="220"/>
      <c r="F1401" s="220"/>
      <c r="G1401" s="75"/>
      <c r="H1401" s="439">
        <v>2017</v>
      </c>
      <c r="I1401" s="75"/>
      <c r="J1401" s="195"/>
      <c r="K1401" s="379">
        <f>IF(B1401="",0,VLOOKUP(B1401,Satser!$D$167:$F$194,2,FALSE)*IF(AA1401="",0,VLOOKUP(AA1401,Satser!$H$2:$J$14,2,FALSE)))</f>
        <v>59529.315329872537</v>
      </c>
      <c r="L1401" s="379">
        <f>IF(B1401="",0,VLOOKUP(B1401,Satser!$I$167:$L$194,3,FALSE)*IF(AA1401="",0,VLOOKUP(AA1401,Satser!$H$2:$J$14,3,FALSE)))</f>
        <v>399696.83150057279</v>
      </c>
      <c r="M1401" s="380">
        <f t="shared" si="22"/>
        <v>459226.14683044533</v>
      </c>
      <c r="N1401" s="141" t="s">
        <v>1594</v>
      </c>
      <c r="O1401" s="75"/>
      <c r="P1401" s="75"/>
      <c r="Q1401" s="75"/>
      <c r="R1401" s="75"/>
      <c r="S1401" s="75"/>
      <c r="T1401" s="75"/>
      <c r="U1401" s="75"/>
      <c r="V1401" s="75"/>
      <c r="W1401" s="75"/>
      <c r="X1401" s="75"/>
      <c r="Y1401" s="75"/>
      <c r="Z1401" s="75"/>
      <c r="AA1401" s="75">
        <v>8</v>
      </c>
      <c r="AB1401" s="76">
        <v>12</v>
      </c>
      <c r="AC1401" s="76">
        <v>12</v>
      </c>
      <c r="AD1401" s="76">
        <v>12</v>
      </c>
      <c r="AE1401" s="169">
        <v>4</v>
      </c>
      <c r="AF1401" s="75"/>
      <c r="AG1401" s="75"/>
      <c r="AH1401" s="75"/>
    </row>
    <row r="1402" spans="1:34" ht="14.25" customHeight="1" x14ac:dyDescent="0.25">
      <c r="A1402" s="111">
        <v>81771025</v>
      </c>
      <c r="B1402" s="220" t="s">
        <v>2224</v>
      </c>
      <c r="C1402" s="197" t="str">
        <f>VLOOKUP(B1402,Satser!$I$133:$J$160,2,FALSE)</f>
        <v>IE</v>
      </c>
      <c r="D1402" s="220" t="s">
        <v>2242</v>
      </c>
      <c r="E1402" s="220"/>
      <c r="F1402" s="220"/>
      <c r="G1402" s="75"/>
      <c r="H1402" s="439">
        <v>2017</v>
      </c>
      <c r="I1402" s="75"/>
      <c r="J1402" s="195"/>
      <c r="K1402" s="379">
        <f>IF(B1402="",0,VLOOKUP(B1402,Satser!$D$167:$F$194,2,FALSE)*IF(AA1402="",0,VLOOKUP(AA1402,Satser!$H$2:$J$14,2,FALSE)))</f>
        <v>59529.315329872537</v>
      </c>
      <c r="L1402" s="379">
        <f>IF(B1402="",0,VLOOKUP(B1402,Satser!$I$167:$L$194,3,FALSE)*IF(AA1402="",0,VLOOKUP(AA1402,Satser!$H$2:$J$14,3,FALSE)))</f>
        <v>399696.83150057279</v>
      </c>
      <c r="M1402" s="380">
        <f t="shared" si="22"/>
        <v>459226.14683044533</v>
      </c>
      <c r="N1402" s="141" t="s">
        <v>1594</v>
      </c>
      <c r="O1402" s="75"/>
      <c r="P1402" s="75"/>
      <c r="Q1402" s="75"/>
      <c r="R1402" s="75"/>
      <c r="S1402" s="75"/>
      <c r="T1402" s="75"/>
      <c r="U1402" s="75"/>
      <c r="V1402" s="75"/>
      <c r="W1402" s="75"/>
      <c r="X1402" s="75"/>
      <c r="Y1402" s="75"/>
      <c r="Z1402" s="75"/>
      <c r="AA1402" s="75">
        <v>8</v>
      </c>
      <c r="AB1402" s="76">
        <v>12</v>
      </c>
      <c r="AC1402" s="76">
        <v>12</v>
      </c>
      <c r="AD1402" s="76">
        <v>12</v>
      </c>
      <c r="AE1402" s="169">
        <v>4</v>
      </c>
      <c r="AF1402" s="75"/>
      <c r="AG1402" s="75"/>
      <c r="AH1402" s="75"/>
    </row>
    <row r="1403" spans="1:34" ht="14.25" customHeight="1" x14ac:dyDescent="0.25">
      <c r="A1403" s="111">
        <v>81771026</v>
      </c>
      <c r="B1403" s="220" t="s">
        <v>2224</v>
      </c>
      <c r="C1403" s="197" t="str">
        <f>VLOOKUP(B1403,Satser!$I$133:$J$160,2,FALSE)</f>
        <v>IE</v>
      </c>
      <c r="D1403" s="220" t="s">
        <v>2242</v>
      </c>
      <c r="E1403" s="220"/>
      <c r="F1403" s="220"/>
      <c r="G1403" s="75"/>
      <c r="H1403" s="439">
        <v>2017</v>
      </c>
      <c r="I1403" s="75"/>
      <c r="J1403" s="195"/>
      <c r="K1403" s="379">
        <f>IF(B1403="",0,VLOOKUP(B1403,Satser!$D$167:$F$194,2,FALSE)*IF(AA1403="",0,VLOOKUP(AA1403,Satser!$H$2:$J$14,2,FALSE)))</f>
        <v>59529.315329872537</v>
      </c>
      <c r="L1403" s="379">
        <f>IF(B1403="",0,VLOOKUP(B1403,Satser!$I$167:$L$194,3,FALSE)*IF(AA1403="",0,VLOOKUP(AA1403,Satser!$H$2:$J$14,3,FALSE)))</f>
        <v>399696.83150057279</v>
      </c>
      <c r="M1403" s="380">
        <f t="shared" si="22"/>
        <v>459226.14683044533</v>
      </c>
      <c r="N1403" s="141" t="s">
        <v>1594</v>
      </c>
      <c r="O1403" s="75"/>
      <c r="P1403" s="75"/>
      <c r="Q1403" s="75"/>
      <c r="R1403" s="75"/>
      <c r="S1403" s="75"/>
      <c r="T1403" s="75"/>
      <c r="U1403" s="75"/>
      <c r="V1403" s="75"/>
      <c r="W1403" s="75"/>
      <c r="X1403" s="75"/>
      <c r="Y1403" s="75"/>
      <c r="Z1403" s="75"/>
      <c r="AA1403" s="75">
        <v>8</v>
      </c>
      <c r="AB1403" s="76">
        <v>12</v>
      </c>
      <c r="AC1403" s="76">
        <v>12</v>
      </c>
      <c r="AD1403" s="76">
        <v>12</v>
      </c>
      <c r="AE1403" s="169">
        <v>4</v>
      </c>
      <c r="AF1403" s="75"/>
      <c r="AG1403" s="75"/>
      <c r="AH1403" s="75"/>
    </row>
    <row r="1404" spans="1:34" ht="14.25" customHeight="1" x14ac:dyDescent="0.25">
      <c r="A1404" s="111">
        <v>81771027</v>
      </c>
      <c r="B1404" s="220" t="s">
        <v>2224</v>
      </c>
      <c r="C1404" s="197" t="str">
        <f>VLOOKUP(B1404,Satser!$I$133:$J$160,2,FALSE)</f>
        <v>IE</v>
      </c>
      <c r="D1404" s="220" t="s">
        <v>2242</v>
      </c>
      <c r="E1404" s="220"/>
      <c r="F1404" s="220"/>
      <c r="G1404" s="75"/>
      <c r="H1404" s="439">
        <v>2017</v>
      </c>
      <c r="I1404" s="75"/>
      <c r="J1404" s="195"/>
      <c r="K1404" s="379">
        <f>IF(B1404="",0,VLOOKUP(B1404,Satser!$D$167:$F$194,2,FALSE)*IF(AA1404="",0,VLOOKUP(AA1404,Satser!$H$2:$J$14,2,FALSE)))</f>
        <v>59529.315329872537</v>
      </c>
      <c r="L1404" s="379">
        <f>IF(B1404="",0,VLOOKUP(B1404,Satser!$I$167:$L$194,3,FALSE)*IF(AA1404="",0,VLOOKUP(AA1404,Satser!$H$2:$J$14,3,FALSE)))</f>
        <v>399696.83150057279</v>
      </c>
      <c r="M1404" s="380">
        <f t="shared" si="22"/>
        <v>459226.14683044533</v>
      </c>
      <c r="N1404" s="141" t="s">
        <v>1594</v>
      </c>
      <c r="O1404" s="75"/>
      <c r="P1404" s="75"/>
      <c r="Q1404" s="75"/>
      <c r="R1404" s="75"/>
      <c r="S1404" s="75"/>
      <c r="T1404" s="75"/>
      <c r="U1404" s="75"/>
      <c r="V1404" s="75"/>
      <c r="W1404" s="75"/>
      <c r="X1404" s="75"/>
      <c r="Y1404" s="75"/>
      <c r="Z1404" s="75"/>
      <c r="AA1404" s="75">
        <v>8</v>
      </c>
      <c r="AB1404" s="76">
        <v>12</v>
      </c>
      <c r="AC1404" s="76">
        <v>12</v>
      </c>
      <c r="AD1404" s="76">
        <v>12</v>
      </c>
      <c r="AE1404" s="169">
        <v>4</v>
      </c>
      <c r="AF1404" s="75"/>
      <c r="AG1404" s="75"/>
      <c r="AH1404" s="75"/>
    </row>
    <row r="1405" spans="1:34" ht="14.25" customHeight="1" x14ac:dyDescent="0.25">
      <c r="A1405" s="111">
        <v>81771028</v>
      </c>
      <c r="B1405" s="220" t="s">
        <v>2224</v>
      </c>
      <c r="C1405" s="197" t="str">
        <f>VLOOKUP(B1405,Satser!$I$133:$J$160,2,FALSE)</f>
        <v>IE</v>
      </c>
      <c r="D1405" s="220" t="s">
        <v>2242</v>
      </c>
      <c r="E1405" s="220"/>
      <c r="F1405" s="220"/>
      <c r="G1405" s="75"/>
      <c r="H1405" s="439">
        <v>2017</v>
      </c>
      <c r="I1405" s="75"/>
      <c r="J1405" s="195"/>
      <c r="K1405" s="379">
        <f>IF(B1405="",0,VLOOKUP(B1405,Satser!$D$167:$F$194,2,FALSE)*IF(AA1405="",0,VLOOKUP(AA1405,Satser!$H$2:$J$14,2,FALSE)))</f>
        <v>59529.315329872537</v>
      </c>
      <c r="L1405" s="379">
        <f>IF(B1405="",0,VLOOKUP(B1405,Satser!$I$167:$L$194,3,FALSE)*IF(AA1405="",0,VLOOKUP(AA1405,Satser!$H$2:$J$14,3,FALSE)))</f>
        <v>399696.83150057279</v>
      </c>
      <c r="M1405" s="380">
        <f t="shared" si="22"/>
        <v>459226.14683044533</v>
      </c>
      <c r="N1405" s="141" t="s">
        <v>1594</v>
      </c>
      <c r="O1405" s="75"/>
      <c r="P1405" s="75"/>
      <c r="Q1405" s="75"/>
      <c r="R1405" s="75"/>
      <c r="S1405" s="75"/>
      <c r="T1405" s="75"/>
      <c r="U1405" s="75"/>
      <c r="V1405" s="75"/>
      <c r="W1405" s="75"/>
      <c r="X1405" s="75"/>
      <c r="Y1405" s="75"/>
      <c r="Z1405" s="75"/>
      <c r="AA1405" s="75">
        <v>8</v>
      </c>
      <c r="AB1405" s="76">
        <v>12</v>
      </c>
      <c r="AC1405" s="76">
        <v>12</v>
      </c>
      <c r="AD1405" s="76">
        <v>12</v>
      </c>
      <c r="AE1405" s="169">
        <v>4</v>
      </c>
      <c r="AF1405" s="75"/>
      <c r="AG1405" s="75"/>
      <c r="AH1405" s="75"/>
    </row>
    <row r="1406" spans="1:34" ht="14.25" customHeight="1" x14ac:dyDescent="0.25">
      <c r="A1406" s="111">
        <v>81771029</v>
      </c>
      <c r="B1406" s="220" t="s">
        <v>2224</v>
      </c>
      <c r="C1406" s="197" t="str">
        <f>VLOOKUP(B1406,Satser!$I$133:$J$160,2,FALSE)</f>
        <v>IE</v>
      </c>
      <c r="D1406" s="220" t="s">
        <v>2421</v>
      </c>
      <c r="E1406" s="220"/>
      <c r="F1406" s="220"/>
      <c r="G1406" s="75"/>
      <c r="H1406" s="439">
        <v>2017</v>
      </c>
      <c r="I1406" s="75"/>
      <c r="J1406" s="195"/>
      <c r="K1406" s="379">
        <f>IF(B1406="",0,VLOOKUP(B1406,Satser!$D$167:$F$194,2,FALSE)*IF(AA1406="",0,VLOOKUP(AA1406,Satser!$H$2:$J$14,2,FALSE)))</f>
        <v>59529.315329872537</v>
      </c>
      <c r="L1406" s="379">
        <f>IF(B1406="",0,VLOOKUP(B1406,Satser!$I$167:$L$194,3,FALSE)*IF(AA1406="",0,VLOOKUP(AA1406,Satser!$H$2:$J$14,3,FALSE)))</f>
        <v>399696.83150057279</v>
      </c>
      <c r="M1406" s="380">
        <f t="shared" si="22"/>
        <v>459226.14683044533</v>
      </c>
      <c r="N1406" s="141" t="s">
        <v>1594</v>
      </c>
      <c r="O1406" s="75"/>
      <c r="P1406" s="75"/>
      <c r="Q1406" s="75"/>
      <c r="R1406" s="75"/>
      <c r="S1406" s="75"/>
      <c r="T1406" s="75"/>
      <c r="U1406" s="75"/>
      <c r="V1406" s="75"/>
      <c r="W1406" s="75"/>
      <c r="X1406" s="75"/>
      <c r="Y1406" s="75"/>
      <c r="Z1406" s="75"/>
      <c r="AA1406" s="75">
        <v>8</v>
      </c>
      <c r="AB1406" s="76">
        <v>12</v>
      </c>
      <c r="AC1406" s="76">
        <v>12</v>
      </c>
      <c r="AD1406" s="76">
        <v>12</v>
      </c>
      <c r="AE1406" s="169">
        <v>4</v>
      </c>
      <c r="AF1406" s="75"/>
      <c r="AG1406" s="75"/>
      <c r="AH1406" s="75"/>
    </row>
    <row r="1407" spans="1:34" ht="14.25" customHeight="1" x14ac:dyDescent="0.25">
      <c r="A1407" s="111">
        <v>81771030</v>
      </c>
      <c r="B1407" s="220" t="s">
        <v>2224</v>
      </c>
      <c r="C1407" s="197" t="str">
        <f>VLOOKUP(B1407,Satser!$I$133:$J$160,2,FALSE)</f>
        <v>IE</v>
      </c>
      <c r="D1407" s="220" t="s">
        <v>2421</v>
      </c>
      <c r="E1407" s="220"/>
      <c r="F1407" s="220"/>
      <c r="G1407" s="75"/>
      <c r="H1407" s="439">
        <v>2017</v>
      </c>
      <c r="I1407" s="75"/>
      <c r="J1407" s="195"/>
      <c r="K1407" s="379">
        <f>IF(B1407="",0,VLOOKUP(B1407,Satser!$D$167:$F$194,2,FALSE)*IF(AA1407="",0,VLOOKUP(AA1407,Satser!$H$2:$J$14,2,FALSE)))</f>
        <v>59529.315329872537</v>
      </c>
      <c r="L1407" s="379">
        <f>IF(B1407="",0,VLOOKUP(B1407,Satser!$I$167:$L$194,3,FALSE)*IF(AA1407="",0,VLOOKUP(AA1407,Satser!$H$2:$J$14,3,FALSE)))</f>
        <v>399696.83150057279</v>
      </c>
      <c r="M1407" s="380">
        <f t="shared" si="22"/>
        <v>459226.14683044533</v>
      </c>
      <c r="N1407" s="141" t="s">
        <v>1594</v>
      </c>
      <c r="O1407" s="75"/>
      <c r="P1407" s="75"/>
      <c r="Q1407" s="75"/>
      <c r="R1407" s="75"/>
      <c r="S1407" s="75"/>
      <c r="T1407" s="75"/>
      <c r="U1407" s="75"/>
      <c r="V1407" s="75"/>
      <c r="W1407" s="75"/>
      <c r="X1407" s="75"/>
      <c r="Y1407" s="75"/>
      <c r="Z1407" s="75"/>
      <c r="AA1407" s="75">
        <v>8</v>
      </c>
      <c r="AB1407" s="76">
        <v>12</v>
      </c>
      <c r="AC1407" s="76">
        <v>12</v>
      </c>
      <c r="AD1407" s="76">
        <v>12</v>
      </c>
      <c r="AE1407" s="169">
        <v>4</v>
      </c>
      <c r="AF1407" s="75"/>
      <c r="AG1407" s="75"/>
      <c r="AH1407" s="75"/>
    </row>
    <row r="1408" spans="1:34" ht="14.25" customHeight="1" x14ac:dyDescent="0.25">
      <c r="A1408" s="111">
        <v>81771031</v>
      </c>
      <c r="B1408" s="220" t="s">
        <v>2224</v>
      </c>
      <c r="C1408" s="197" t="str">
        <f>VLOOKUP(B1408,Satser!$I$133:$J$160,2,FALSE)</f>
        <v>IE</v>
      </c>
      <c r="D1408" s="220" t="s">
        <v>2421</v>
      </c>
      <c r="E1408" s="220"/>
      <c r="F1408" s="220"/>
      <c r="G1408" s="75"/>
      <c r="H1408" s="439">
        <v>2017</v>
      </c>
      <c r="I1408" s="75"/>
      <c r="J1408" s="195"/>
      <c r="K1408" s="379">
        <f>IF(B1408="",0,VLOOKUP(B1408,Satser!$D$167:$F$194,2,FALSE)*IF(AA1408="",0,VLOOKUP(AA1408,Satser!$H$2:$J$14,2,FALSE)))</f>
        <v>59529.315329872537</v>
      </c>
      <c r="L1408" s="379">
        <f>IF(B1408="",0,VLOOKUP(B1408,Satser!$I$167:$L$194,3,FALSE)*IF(AA1408="",0,VLOOKUP(AA1408,Satser!$H$2:$J$14,3,FALSE)))</f>
        <v>399696.83150057279</v>
      </c>
      <c r="M1408" s="380">
        <f t="shared" si="22"/>
        <v>459226.14683044533</v>
      </c>
      <c r="N1408" s="141" t="s">
        <v>1594</v>
      </c>
      <c r="O1408" s="75"/>
      <c r="P1408" s="75"/>
      <c r="Q1408" s="75"/>
      <c r="R1408" s="75"/>
      <c r="S1408" s="75"/>
      <c r="T1408" s="75"/>
      <c r="U1408" s="75"/>
      <c r="V1408" s="75"/>
      <c r="W1408" s="75"/>
      <c r="X1408" s="75"/>
      <c r="Y1408" s="75"/>
      <c r="Z1408" s="75"/>
      <c r="AA1408" s="75">
        <v>8</v>
      </c>
      <c r="AB1408" s="76">
        <v>12</v>
      </c>
      <c r="AC1408" s="76">
        <v>12</v>
      </c>
      <c r="AD1408" s="76">
        <v>12</v>
      </c>
      <c r="AE1408" s="169">
        <v>4</v>
      </c>
      <c r="AF1408" s="75"/>
      <c r="AG1408" s="75"/>
      <c r="AH1408" s="75"/>
    </row>
    <row r="1409" spans="1:34" ht="14.25" customHeight="1" x14ac:dyDescent="0.25">
      <c r="A1409" s="111">
        <v>81771032</v>
      </c>
      <c r="B1409" s="220" t="s">
        <v>2224</v>
      </c>
      <c r="C1409" s="197" t="str">
        <f>VLOOKUP(B1409,Satser!$I$133:$J$160,2,FALSE)</f>
        <v>IE</v>
      </c>
      <c r="D1409" s="220" t="s">
        <v>2421</v>
      </c>
      <c r="E1409" s="220"/>
      <c r="F1409" s="220"/>
      <c r="G1409" s="75"/>
      <c r="H1409" s="439">
        <v>2017</v>
      </c>
      <c r="I1409" s="75"/>
      <c r="J1409" s="195"/>
      <c r="K1409" s="379">
        <f>IF(B1409="",0,VLOOKUP(B1409,Satser!$D$167:$F$194,2,FALSE)*IF(AA1409="",0,VLOOKUP(AA1409,Satser!$H$2:$J$14,2,FALSE)))</f>
        <v>59529.315329872537</v>
      </c>
      <c r="L1409" s="379">
        <f>IF(B1409="",0,VLOOKUP(B1409,Satser!$I$167:$L$194,3,FALSE)*IF(AA1409="",0,VLOOKUP(AA1409,Satser!$H$2:$J$14,3,FALSE)))</f>
        <v>399696.83150057279</v>
      </c>
      <c r="M1409" s="380">
        <f t="shared" si="22"/>
        <v>459226.14683044533</v>
      </c>
      <c r="N1409" s="141" t="s">
        <v>1594</v>
      </c>
      <c r="O1409" s="75"/>
      <c r="P1409" s="75"/>
      <c r="Q1409" s="75"/>
      <c r="R1409" s="75"/>
      <c r="S1409" s="75"/>
      <c r="T1409" s="75"/>
      <c r="U1409" s="75"/>
      <c r="V1409" s="75"/>
      <c r="W1409" s="75"/>
      <c r="X1409" s="75"/>
      <c r="Y1409" s="75"/>
      <c r="Z1409" s="75"/>
      <c r="AA1409" s="75">
        <v>8</v>
      </c>
      <c r="AB1409" s="76">
        <v>12</v>
      </c>
      <c r="AC1409" s="76">
        <v>12</v>
      </c>
      <c r="AD1409" s="76">
        <v>12</v>
      </c>
      <c r="AE1409" s="169">
        <v>4</v>
      </c>
      <c r="AF1409" s="75"/>
      <c r="AG1409" s="75"/>
      <c r="AH1409" s="75"/>
    </row>
    <row r="1410" spans="1:34" ht="14.25" customHeight="1" x14ac:dyDescent="0.25">
      <c r="A1410" s="111">
        <v>81771033</v>
      </c>
      <c r="B1410" s="220" t="s">
        <v>2225</v>
      </c>
      <c r="C1410" s="197" t="str">
        <f>VLOOKUP(B1410,Satser!$I$133:$J$160,2,FALSE)</f>
        <v>IV</v>
      </c>
      <c r="D1410" s="220" t="s">
        <v>2481</v>
      </c>
      <c r="E1410" s="443" t="s">
        <v>2482</v>
      </c>
      <c r="F1410" s="220"/>
      <c r="G1410" s="75"/>
      <c r="H1410" s="439">
        <v>2017</v>
      </c>
      <c r="I1410" s="75">
        <v>1701</v>
      </c>
      <c r="J1410" s="195"/>
      <c r="K1410" s="379">
        <f>IF(B1410="",0,VLOOKUP(B1410,Satser!$D$167:$F$194,2,FALSE)*IF(AA1410="",0,VLOOKUP(AA1410,Satser!$H$2:$J$14,2,FALSE)))</f>
        <v>89276.117771254561</v>
      </c>
      <c r="L1410" s="379">
        <f>IF(B1410="",0,VLOOKUP(B1410,Satser!$I$167:$L$194,3,FALSE)*IF(AA1410="",0,VLOOKUP(AA1410,Satser!$H$2:$J$14,3,FALSE)))</f>
        <v>599425.36217842356</v>
      </c>
      <c r="M1410" s="380">
        <f t="shared" si="22"/>
        <v>688701.47994967806</v>
      </c>
      <c r="N1410" s="141" t="s">
        <v>2533</v>
      </c>
      <c r="O1410" s="75"/>
      <c r="P1410" s="75"/>
      <c r="Q1410" s="75"/>
      <c r="R1410" s="75"/>
      <c r="S1410" s="75"/>
      <c r="T1410" s="75"/>
      <c r="U1410" s="75"/>
      <c r="V1410" s="75"/>
      <c r="W1410" s="75"/>
      <c r="X1410" s="75"/>
      <c r="Y1410" s="75"/>
      <c r="Z1410" s="75">
        <v>12</v>
      </c>
      <c r="AA1410" s="75">
        <v>12</v>
      </c>
      <c r="AB1410" s="75">
        <v>12</v>
      </c>
      <c r="AC1410" s="75">
        <v>12</v>
      </c>
      <c r="AD1410" s="75"/>
      <c r="AE1410" s="170"/>
      <c r="AF1410" s="75"/>
      <c r="AG1410" s="75"/>
      <c r="AH1410" s="75"/>
    </row>
    <row r="1411" spans="1:34" ht="14.25" customHeight="1" x14ac:dyDescent="0.25">
      <c r="A1411" s="111">
        <v>81771034</v>
      </c>
      <c r="B1411" s="220" t="s">
        <v>2225</v>
      </c>
      <c r="C1411" s="197" t="str">
        <f>VLOOKUP(B1411,Satser!$I$133:$J$160,2,FALSE)</f>
        <v>IV</v>
      </c>
      <c r="D1411" s="220" t="s">
        <v>2523</v>
      </c>
      <c r="E1411" s="443">
        <v>649205</v>
      </c>
      <c r="F1411" s="220"/>
      <c r="G1411" s="220" t="s">
        <v>527</v>
      </c>
      <c r="H1411" s="439">
        <v>2017</v>
      </c>
      <c r="I1411" s="75">
        <v>1701</v>
      </c>
      <c r="J1411" s="195"/>
      <c r="K1411" s="379">
        <f>IF(B1411="",0,VLOOKUP(B1411,Satser!$D$167:$F$194,2,FALSE)*IF(AA1411="",0,VLOOKUP(AA1411,Satser!$H$2:$J$14,2,FALSE)))</f>
        <v>89276.117771254561</v>
      </c>
      <c r="L1411" s="379">
        <f>IF(B1411="",0,VLOOKUP(B1411,Satser!$I$167:$L$194,3,FALSE)*IF(AA1411="",0,VLOOKUP(AA1411,Satser!$H$2:$J$14,3,FALSE)))</f>
        <v>599425.36217842356</v>
      </c>
      <c r="M1411" s="380">
        <f t="shared" si="22"/>
        <v>688701.47994967806</v>
      </c>
      <c r="N1411" s="141" t="s">
        <v>2542</v>
      </c>
      <c r="O1411" s="75"/>
      <c r="P1411" s="75"/>
      <c r="Q1411" s="75"/>
      <c r="R1411" s="75"/>
      <c r="S1411" s="75"/>
      <c r="T1411" s="75"/>
      <c r="U1411" s="75"/>
      <c r="V1411" s="75"/>
      <c r="W1411" s="75"/>
      <c r="X1411" s="75"/>
      <c r="Y1411" s="75"/>
      <c r="Z1411" s="75">
        <v>12</v>
      </c>
      <c r="AA1411" s="75">
        <v>12</v>
      </c>
      <c r="AB1411" s="75">
        <v>12</v>
      </c>
      <c r="AC1411" s="75">
        <v>12</v>
      </c>
      <c r="AD1411" s="75"/>
      <c r="AE1411" s="170"/>
      <c r="AF1411" s="75"/>
      <c r="AG1411" s="75"/>
      <c r="AH1411" s="75"/>
    </row>
    <row r="1412" spans="1:34" ht="14.25" customHeight="1" x14ac:dyDescent="0.25">
      <c r="A1412" s="111">
        <v>81771035</v>
      </c>
      <c r="B1412" s="220" t="s">
        <v>2225</v>
      </c>
      <c r="C1412" s="197" t="str">
        <f>VLOOKUP(B1412,Satser!$I$133:$J$160,2,FALSE)</f>
        <v>IV</v>
      </c>
      <c r="D1412" s="220" t="s">
        <v>2565</v>
      </c>
      <c r="E1412" s="443">
        <v>644505</v>
      </c>
      <c r="F1412" s="220"/>
      <c r="G1412" s="220" t="s">
        <v>527</v>
      </c>
      <c r="H1412" s="439">
        <v>2017</v>
      </c>
      <c r="I1412" s="75">
        <v>1706</v>
      </c>
      <c r="J1412" s="195"/>
      <c r="K1412" s="379">
        <f>IF(B1412="",0,VLOOKUP(B1412,Satser!$D$167:$F$194,2,FALSE)*IF(AA1412="",0,VLOOKUP(AA1412,Satser!$H$2:$J$14,2,FALSE)))</f>
        <v>89276.117771254561</v>
      </c>
      <c r="L1412" s="379">
        <f>IF(B1412="",0,VLOOKUP(B1412,Satser!$I$167:$L$194,3,FALSE)*IF(AA1412="",0,VLOOKUP(AA1412,Satser!$H$2:$J$14,3,FALSE)))</f>
        <v>599425.36217842356</v>
      </c>
      <c r="M1412" s="380">
        <f t="shared" si="22"/>
        <v>688701.47994967806</v>
      </c>
      <c r="N1412" s="141" t="s">
        <v>2587</v>
      </c>
      <c r="O1412" s="75"/>
      <c r="P1412" s="75"/>
      <c r="Q1412" s="75"/>
      <c r="R1412" s="75"/>
      <c r="S1412" s="75"/>
      <c r="T1412" s="75"/>
      <c r="U1412" s="75"/>
      <c r="V1412" s="75"/>
      <c r="W1412" s="75"/>
      <c r="X1412" s="75"/>
      <c r="Y1412" s="75"/>
      <c r="Z1412" s="75">
        <v>7</v>
      </c>
      <c r="AA1412" s="75">
        <v>12</v>
      </c>
      <c r="AB1412" s="75">
        <v>12</v>
      </c>
      <c r="AC1412" s="75">
        <v>12</v>
      </c>
      <c r="AD1412" s="75">
        <v>5</v>
      </c>
      <c r="AE1412" s="170"/>
      <c r="AF1412" s="75"/>
      <c r="AG1412" s="75"/>
      <c r="AH1412" s="75"/>
    </row>
    <row r="1413" spans="1:34" ht="14.25" customHeight="1" x14ac:dyDescent="0.25">
      <c r="A1413" s="111">
        <v>81771036</v>
      </c>
      <c r="B1413" s="220" t="s">
        <v>2225</v>
      </c>
      <c r="C1413" s="197" t="str">
        <f>VLOOKUP(B1413,Satser!$I$133:$J$160,2,FALSE)</f>
        <v>IV</v>
      </c>
      <c r="D1413" s="220" t="s">
        <v>2568</v>
      </c>
      <c r="E1413" s="443">
        <v>644505</v>
      </c>
      <c r="F1413" s="220"/>
      <c r="G1413" s="220" t="s">
        <v>530</v>
      </c>
      <c r="H1413" s="439">
        <v>2017</v>
      </c>
      <c r="I1413" s="75">
        <v>1705</v>
      </c>
      <c r="J1413" s="195"/>
      <c r="K1413" s="379">
        <f>IF(B1413="",0,VLOOKUP(B1413,Satser!$D$167:$F$194,2,FALSE)*IF(AA1413="",0,VLOOKUP(AA1413,Satser!$H$2:$J$14,2,FALSE)))</f>
        <v>89276.117771254561</v>
      </c>
      <c r="L1413" s="379">
        <f>IF(B1413="",0,VLOOKUP(B1413,Satser!$I$167:$L$194,3,FALSE)*IF(AA1413="",0,VLOOKUP(AA1413,Satser!$H$2:$J$14,3,FALSE)))</f>
        <v>599425.36217842356</v>
      </c>
      <c r="M1413" s="380">
        <f t="shared" si="22"/>
        <v>688701.47994967806</v>
      </c>
      <c r="N1413" s="141" t="s">
        <v>2582</v>
      </c>
      <c r="O1413" s="75"/>
      <c r="P1413" s="75"/>
      <c r="Q1413" s="75"/>
      <c r="R1413" s="75"/>
      <c r="S1413" s="75"/>
      <c r="T1413" s="75"/>
      <c r="U1413" s="75"/>
      <c r="V1413" s="75"/>
      <c r="W1413" s="75"/>
      <c r="X1413" s="75"/>
      <c r="Y1413" s="75"/>
      <c r="Z1413" s="75">
        <v>8</v>
      </c>
      <c r="AA1413" s="75">
        <v>12</v>
      </c>
      <c r="AB1413" s="75">
        <v>12</v>
      </c>
      <c r="AC1413" s="75">
        <v>12</v>
      </c>
      <c r="AD1413" s="75">
        <v>4</v>
      </c>
      <c r="AE1413" s="170"/>
      <c r="AF1413" s="75"/>
      <c r="AG1413" s="75"/>
      <c r="AH1413" s="75"/>
    </row>
    <row r="1414" spans="1:34" ht="14.25" customHeight="1" x14ac:dyDescent="0.25">
      <c r="A1414" s="111">
        <v>81771037</v>
      </c>
      <c r="B1414" s="220" t="s">
        <v>2225</v>
      </c>
      <c r="C1414" s="197" t="str">
        <f>VLOOKUP(B1414,Satser!$I$133:$J$160,2,FALSE)</f>
        <v>IV</v>
      </c>
      <c r="D1414" s="220" t="s">
        <v>2569</v>
      </c>
      <c r="E1414" s="443">
        <v>642005</v>
      </c>
      <c r="F1414" s="220"/>
      <c r="G1414" s="220" t="s">
        <v>527</v>
      </c>
      <c r="H1414" s="439">
        <v>2017</v>
      </c>
      <c r="I1414" s="75">
        <v>1706</v>
      </c>
      <c r="J1414" s="195"/>
      <c r="K1414" s="379">
        <f>IF(B1414="",0,VLOOKUP(B1414,Satser!$D$167:$F$194,2,FALSE)*IF(AA1414="",0,VLOOKUP(AA1414,Satser!$H$2:$J$14,2,FALSE)))</f>
        <v>89276.117771254561</v>
      </c>
      <c r="L1414" s="379">
        <f>IF(B1414="",0,VLOOKUP(B1414,Satser!$I$167:$L$194,3,FALSE)*IF(AA1414="",0,VLOOKUP(AA1414,Satser!$H$2:$J$14,3,FALSE)))</f>
        <v>599425.36217842356</v>
      </c>
      <c r="M1414" s="380">
        <f t="shared" si="22"/>
        <v>688701.47994967806</v>
      </c>
      <c r="N1414" s="141" t="s">
        <v>2588</v>
      </c>
      <c r="O1414" s="75"/>
      <c r="P1414" s="75"/>
      <c r="Q1414" s="75"/>
      <c r="R1414" s="75"/>
      <c r="S1414" s="75"/>
      <c r="T1414" s="75"/>
      <c r="U1414" s="75"/>
      <c r="V1414" s="75"/>
      <c r="W1414" s="75"/>
      <c r="X1414" s="75"/>
      <c r="Y1414" s="75"/>
      <c r="Z1414" s="75">
        <v>7</v>
      </c>
      <c r="AA1414" s="75">
        <v>12</v>
      </c>
      <c r="AB1414" s="75">
        <v>12</v>
      </c>
      <c r="AC1414" s="75">
        <v>12</v>
      </c>
      <c r="AD1414" s="75">
        <v>5</v>
      </c>
      <c r="AE1414" s="170"/>
      <c r="AF1414" s="75"/>
      <c r="AG1414" s="75"/>
      <c r="AH1414" s="75"/>
    </row>
    <row r="1415" spans="1:34" ht="14.25" customHeight="1" x14ac:dyDescent="0.25">
      <c r="A1415" s="111">
        <v>81771038</v>
      </c>
      <c r="B1415" s="220" t="s">
        <v>2225</v>
      </c>
      <c r="C1415" s="197" t="str">
        <f>VLOOKUP(B1415,Satser!$I$133:$J$160,2,FALSE)</f>
        <v>IV</v>
      </c>
      <c r="D1415" s="220" t="s">
        <v>2570</v>
      </c>
      <c r="E1415" s="443">
        <v>649105</v>
      </c>
      <c r="F1415" s="220"/>
      <c r="G1415" s="220" t="s">
        <v>527</v>
      </c>
      <c r="H1415" s="439">
        <v>2017</v>
      </c>
      <c r="I1415" s="75">
        <v>1708</v>
      </c>
      <c r="J1415" s="195"/>
      <c r="K1415" s="379">
        <f>IF(B1415="",0,VLOOKUP(B1415,Satser!$D$167:$F$194,2,FALSE)*IF(AA1415="",0,VLOOKUP(AA1415,Satser!$H$2:$J$14,2,FALSE)))</f>
        <v>89276.117771254561</v>
      </c>
      <c r="L1415" s="379">
        <f>IF(B1415="",0,VLOOKUP(B1415,Satser!$I$167:$L$194,3,FALSE)*IF(AA1415="",0,VLOOKUP(AA1415,Satser!$H$2:$J$14,3,FALSE)))</f>
        <v>599425.36217842356</v>
      </c>
      <c r="M1415" s="380">
        <f t="shared" si="22"/>
        <v>688701.47994967806</v>
      </c>
      <c r="N1415" s="141" t="s">
        <v>2641</v>
      </c>
      <c r="O1415" s="75"/>
      <c r="P1415" s="75"/>
      <c r="Q1415" s="75"/>
      <c r="R1415" s="75"/>
      <c r="S1415" s="75"/>
      <c r="T1415" s="75"/>
      <c r="U1415" s="75"/>
      <c r="V1415" s="75"/>
      <c r="W1415" s="75"/>
      <c r="X1415" s="75"/>
      <c r="Y1415" s="75"/>
      <c r="Z1415" s="75">
        <v>5</v>
      </c>
      <c r="AA1415" s="75">
        <v>12</v>
      </c>
      <c r="AB1415" s="75">
        <v>12</v>
      </c>
      <c r="AC1415" s="75">
        <v>12</v>
      </c>
      <c r="AD1415" s="75">
        <v>7</v>
      </c>
      <c r="AE1415" s="170"/>
      <c r="AF1415" s="75"/>
      <c r="AG1415" s="75"/>
      <c r="AH1415" s="75"/>
    </row>
    <row r="1416" spans="1:34" ht="14.25" customHeight="1" x14ac:dyDescent="0.25">
      <c r="A1416" s="111">
        <v>81771039</v>
      </c>
      <c r="B1416" s="220" t="s">
        <v>2225</v>
      </c>
      <c r="C1416" s="197" t="str">
        <f>VLOOKUP(B1416,Satser!$I$133:$J$160,2,FALSE)</f>
        <v>IV</v>
      </c>
      <c r="D1416" s="220" t="s">
        <v>2571</v>
      </c>
      <c r="E1416" s="443">
        <v>649005</v>
      </c>
      <c r="F1416" s="220"/>
      <c r="G1416" s="220" t="s">
        <v>527</v>
      </c>
      <c r="H1416" s="439">
        <v>2017</v>
      </c>
      <c r="I1416" s="75">
        <v>1708</v>
      </c>
      <c r="J1416" s="195"/>
      <c r="K1416" s="379">
        <f>IF(B1416="",0,VLOOKUP(B1416,Satser!$D$167:$F$194,2,FALSE)*IF(AA1416="",0,VLOOKUP(AA1416,Satser!$H$2:$J$14,2,FALSE)))</f>
        <v>89276.117771254561</v>
      </c>
      <c r="L1416" s="379">
        <f>IF(B1416="",0,VLOOKUP(B1416,Satser!$I$167:$L$194,3,FALSE)*IF(AA1416="",0,VLOOKUP(AA1416,Satser!$H$2:$J$14,3,FALSE)))</f>
        <v>599425.36217842356</v>
      </c>
      <c r="M1416" s="380">
        <f t="shared" si="22"/>
        <v>688701.47994967806</v>
      </c>
      <c r="N1416" s="141" t="s">
        <v>2641</v>
      </c>
      <c r="O1416" s="75"/>
      <c r="P1416" s="75"/>
      <c r="Q1416" s="75"/>
      <c r="R1416" s="75"/>
      <c r="S1416" s="75"/>
      <c r="T1416" s="75"/>
      <c r="U1416" s="75"/>
      <c r="V1416" s="75"/>
      <c r="W1416" s="75"/>
      <c r="X1416" s="75"/>
      <c r="Y1416" s="75"/>
      <c r="Z1416" s="75">
        <v>5</v>
      </c>
      <c r="AA1416" s="75">
        <v>12</v>
      </c>
      <c r="AB1416" s="75">
        <v>12</v>
      </c>
      <c r="AC1416" s="75">
        <v>12</v>
      </c>
      <c r="AD1416" s="75">
        <v>7</v>
      </c>
      <c r="AE1416" s="170"/>
      <c r="AF1416" s="75"/>
      <c r="AG1416" s="75"/>
      <c r="AH1416" s="75"/>
    </row>
    <row r="1417" spans="1:34" ht="14.25" customHeight="1" x14ac:dyDescent="0.25">
      <c r="A1417" s="111">
        <v>81771040</v>
      </c>
      <c r="B1417" s="220" t="s">
        <v>2225</v>
      </c>
      <c r="C1417" s="197" t="str">
        <f>VLOOKUP(B1417,Satser!$I$133:$J$160,2,FALSE)</f>
        <v>IV</v>
      </c>
      <c r="D1417" s="220" t="s">
        <v>2581</v>
      </c>
      <c r="E1417" s="220">
        <v>644505</v>
      </c>
      <c r="F1417" s="220"/>
      <c r="G1417" s="75" t="s">
        <v>527</v>
      </c>
      <c r="H1417" s="439">
        <v>2017</v>
      </c>
      <c r="I1417" s="75">
        <v>1707</v>
      </c>
      <c r="J1417" s="195"/>
      <c r="K1417" s="379">
        <f>IF(B1417="",0,VLOOKUP(B1417,Satser!$D$167:$F$194,2,FALSE)*IF(AA1417="",0,VLOOKUP(AA1417,Satser!$H$2:$J$14,2,FALSE)))</f>
        <v>89276.117771254561</v>
      </c>
      <c r="L1417" s="379">
        <f>IF(B1417="",0,VLOOKUP(B1417,Satser!$I$167:$L$194,3,FALSE)*IF(AA1417="",0,VLOOKUP(AA1417,Satser!$H$2:$J$14,3,FALSE)))</f>
        <v>599425.36217842356</v>
      </c>
      <c r="M1417" s="380">
        <f t="shared" ref="M1417:M1480" si="23">SUM(K1417+L1417)</f>
        <v>688701.47994967806</v>
      </c>
      <c r="N1417" s="141" t="s">
        <v>2614</v>
      </c>
      <c r="O1417" s="75"/>
      <c r="P1417" s="75"/>
      <c r="Q1417" s="75"/>
      <c r="R1417" s="75"/>
      <c r="S1417" s="75"/>
      <c r="T1417" s="75"/>
      <c r="U1417" s="75"/>
      <c r="V1417" s="75"/>
      <c r="W1417" s="75"/>
      <c r="X1417" s="75"/>
      <c r="Y1417" s="75"/>
      <c r="Z1417" s="75">
        <v>6</v>
      </c>
      <c r="AA1417" s="75">
        <v>12</v>
      </c>
      <c r="AB1417" s="75">
        <v>12</v>
      </c>
      <c r="AC1417" s="75">
        <v>12</v>
      </c>
      <c r="AD1417" s="75">
        <v>6</v>
      </c>
      <c r="AE1417" s="170"/>
      <c r="AF1417" s="75"/>
      <c r="AG1417" s="75"/>
      <c r="AH1417" s="75"/>
    </row>
    <row r="1418" spans="1:34" ht="14.25" customHeight="1" x14ac:dyDescent="0.25">
      <c r="A1418" s="111">
        <v>81771041</v>
      </c>
      <c r="B1418" s="220" t="s">
        <v>2225</v>
      </c>
      <c r="C1418" s="197" t="str">
        <f>VLOOKUP(B1418,Satser!$I$133:$J$160,2,FALSE)</f>
        <v>IV</v>
      </c>
      <c r="D1418" s="220" t="s">
        <v>2593</v>
      </c>
      <c r="E1418" s="220">
        <v>649205</v>
      </c>
      <c r="F1418" s="220"/>
      <c r="G1418" s="75" t="s">
        <v>527</v>
      </c>
      <c r="H1418" s="439">
        <v>2017</v>
      </c>
      <c r="I1418" s="75">
        <v>1705</v>
      </c>
      <c r="J1418" s="195"/>
      <c r="K1418" s="379">
        <f>IF(B1418="",0,VLOOKUP(B1418,Satser!$D$167:$F$194,2,FALSE)*IF(AA1418="",0,VLOOKUP(AA1418,Satser!$H$2:$J$14,2,FALSE)))</f>
        <v>89276.117771254561</v>
      </c>
      <c r="L1418" s="379">
        <f>IF(B1418="",0,VLOOKUP(B1418,Satser!$I$167:$L$194,3,FALSE)*IF(AA1418="",0,VLOOKUP(AA1418,Satser!$H$2:$J$14,3,FALSE)))</f>
        <v>599425.36217842356</v>
      </c>
      <c r="M1418" s="380">
        <f t="shared" si="23"/>
        <v>688701.47994967806</v>
      </c>
      <c r="N1418" s="141" t="s">
        <v>2615</v>
      </c>
      <c r="O1418" s="75"/>
      <c r="P1418" s="75"/>
      <c r="Q1418" s="75"/>
      <c r="R1418" s="75"/>
      <c r="S1418" s="75"/>
      <c r="T1418" s="75"/>
      <c r="U1418" s="75"/>
      <c r="V1418" s="75"/>
      <c r="W1418" s="75"/>
      <c r="X1418" s="75"/>
      <c r="Y1418" s="75"/>
      <c r="Z1418" s="75">
        <v>8</v>
      </c>
      <c r="AA1418" s="75">
        <v>12</v>
      </c>
      <c r="AB1418" s="75">
        <v>12</v>
      </c>
      <c r="AC1418" s="75">
        <v>12</v>
      </c>
      <c r="AD1418" s="75">
        <v>4</v>
      </c>
      <c r="AE1418" s="170"/>
      <c r="AF1418" s="75"/>
      <c r="AG1418" s="75"/>
      <c r="AH1418" s="75"/>
    </row>
    <row r="1419" spans="1:34" ht="14.25" customHeight="1" x14ac:dyDescent="0.25">
      <c r="A1419" s="111">
        <v>81771042</v>
      </c>
      <c r="B1419" s="220" t="s">
        <v>2225</v>
      </c>
      <c r="C1419" s="197" t="str">
        <f>VLOOKUP(B1419,Satser!$I$133:$J$160,2,FALSE)</f>
        <v>IV</v>
      </c>
      <c r="D1419" s="220" t="s">
        <v>2592</v>
      </c>
      <c r="E1419" s="220">
        <v>642005</v>
      </c>
      <c r="F1419" s="220"/>
      <c r="G1419" s="75" t="s">
        <v>527</v>
      </c>
      <c r="H1419" s="439">
        <v>2017</v>
      </c>
      <c r="I1419" s="75">
        <v>1704</v>
      </c>
      <c r="J1419" s="195"/>
      <c r="K1419" s="379">
        <f>IF(B1419="",0,VLOOKUP(B1419,Satser!$D$167:$F$194,2,FALSE)*IF(AA1419="",0,VLOOKUP(AA1419,Satser!$H$2:$J$14,2,FALSE)))</f>
        <v>89276.117771254561</v>
      </c>
      <c r="L1419" s="379">
        <f>IF(B1419="",0,VLOOKUP(B1419,Satser!$I$167:$L$194,3,FALSE)*IF(AA1419="",0,VLOOKUP(AA1419,Satser!$H$2:$J$14,3,FALSE)))</f>
        <v>599425.36217842356</v>
      </c>
      <c r="M1419" s="380">
        <f t="shared" si="23"/>
        <v>688701.47994967806</v>
      </c>
      <c r="N1419" s="141" t="s">
        <v>2616</v>
      </c>
      <c r="O1419" s="75"/>
      <c r="P1419" s="75"/>
      <c r="Q1419" s="75"/>
      <c r="R1419" s="75"/>
      <c r="S1419" s="75"/>
      <c r="T1419" s="75"/>
      <c r="U1419" s="75"/>
      <c r="V1419" s="75"/>
      <c r="W1419" s="75"/>
      <c r="X1419" s="75"/>
      <c r="Y1419" s="75"/>
      <c r="Z1419" s="75">
        <v>9</v>
      </c>
      <c r="AA1419" s="75">
        <v>12</v>
      </c>
      <c r="AB1419" s="75">
        <v>12</v>
      </c>
      <c r="AC1419" s="75">
        <v>12</v>
      </c>
      <c r="AD1419" s="75">
        <v>3</v>
      </c>
      <c r="AE1419" s="170"/>
      <c r="AF1419" s="75"/>
      <c r="AG1419" s="75"/>
      <c r="AH1419" s="75"/>
    </row>
    <row r="1420" spans="1:34" ht="14.25" customHeight="1" x14ac:dyDescent="0.25">
      <c r="A1420" s="111">
        <v>81771043</v>
      </c>
      <c r="B1420" s="220" t="s">
        <v>2225</v>
      </c>
      <c r="C1420" s="197" t="str">
        <f>VLOOKUP(B1420,Satser!$I$133:$J$160,2,FALSE)</f>
        <v>IV</v>
      </c>
      <c r="D1420" s="220" t="s">
        <v>2612</v>
      </c>
      <c r="E1420" s="220">
        <v>642505</v>
      </c>
      <c r="F1420" s="220"/>
      <c r="G1420" s="75"/>
      <c r="H1420" s="439">
        <v>2017</v>
      </c>
      <c r="I1420" s="75">
        <v>1708</v>
      </c>
      <c r="J1420" s="195"/>
      <c r="K1420" s="379">
        <f>IF(B1420="",0,VLOOKUP(B1420,Satser!$D$167:$F$194,2,FALSE)*IF(AA1420="",0,VLOOKUP(AA1420,Satser!$H$2:$J$14,2,FALSE)))</f>
        <v>89276.117771254561</v>
      </c>
      <c r="L1420" s="379">
        <f>IF(B1420="",0,VLOOKUP(B1420,Satser!$I$167:$L$194,3,FALSE)*IF(AA1420="",0,VLOOKUP(AA1420,Satser!$H$2:$J$14,3,FALSE)))</f>
        <v>599425.36217842356</v>
      </c>
      <c r="M1420" s="380">
        <f t="shared" si="23"/>
        <v>688701.47994967806</v>
      </c>
      <c r="N1420" s="141" t="s">
        <v>2642</v>
      </c>
      <c r="O1420" s="75"/>
      <c r="P1420" s="75"/>
      <c r="Q1420" s="75"/>
      <c r="R1420" s="75"/>
      <c r="S1420" s="75"/>
      <c r="T1420" s="75"/>
      <c r="U1420" s="75"/>
      <c r="V1420" s="75"/>
      <c r="W1420" s="75"/>
      <c r="X1420" s="75"/>
      <c r="Y1420" s="75"/>
      <c r="Z1420" s="75">
        <v>5</v>
      </c>
      <c r="AA1420" s="75">
        <v>12</v>
      </c>
      <c r="AB1420" s="75">
        <v>12</v>
      </c>
      <c r="AC1420" s="75">
        <v>12</v>
      </c>
      <c r="AD1420" s="75">
        <v>7</v>
      </c>
      <c r="AE1420" s="170"/>
      <c r="AF1420" s="75"/>
      <c r="AG1420" s="75"/>
      <c r="AH1420" s="75"/>
    </row>
    <row r="1421" spans="1:34" ht="14.25" customHeight="1" x14ac:dyDescent="0.25">
      <c r="A1421" s="111">
        <v>81771044</v>
      </c>
      <c r="B1421" s="220" t="s">
        <v>2225</v>
      </c>
      <c r="C1421" s="197" t="str">
        <f>VLOOKUP(B1421,Satser!$I$133:$J$160,2,FALSE)</f>
        <v>IV</v>
      </c>
      <c r="D1421" s="220" t="s">
        <v>2620</v>
      </c>
      <c r="E1421" s="220">
        <v>649205</v>
      </c>
      <c r="F1421" s="220"/>
      <c r="G1421" s="75" t="s">
        <v>527</v>
      </c>
      <c r="H1421" s="439">
        <v>2017</v>
      </c>
      <c r="I1421" s="75">
        <v>1708</v>
      </c>
      <c r="J1421" s="195"/>
      <c r="K1421" s="379">
        <f>IF(B1421="",0,VLOOKUP(B1421,Satser!$D$167:$F$194,2,FALSE)*IF(AA1421="",0,VLOOKUP(AA1421,Satser!$H$2:$J$14,2,FALSE)))</f>
        <v>89276.117771254561</v>
      </c>
      <c r="L1421" s="379">
        <f>IF(B1421="",0,VLOOKUP(B1421,Satser!$I$167:$L$194,3,FALSE)*IF(AA1421="",0,VLOOKUP(AA1421,Satser!$H$2:$J$14,3,FALSE)))</f>
        <v>599425.36217842356</v>
      </c>
      <c r="M1421" s="380">
        <f t="shared" si="23"/>
        <v>688701.47994967806</v>
      </c>
      <c r="N1421" s="141" t="s">
        <v>2643</v>
      </c>
      <c r="O1421" s="75"/>
      <c r="P1421" s="75"/>
      <c r="Q1421" s="75"/>
      <c r="R1421" s="75"/>
      <c r="S1421" s="75"/>
      <c r="T1421" s="75"/>
      <c r="U1421" s="75"/>
      <c r="V1421" s="75"/>
      <c r="W1421" s="75"/>
      <c r="X1421" s="75"/>
      <c r="Y1421" s="75"/>
      <c r="Z1421" s="75">
        <v>5</v>
      </c>
      <c r="AA1421" s="75">
        <v>12</v>
      </c>
      <c r="AB1421" s="75">
        <v>12</v>
      </c>
      <c r="AC1421" s="75">
        <v>12</v>
      </c>
      <c r="AD1421" s="75">
        <v>7</v>
      </c>
      <c r="AE1421" s="170"/>
      <c r="AF1421" s="75"/>
      <c r="AG1421" s="75"/>
      <c r="AH1421" s="75"/>
    </row>
    <row r="1422" spans="1:34" ht="14.25" customHeight="1" x14ac:dyDescent="0.25">
      <c r="A1422" s="111">
        <v>81771045</v>
      </c>
      <c r="B1422" s="220" t="s">
        <v>2225</v>
      </c>
      <c r="C1422" s="197" t="str">
        <f>VLOOKUP(B1422,Satser!$I$133:$J$160,2,FALSE)</f>
        <v>IV</v>
      </c>
      <c r="D1422" s="220" t="s">
        <v>2621</v>
      </c>
      <c r="E1422" s="220">
        <v>649205</v>
      </c>
      <c r="F1422" s="220"/>
      <c r="G1422" s="220" t="s">
        <v>527</v>
      </c>
      <c r="H1422" s="439">
        <v>2017</v>
      </c>
      <c r="I1422" s="75">
        <v>1709</v>
      </c>
      <c r="J1422" s="195"/>
      <c r="K1422" s="379">
        <f>IF(B1422="",0,VLOOKUP(B1422,Satser!$D$167:$F$194,2,FALSE)*IF(AA1422="",0,VLOOKUP(AA1422,Satser!$H$2:$J$14,2,FALSE)))</f>
        <v>89276.117771254561</v>
      </c>
      <c r="L1422" s="379">
        <f>IF(B1422="",0,VLOOKUP(B1422,Satser!$I$167:$L$194,3,FALSE)*IF(AA1422="",0,VLOOKUP(AA1422,Satser!$H$2:$J$14,3,FALSE)))</f>
        <v>599425.36217842356</v>
      </c>
      <c r="M1422" s="380">
        <f t="shared" si="23"/>
        <v>688701.47994967806</v>
      </c>
      <c r="N1422" s="141" t="s">
        <v>2690</v>
      </c>
      <c r="O1422" s="75"/>
      <c r="P1422" s="75"/>
      <c r="Q1422" s="75"/>
      <c r="R1422" s="75"/>
      <c r="S1422" s="75"/>
      <c r="T1422" s="75"/>
      <c r="U1422" s="75"/>
      <c r="V1422" s="75"/>
      <c r="W1422" s="75"/>
      <c r="X1422" s="75"/>
      <c r="Y1422" s="75"/>
      <c r="Z1422" s="75">
        <v>4</v>
      </c>
      <c r="AA1422" s="75">
        <v>12</v>
      </c>
      <c r="AB1422" s="75">
        <v>12</v>
      </c>
      <c r="AC1422" s="75">
        <v>12</v>
      </c>
      <c r="AD1422" s="75">
        <v>8</v>
      </c>
      <c r="AE1422" s="170"/>
      <c r="AF1422" s="75"/>
      <c r="AG1422" s="75"/>
      <c r="AH1422" s="75"/>
    </row>
    <row r="1423" spans="1:34" ht="14.25" customHeight="1" x14ac:dyDescent="0.25">
      <c r="A1423" s="111">
        <v>81771046</v>
      </c>
      <c r="B1423" s="220" t="s">
        <v>2225</v>
      </c>
      <c r="C1423" s="197" t="str">
        <f>VLOOKUP(B1423,Satser!$I$133:$J$160,2,FALSE)</f>
        <v>IV</v>
      </c>
      <c r="D1423" s="220" t="s">
        <v>2622</v>
      </c>
      <c r="E1423" s="220">
        <v>642005</v>
      </c>
      <c r="F1423" s="220"/>
      <c r="G1423" s="220" t="s">
        <v>527</v>
      </c>
      <c r="H1423" s="439">
        <v>2017</v>
      </c>
      <c r="I1423" s="75">
        <v>1709</v>
      </c>
      <c r="J1423" s="195"/>
      <c r="K1423" s="379">
        <f>IF(B1423="",0,VLOOKUP(B1423,Satser!$D$167:$F$194,2,FALSE)*IF(AA1423="",0,VLOOKUP(AA1423,Satser!$H$2:$J$14,2,FALSE)))</f>
        <v>89276.117771254561</v>
      </c>
      <c r="L1423" s="379">
        <f>IF(B1423="",0,VLOOKUP(B1423,Satser!$I$167:$L$194,3,FALSE)*IF(AA1423="",0,VLOOKUP(AA1423,Satser!$H$2:$J$14,3,FALSE)))</f>
        <v>599425.36217842356</v>
      </c>
      <c r="M1423" s="380">
        <f t="shared" si="23"/>
        <v>688701.47994967806</v>
      </c>
      <c r="N1423" s="141" t="s">
        <v>2690</v>
      </c>
      <c r="O1423" s="75"/>
      <c r="P1423" s="75"/>
      <c r="Q1423" s="75"/>
      <c r="R1423" s="75"/>
      <c r="S1423" s="75"/>
      <c r="T1423" s="75"/>
      <c r="U1423" s="75"/>
      <c r="V1423" s="75"/>
      <c r="W1423" s="75"/>
      <c r="X1423" s="75"/>
      <c r="Y1423" s="75"/>
      <c r="Z1423" s="75">
        <v>4</v>
      </c>
      <c r="AA1423" s="75">
        <v>12</v>
      </c>
      <c r="AB1423" s="75">
        <v>12</v>
      </c>
      <c r="AC1423" s="75">
        <v>12</v>
      </c>
      <c r="AD1423" s="75">
        <v>8</v>
      </c>
      <c r="AE1423" s="170"/>
      <c r="AF1423" s="75"/>
      <c r="AG1423" s="75"/>
      <c r="AH1423" s="75"/>
    </row>
    <row r="1424" spans="1:34" ht="14.25" customHeight="1" x14ac:dyDescent="0.25">
      <c r="A1424" s="111">
        <v>81771047</v>
      </c>
      <c r="B1424" s="220" t="s">
        <v>2225</v>
      </c>
      <c r="C1424" s="197" t="str">
        <f>VLOOKUP(B1424,Satser!$I$133:$J$160,2,FALSE)</f>
        <v>IV</v>
      </c>
      <c r="D1424" s="220" t="s">
        <v>2627</v>
      </c>
      <c r="E1424" s="220">
        <v>649005</v>
      </c>
      <c r="F1424" s="220"/>
      <c r="G1424" s="75"/>
      <c r="H1424" s="439">
        <v>2017</v>
      </c>
      <c r="I1424" s="75">
        <v>1708</v>
      </c>
      <c r="J1424" s="195"/>
      <c r="K1424" s="379">
        <f>IF(B1424="",0,VLOOKUP(B1424,Satser!$D$167:$F$194,2,FALSE)*IF(AA1424="",0,VLOOKUP(AA1424,Satser!$H$2:$J$14,2,FALSE)))</f>
        <v>89276.117771254561</v>
      </c>
      <c r="L1424" s="379">
        <f>IF(B1424="",0,VLOOKUP(B1424,Satser!$I$167:$L$194,3,FALSE)*IF(AA1424="",0,VLOOKUP(AA1424,Satser!$H$2:$J$14,3,FALSE)))</f>
        <v>599425.36217842356</v>
      </c>
      <c r="M1424" s="380">
        <f t="shared" si="23"/>
        <v>688701.47994967806</v>
      </c>
      <c r="N1424" s="141" t="s">
        <v>2636</v>
      </c>
      <c r="O1424" s="75"/>
      <c r="P1424" s="75"/>
      <c r="Q1424" s="75"/>
      <c r="R1424" s="75"/>
      <c r="S1424" s="75"/>
      <c r="T1424" s="75"/>
      <c r="U1424" s="75"/>
      <c r="V1424" s="75"/>
      <c r="W1424" s="75"/>
      <c r="X1424" s="75"/>
      <c r="Y1424" s="75"/>
      <c r="Z1424" s="75">
        <v>5</v>
      </c>
      <c r="AA1424" s="75">
        <v>12</v>
      </c>
      <c r="AB1424" s="75">
        <v>12</v>
      </c>
      <c r="AC1424" s="75">
        <v>12</v>
      </c>
      <c r="AD1424" s="75">
        <v>7</v>
      </c>
      <c r="AE1424" s="170"/>
      <c r="AF1424" s="75"/>
      <c r="AG1424" s="75"/>
      <c r="AH1424" s="75"/>
    </row>
    <row r="1425" spans="1:34" ht="14.25" customHeight="1" x14ac:dyDescent="0.25">
      <c r="A1425" s="111">
        <v>81771048</v>
      </c>
      <c r="B1425" s="220" t="s">
        <v>2225</v>
      </c>
      <c r="C1425" s="197" t="str">
        <f>VLOOKUP(B1425,Satser!$I$133:$J$160,2,FALSE)</f>
        <v>IV</v>
      </c>
      <c r="D1425" s="220" t="s">
        <v>2634</v>
      </c>
      <c r="E1425" s="220">
        <v>649205</v>
      </c>
      <c r="F1425" s="220"/>
      <c r="G1425" s="75" t="s">
        <v>527</v>
      </c>
      <c r="H1425" s="439">
        <v>2017</v>
      </c>
      <c r="I1425" s="75">
        <v>1708</v>
      </c>
      <c r="J1425" s="195"/>
      <c r="K1425" s="379">
        <f>IF(B1425="",0,VLOOKUP(B1425,Satser!$D$167:$F$194,2,FALSE)*IF(AA1425="",0,VLOOKUP(AA1425,Satser!$H$2:$J$14,2,FALSE)))</f>
        <v>89276.117771254561</v>
      </c>
      <c r="L1425" s="379">
        <f>IF(B1425="",0,VLOOKUP(B1425,Satser!$I$167:$L$194,3,FALSE)*IF(AA1425="",0,VLOOKUP(AA1425,Satser!$H$2:$J$14,3,FALSE)))</f>
        <v>599425.36217842356</v>
      </c>
      <c r="M1425" s="380">
        <f t="shared" si="23"/>
        <v>688701.47994967806</v>
      </c>
      <c r="N1425" s="141" t="s">
        <v>2644</v>
      </c>
      <c r="O1425" s="75"/>
      <c r="P1425" s="75"/>
      <c r="Q1425" s="75"/>
      <c r="R1425" s="75"/>
      <c r="S1425" s="75"/>
      <c r="T1425" s="75"/>
      <c r="U1425" s="75"/>
      <c r="V1425" s="75"/>
      <c r="W1425" s="75"/>
      <c r="X1425" s="75"/>
      <c r="Y1425" s="75"/>
      <c r="Z1425" s="75">
        <v>5</v>
      </c>
      <c r="AA1425" s="75">
        <v>12</v>
      </c>
      <c r="AB1425" s="75">
        <v>12</v>
      </c>
      <c r="AC1425" s="75">
        <v>12</v>
      </c>
      <c r="AD1425" s="75">
        <v>7</v>
      </c>
      <c r="AE1425" s="170"/>
      <c r="AF1425" s="75"/>
      <c r="AG1425" s="75"/>
      <c r="AH1425" s="75"/>
    </row>
    <row r="1426" spans="1:34" ht="14.25" customHeight="1" x14ac:dyDescent="0.25">
      <c r="A1426" s="111">
        <v>81771049</v>
      </c>
      <c r="B1426" s="220" t="s">
        <v>2226</v>
      </c>
      <c r="C1426" s="197" t="str">
        <f>VLOOKUP(B1426,Satser!$I$133:$J$160,2,FALSE)</f>
        <v>MH</v>
      </c>
      <c r="D1426" s="220" t="s">
        <v>2242</v>
      </c>
      <c r="E1426" s="220"/>
      <c r="F1426" s="220"/>
      <c r="G1426" s="75"/>
      <c r="H1426" s="439">
        <v>2017</v>
      </c>
      <c r="I1426" s="75"/>
      <c r="J1426" s="195"/>
      <c r="K1426" s="379">
        <f>IF(B1426="",0,VLOOKUP(B1426,Satser!$D$167:$F$194,2,FALSE)*IF(AA1426="",0,VLOOKUP(AA1426,Satser!$H$2:$J$14,2,FALSE)))</f>
        <v>127537.31110179223</v>
      </c>
      <c r="L1426" s="379">
        <f>IF(B1426="",0,VLOOKUP(B1426,Satser!$I$167:$L$194,3,FALSE)*IF(AA1426="",0,VLOOKUP(AA1426,Satser!$H$2:$J$14,3,FALSE)))</f>
        <v>599425.36217842356</v>
      </c>
      <c r="M1426" s="380">
        <f t="shared" si="23"/>
        <v>726962.67328021582</v>
      </c>
      <c r="N1426" s="141" t="s">
        <v>1594</v>
      </c>
      <c r="O1426" s="75"/>
      <c r="P1426" s="75"/>
      <c r="Q1426" s="75"/>
      <c r="R1426" s="75"/>
      <c r="S1426" s="75"/>
      <c r="T1426" s="75"/>
      <c r="U1426" s="75"/>
      <c r="V1426" s="75"/>
      <c r="W1426" s="75"/>
      <c r="X1426" s="75"/>
      <c r="Y1426" s="75"/>
      <c r="Z1426" s="75">
        <v>4</v>
      </c>
      <c r="AA1426" s="75">
        <v>12</v>
      </c>
      <c r="AB1426" s="75">
        <v>12</v>
      </c>
      <c r="AC1426" s="75">
        <v>12</v>
      </c>
      <c r="AD1426" s="75">
        <v>8</v>
      </c>
      <c r="AE1426" s="170"/>
      <c r="AF1426" s="75"/>
      <c r="AG1426" s="75"/>
      <c r="AH1426" s="75"/>
    </row>
    <row r="1427" spans="1:34" ht="14.25" customHeight="1" x14ac:dyDescent="0.25">
      <c r="A1427" s="111">
        <v>81771050</v>
      </c>
      <c r="B1427" s="220" t="s">
        <v>2226</v>
      </c>
      <c r="C1427" s="197" t="str">
        <f>VLOOKUP(B1427,Satser!$I$133:$J$160,2,FALSE)</f>
        <v>MH</v>
      </c>
      <c r="D1427" s="220" t="s">
        <v>2242</v>
      </c>
      <c r="E1427" s="220"/>
      <c r="F1427" s="220"/>
      <c r="G1427" s="75"/>
      <c r="H1427" s="439">
        <v>2017</v>
      </c>
      <c r="I1427" s="75"/>
      <c r="J1427" s="195"/>
      <c r="K1427" s="379">
        <f>IF(B1427="",0,VLOOKUP(B1427,Satser!$D$167:$F$194,2,FALSE)*IF(AA1427="",0,VLOOKUP(AA1427,Satser!$H$2:$J$14,2,FALSE)))</f>
        <v>127537.31110179223</v>
      </c>
      <c r="L1427" s="379">
        <f>IF(B1427="",0,VLOOKUP(B1427,Satser!$I$167:$L$194,3,FALSE)*IF(AA1427="",0,VLOOKUP(AA1427,Satser!$H$2:$J$14,3,FALSE)))</f>
        <v>599425.36217842356</v>
      </c>
      <c r="M1427" s="380">
        <f t="shared" si="23"/>
        <v>726962.67328021582</v>
      </c>
      <c r="N1427" s="141" t="s">
        <v>1594</v>
      </c>
      <c r="O1427" s="75"/>
      <c r="P1427" s="75"/>
      <c r="Q1427" s="75"/>
      <c r="R1427" s="75"/>
      <c r="S1427" s="75"/>
      <c r="T1427" s="75"/>
      <c r="U1427" s="75"/>
      <c r="V1427" s="75"/>
      <c r="W1427" s="75"/>
      <c r="X1427" s="75"/>
      <c r="Y1427" s="75"/>
      <c r="Z1427" s="75">
        <v>4</v>
      </c>
      <c r="AA1427" s="75">
        <v>12</v>
      </c>
      <c r="AB1427" s="75">
        <v>12</v>
      </c>
      <c r="AC1427" s="75">
        <v>12</v>
      </c>
      <c r="AD1427" s="75">
        <v>8</v>
      </c>
      <c r="AE1427" s="170"/>
      <c r="AF1427" s="75"/>
      <c r="AG1427" s="75"/>
      <c r="AH1427" s="75"/>
    </row>
    <row r="1428" spans="1:34" ht="14.25" customHeight="1" x14ac:dyDescent="0.25">
      <c r="A1428" s="111">
        <v>81771051</v>
      </c>
      <c r="B1428" s="220" t="s">
        <v>2226</v>
      </c>
      <c r="C1428" s="197" t="str">
        <f>VLOOKUP(B1428,Satser!$I$133:$J$160,2,FALSE)</f>
        <v>MH</v>
      </c>
      <c r="D1428" s="220" t="s">
        <v>2242</v>
      </c>
      <c r="E1428" s="220"/>
      <c r="F1428" s="220"/>
      <c r="G1428" s="75"/>
      <c r="H1428" s="439">
        <v>2017</v>
      </c>
      <c r="I1428" s="75"/>
      <c r="J1428" s="195"/>
      <c r="K1428" s="379">
        <f>IF(B1428="",0,VLOOKUP(B1428,Satser!$D$167:$F$194,2,FALSE)*IF(AA1428="",0,VLOOKUP(AA1428,Satser!$H$2:$J$14,2,FALSE)))</f>
        <v>127537.31110179223</v>
      </c>
      <c r="L1428" s="379">
        <f>IF(B1428="",0,VLOOKUP(B1428,Satser!$I$167:$L$194,3,FALSE)*IF(AA1428="",0,VLOOKUP(AA1428,Satser!$H$2:$J$14,3,FALSE)))</f>
        <v>599425.36217842356</v>
      </c>
      <c r="M1428" s="380">
        <f t="shared" si="23"/>
        <v>726962.67328021582</v>
      </c>
      <c r="N1428" s="141" t="s">
        <v>1594</v>
      </c>
      <c r="O1428" s="75"/>
      <c r="P1428" s="75"/>
      <c r="Q1428" s="75"/>
      <c r="R1428" s="75"/>
      <c r="S1428" s="75"/>
      <c r="T1428" s="75"/>
      <c r="U1428" s="75"/>
      <c r="V1428" s="75"/>
      <c r="W1428" s="75"/>
      <c r="X1428" s="75"/>
      <c r="Y1428" s="75"/>
      <c r="Z1428" s="75">
        <v>4</v>
      </c>
      <c r="AA1428" s="75">
        <v>12</v>
      </c>
      <c r="AB1428" s="75">
        <v>12</v>
      </c>
      <c r="AC1428" s="75">
        <v>12</v>
      </c>
      <c r="AD1428" s="75">
        <v>8</v>
      </c>
      <c r="AE1428" s="170"/>
      <c r="AF1428" s="75"/>
      <c r="AG1428" s="75"/>
      <c r="AH1428" s="75"/>
    </row>
    <row r="1429" spans="1:34" ht="14.25" customHeight="1" x14ac:dyDescent="0.25">
      <c r="A1429" s="111">
        <v>81771052</v>
      </c>
      <c r="B1429" s="220" t="s">
        <v>2226</v>
      </c>
      <c r="C1429" s="197" t="str">
        <f>VLOOKUP(B1429,Satser!$I$133:$J$160,2,FALSE)</f>
        <v>MH</v>
      </c>
      <c r="D1429" s="220" t="s">
        <v>2242</v>
      </c>
      <c r="E1429" s="220"/>
      <c r="F1429" s="220"/>
      <c r="G1429" s="75"/>
      <c r="H1429" s="439">
        <v>2017</v>
      </c>
      <c r="I1429" s="75"/>
      <c r="J1429" s="195"/>
      <c r="K1429" s="379">
        <f>IF(B1429="",0,VLOOKUP(B1429,Satser!$D$167:$F$194,2,FALSE)*IF(AA1429="",0,VLOOKUP(AA1429,Satser!$H$2:$J$14,2,FALSE)))</f>
        <v>127537.31110179223</v>
      </c>
      <c r="L1429" s="379">
        <f>IF(B1429="",0,VLOOKUP(B1429,Satser!$I$167:$L$194,3,FALSE)*IF(AA1429="",0,VLOOKUP(AA1429,Satser!$H$2:$J$14,3,FALSE)))</f>
        <v>599425.36217842356</v>
      </c>
      <c r="M1429" s="380">
        <f t="shared" si="23"/>
        <v>726962.67328021582</v>
      </c>
      <c r="N1429" s="141" t="s">
        <v>1594</v>
      </c>
      <c r="O1429" s="75"/>
      <c r="P1429" s="75"/>
      <c r="Q1429" s="75"/>
      <c r="R1429" s="75"/>
      <c r="S1429" s="75"/>
      <c r="T1429" s="75"/>
      <c r="U1429" s="75"/>
      <c r="V1429" s="75"/>
      <c r="W1429" s="75"/>
      <c r="X1429" s="75"/>
      <c r="Y1429" s="75"/>
      <c r="Z1429" s="75">
        <v>4</v>
      </c>
      <c r="AA1429" s="75">
        <v>12</v>
      </c>
      <c r="AB1429" s="75">
        <v>12</v>
      </c>
      <c r="AC1429" s="75">
        <v>12</v>
      </c>
      <c r="AD1429" s="75">
        <v>8</v>
      </c>
      <c r="AE1429" s="170"/>
      <c r="AF1429" s="75"/>
      <c r="AG1429" s="75"/>
      <c r="AH1429" s="75"/>
    </row>
    <row r="1430" spans="1:34" ht="14.25" customHeight="1" x14ac:dyDescent="0.25">
      <c r="A1430" s="111">
        <v>81771053</v>
      </c>
      <c r="B1430" s="220" t="s">
        <v>2226</v>
      </c>
      <c r="C1430" s="197" t="str">
        <f>VLOOKUP(B1430,Satser!$I$133:$J$160,2,FALSE)</f>
        <v>MH</v>
      </c>
      <c r="D1430" s="220" t="s">
        <v>2242</v>
      </c>
      <c r="E1430" s="220"/>
      <c r="F1430" s="220"/>
      <c r="G1430" s="75"/>
      <c r="H1430" s="439">
        <v>2017</v>
      </c>
      <c r="I1430" s="75"/>
      <c r="J1430" s="195"/>
      <c r="K1430" s="379">
        <f>IF(B1430="",0,VLOOKUP(B1430,Satser!$D$167:$F$194,2,FALSE)*IF(AA1430="",0,VLOOKUP(AA1430,Satser!$H$2:$J$14,2,FALSE)))</f>
        <v>127537.31110179223</v>
      </c>
      <c r="L1430" s="379">
        <f>IF(B1430="",0,VLOOKUP(B1430,Satser!$I$167:$L$194,3,FALSE)*IF(AA1430="",0,VLOOKUP(AA1430,Satser!$H$2:$J$14,3,FALSE)))</f>
        <v>599425.36217842356</v>
      </c>
      <c r="M1430" s="380">
        <f t="shared" si="23"/>
        <v>726962.67328021582</v>
      </c>
      <c r="N1430" s="141" t="s">
        <v>1594</v>
      </c>
      <c r="O1430" s="75"/>
      <c r="P1430" s="75"/>
      <c r="Q1430" s="75"/>
      <c r="R1430" s="75"/>
      <c r="S1430" s="75"/>
      <c r="T1430" s="75"/>
      <c r="U1430" s="75"/>
      <c r="V1430" s="75"/>
      <c r="W1430" s="75"/>
      <c r="X1430" s="75"/>
      <c r="Y1430" s="75"/>
      <c r="Z1430" s="75">
        <v>4</v>
      </c>
      <c r="AA1430" s="75">
        <v>12</v>
      </c>
      <c r="AB1430" s="75">
        <v>12</v>
      </c>
      <c r="AC1430" s="75">
        <v>12</v>
      </c>
      <c r="AD1430" s="75">
        <v>8</v>
      </c>
      <c r="AE1430" s="170"/>
      <c r="AF1430" s="75"/>
      <c r="AG1430" s="75"/>
      <c r="AH1430" s="75"/>
    </row>
    <row r="1431" spans="1:34" ht="14.25" customHeight="1" x14ac:dyDescent="0.25">
      <c r="A1431" s="111">
        <v>81771054</v>
      </c>
      <c r="B1431" s="220" t="s">
        <v>2226</v>
      </c>
      <c r="C1431" s="197" t="str">
        <f>VLOOKUP(B1431,Satser!$I$133:$J$160,2,FALSE)</f>
        <v>MH</v>
      </c>
      <c r="D1431" s="220" t="s">
        <v>2242</v>
      </c>
      <c r="E1431" s="220"/>
      <c r="F1431" s="220"/>
      <c r="G1431" s="75"/>
      <c r="H1431" s="439">
        <v>2017</v>
      </c>
      <c r="I1431" s="75"/>
      <c r="J1431" s="195"/>
      <c r="K1431" s="379">
        <f>IF(B1431="",0,VLOOKUP(B1431,Satser!$D$167:$F$194,2,FALSE)*IF(AA1431="",0,VLOOKUP(AA1431,Satser!$H$2:$J$14,2,FALSE)))</f>
        <v>127537.31110179223</v>
      </c>
      <c r="L1431" s="379">
        <f>IF(B1431="",0,VLOOKUP(B1431,Satser!$I$167:$L$194,3,FALSE)*IF(AA1431="",0,VLOOKUP(AA1431,Satser!$H$2:$J$14,3,FALSE)))</f>
        <v>599425.36217842356</v>
      </c>
      <c r="M1431" s="380">
        <f t="shared" si="23"/>
        <v>726962.67328021582</v>
      </c>
      <c r="N1431" s="141" t="s">
        <v>1594</v>
      </c>
      <c r="O1431" s="75"/>
      <c r="P1431" s="75"/>
      <c r="Q1431" s="75"/>
      <c r="R1431" s="75"/>
      <c r="S1431" s="75"/>
      <c r="T1431" s="75"/>
      <c r="U1431" s="75"/>
      <c r="V1431" s="75"/>
      <c r="W1431" s="75"/>
      <c r="X1431" s="75"/>
      <c r="Y1431" s="75"/>
      <c r="Z1431" s="75">
        <v>4</v>
      </c>
      <c r="AA1431" s="75">
        <v>12</v>
      </c>
      <c r="AB1431" s="75">
        <v>12</v>
      </c>
      <c r="AC1431" s="75">
        <v>12</v>
      </c>
      <c r="AD1431" s="75">
        <v>8</v>
      </c>
      <c r="AE1431" s="170"/>
      <c r="AF1431" s="75"/>
      <c r="AG1431" s="75"/>
      <c r="AH1431" s="75"/>
    </row>
    <row r="1432" spans="1:34" ht="14.25" customHeight="1" x14ac:dyDescent="0.25">
      <c r="A1432" s="111">
        <v>81771055</v>
      </c>
      <c r="B1432" s="220" t="s">
        <v>2226</v>
      </c>
      <c r="C1432" s="197" t="str">
        <f>VLOOKUP(B1432,Satser!$I$133:$J$160,2,FALSE)</f>
        <v>MH</v>
      </c>
      <c r="D1432" s="220" t="s">
        <v>2242</v>
      </c>
      <c r="E1432" s="220"/>
      <c r="F1432" s="220"/>
      <c r="G1432" s="75"/>
      <c r="H1432" s="439">
        <v>2017</v>
      </c>
      <c r="I1432" s="75"/>
      <c r="J1432" s="195"/>
      <c r="K1432" s="379">
        <f>IF(B1432="",0,VLOOKUP(B1432,Satser!$D$167:$F$194,2,FALSE)*IF(AA1432="",0,VLOOKUP(AA1432,Satser!$H$2:$J$14,2,FALSE)))</f>
        <v>127537.31110179223</v>
      </c>
      <c r="L1432" s="379">
        <f>IF(B1432="",0,VLOOKUP(B1432,Satser!$I$167:$L$194,3,FALSE)*IF(AA1432="",0,VLOOKUP(AA1432,Satser!$H$2:$J$14,3,FALSE)))</f>
        <v>599425.36217842356</v>
      </c>
      <c r="M1432" s="380">
        <f t="shared" si="23"/>
        <v>726962.67328021582</v>
      </c>
      <c r="N1432" s="141" t="s">
        <v>1594</v>
      </c>
      <c r="O1432" s="75"/>
      <c r="P1432" s="75"/>
      <c r="Q1432" s="75"/>
      <c r="R1432" s="75"/>
      <c r="S1432" s="75"/>
      <c r="T1432" s="75"/>
      <c r="U1432" s="75"/>
      <c r="V1432" s="75"/>
      <c r="W1432" s="75"/>
      <c r="X1432" s="75"/>
      <c r="Y1432" s="75"/>
      <c r="Z1432" s="75">
        <v>4</v>
      </c>
      <c r="AA1432" s="75">
        <v>12</v>
      </c>
      <c r="AB1432" s="75">
        <v>12</v>
      </c>
      <c r="AC1432" s="75">
        <v>12</v>
      </c>
      <c r="AD1432" s="75">
        <v>8</v>
      </c>
      <c r="AE1432" s="170"/>
      <c r="AF1432" s="75"/>
      <c r="AG1432" s="75"/>
      <c r="AH1432" s="75"/>
    </row>
    <row r="1433" spans="1:34" ht="14.25" customHeight="1" x14ac:dyDescent="0.25">
      <c r="A1433" s="111">
        <v>81771056</v>
      </c>
      <c r="B1433" s="220" t="s">
        <v>2226</v>
      </c>
      <c r="C1433" s="197" t="str">
        <f>VLOOKUP(B1433,Satser!$I$133:$J$160,2,FALSE)</f>
        <v>MH</v>
      </c>
      <c r="D1433" s="220" t="s">
        <v>2242</v>
      </c>
      <c r="E1433" s="220"/>
      <c r="F1433" s="220"/>
      <c r="G1433" s="75"/>
      <c r="H1433" s="439">
        <v>2017</v>
      </c>
      <c r="I1433" s="75"/>
      <c r="J1433" s="195"/>
      <c r="K1433" s="379">
        <f>IF(B1433="",0,VLOOKUP(B1433,Satser!$D$167:$F$194,2,FALSE)*IF(AA1433="",0,VLOOKUP(AA1433,Satser!$H$2:$J$14,2,FALSE)))</f>
        <v>127537.31110179223</v>
      </c>
      <c r="L1433" s="379">
        <f>IF(B1433="",0,VLOOKUP(B1433,Satser!$I$167:$L$194,3,FALSE)*IF(AA1433="",0,VLOOKUP(AA1433,Satser!$H$2:$J$14,3,FALSE)))</f>
        <v>599425.36217842356</v>
      </c>
      <c r="M1433" s="380">
        <f t="shared" si="23"/>
        <v>726962.67328021582</v>
      </c>
      <c r="N1433" s="141" t="s">
        <v>1594</v>
      </c>
      <c r="O1433" s="75"/>
      <c r="P1433" s="75"/>
      <c r="Q1433" s="75"/>
      <c r="R1433" s="75"/>
      <c r="S1433" s="75"/>
      <c r="T1433" s="75"/>
      <c r="U1433" s="75"/>
      <c r="V1433" s="75"/>
      <c r="W1433" s="75"/>
      <c r="X1433" s="75"/>
      <c r="Y1433" s="75"/>
      <c r="Z1433" s="75">
        <v>4</v>
      </c>
      <c r="AA1433" s="75">
        <v>12</v>
      </c>
      <c r="AB1433" s="75">
        <v>12</v>
      </c>
      <c r="AC1433" s="75">
        <v>12</v>
      </c>
      <c r="AD1433" s="75">
        <v>8</v>
      </c>
      <c r="AE1433" s="170"/>
      <c r="AF1433" s="75"/>
      <c r="AG1433" s="75"/>
      <c r="AH1433" s="75"/>
    </row>
    <row r="1434" spans="1:34" ht="14.25" customHeight="1" x14ac:dyDescent="0.25">
      <c r="A1434" s="111">
        <v>81771057</v>
      </c>
      <c r="B1434" s="220" t="s">
        <v>2226</v>
      </c>
      <c r="C1434" s="197" t="str">
        <f>VLOOKUP(B1434,Satser!$I$133:$J$160,2,FALSE)</f>
        <v>MH</v>
      </c>
      <c r="D1434" s="220" t="s">
        <v>2242</v>
      </c>
      <c r="E1434" s="220"/>
      <c r="F1434" s="220"/>
      <c r="G1434" s="75"/>
      <c r="H1434" s="439">
        <v>2017</v>
      </c>
      <c r="I1434" s="75"/>
      <c r="J1434" s="195"/>
      <c r="K1434" s="379">
        <f>IF(B1434="",0,VLOOKUP(B1434,Satser!$D$167:$F$194,2,FALSE)*IF(AA1434="",0,VLOOKUP(AA1434,Satser!$H$2:$J$14,2,FALSE)))</f>
        <v>127537.31110179223</v>
      </c>
      <c r="L1434" s="379">
        <f>IF(B1434="",0,VLOOKUP(B1434,Satser!$I$167:$L$194,3,FALSE)*IF(AA1434="",0,VLOOKUP(AA1434,Satser!$H$2:$J$14,3,FALSE)))</f>
        <v>599425.36217842356</v>
      </c>
      <c r="M1434" s="380">
        <f t="shared" si="23"/>
        <v>726962.67328021582</v>
      </c>
      <c r="N1434" s="141" t="s">
        <v>1594</v>
      </c>
      <c r="O1434" s="75"/>
      <c r="P1434" s="75"/>
      <c r="Q1434" s="75"/>
      <c r="R1434" s="75"/>
      <c r="S1434" s="75"/>
      <c r="T1434" s="75"/>
      <c r="U1434" s="75"/>
      <c r="V1434" s="75"/>
      <c r="W1434" s="75"/>
      <c r="X1434" s="75"/>
      <c r="Y1434" s="75"/>
      <c r="Z1434" s="75">
        <v>4</v>
      </c>
      <c r="AA1434" s="75">
        <v>12</v>
      </c>
      <c r="AB1434" s="75">
        <v>12</v>
      </c>
      <c r="AC1434" s="75">
        <v>12</v>
      </c>
      <c r="AD1434" s="75">
        <v>8</v>
      </c>
      <c r="AE1434" s="170"/>
      <c r="AF1434" s="75"/>
      <c r="AG1434" s="75"/>
      <c r="AH1434" s="75"/>
    </row>
    <row r="1435" spans="1:34" ht="14.25" customHeight="1" x14ac:dyDescent="0.25">
      <c r="A1435" s="111">
        <v>81771058</v>
      </c>
      <c r="B1435" s="220" t="s">
        <v>2226</v>
      </c>
      <c r="C1435" s="197" t="str">
        <f>VLOOKUP(B1435,Satser!$I$133:$J$160,2,FALSE)</f>
        <v>MH</v>
      </c>
      <c r="D1435" s="220" t="s">
        <v>2242</v>
      </c>
      <c r="E1435" s="220"/>
      <c r="F1435" s="220"/>
      <c r="G1435" s="75"/>
      <c r="H1435" s="439">
        <v>2017</v>
      </c>
      <c r="I1435" s="75"/>
      <c r="J1435" s="195"/>
      <c r="K1435" s="379">
        <f>IF(B1435="",0,VLOOKUP(B1435,Satser!$D$167:$F$194,2,FALSE)*IF(AA1435="",0,VLOOKUP(AA1435,Satser!$H$2:$J$14,2,FALSE)))</f>
        <v>127537.31110179223</v>
      </c>
      <c r="L1435" s="379">
        <f>IF(B1435="",0,VLOOKUP(B1435,Satser!$I$167:$L$194,3,FALSE)*IF(AA1435="",0,VLOOKUP(AA1435,Satser!$H$2:$J$14,3,FALSE)))</f>
        <v>599425.36217842356</v>
      </c>
      <c r="M1435" s="380">
        <f t="shared" si="23"/>
        <v>726962.67328021582</v>
      </c>
      <c r="N1435" s="141" t="s">
        <v>1594</v>
      </c>
      <c r="O1435" s="75"/>
      <c r="P1435" s="75"/>
      <c r="Q1435" s="75"/>
      <c r="R1435" s="75"/>
      <c r="S1435" s="75"/>
      <c r="T1435" s="75"/>
      <c r="U1435" s="75"/>
      <c r="V1435" s="75"/>
      <c r="W1435" s="75"/>
      <c r="X1435" s="75"/>
      <c r="Y1435" s="75"/>
      <c r="Z1435" s="75">
        <v>4</v>
      </c>
      <c r="AA1435" s="75">
        <v>12</v>
      </c>
      <c r="AB1435" s="75">
        <v>12</v>
      </c>
      <c r="AC1435" s="75">
        <v>12</v>
      </c>
      <c r="AD1435" s="75">
        <v>8</v>
      </c>
      <c r="AE1435" s="170"/>
      <c r="AF1435" s="75"/>
      <c r="AG1435" s="75"/>
      <c r="AH1435" s="75"/>
    </row>
    <row r="1436" spans="1:34" ht="14.25" customHeight="1" x14ac:dyDescent="0.25">
      <c r="A1436" s="111">
        <v>81771059</v>
      </c>
      <c r="B1436" s="220" t="s">
        <v>2226</v>
      </c>
      <c r="C1436" s="197" t="str">
        <f>VLOOKUP(B1436,Satser!$I$133:$J$160,2,FALSE)</f>
        <v>MH</v>
      </c>
      <c r="D1436" s="220" t="s">
        <v>2242</v>
      </c>
      <c r="E1436" s="220"/>
      <c r="F1436" s="220"/>
      <c r="G1436" s="75"/>
      <c r="H1436" s="439">
        <v>2017</v>
      </c>
      <c r="I1436" s="75"/>
      <c r="J1436" s="195"/>
      <c r="K1436" s="379">
        <f>IF(B1436="",0,VLOOKUP(B1436,Satser!$D$167:$F$194,2,FALSE)*IF(AA1436="",0,VLOOKUP(AA1436,Satser!$H$2:$J$14,2,FALSE)))</f>
        <v>127537.31110179223</v>
      </c>
      <c r="L1436" s="379">
        <f>IF(B1436="",0,VLOOKUP(B1436,Satser!$I$167:$L$194,3,FALSE)*IF(AA1436="",0,VLOOKUP(AA1436,Satser!$H$2:$J$14,3,FALSE)))</f>
        <v>599425.36217842356</v>
      </c>
      <c r="M1436" s="380">
        <f t="shared" si="23"/>
        <v>726962.67328021582</v>
      </c>
      <c r="N1436" s="141" t="s">
        <v>1594</v>
      </c>
      <c r="O1436" s="75"/>
      <c r="P1436" s="75"/>
      <c r="Q1436" s="75"/>
      <c r="R1436" s="75"/>
      <c r="S1436" s="75"/>
      <c r="T1436" s="75"/>
      <c r="U1436" s="75"/>
      <c r="V1436" s="75"/>
      <c r="W1436" s="75"/>
      <c r="X1436" s="75"/>
      <c r="Y1436" s="75"/>
      <c r="Z1436" s="75">
        <v>4</v>
      </c>
      <c r="AA1436" s="75">
        <v>12</v>
      </c>
      <c r="AB1436" s="75">
        <v>12</v>
      </c>
      <c r="AC1436" s="75">
        <v>12</v>
      </c>
      <c r="AD1436" s="75">
        <v>8</v>
      </c>
      <c r="AE1436" s="170"/>
      <c r="AF1436" s="75"/>
      <c r="AG1436" s="75"/>
      <c r="AH1436" s="75"/>
    </row>
    <row r="1437" spans="1:34" ht="14.25" customHeight="1" x14ac:dyDescent="0.25">
      <c r="A1437" s="111">
        <v>81771060</v>
      </c>
      <c r="B1437" s="220" t="s">
        <v>2226</v>
      </c>
      <c r="C1437" s="197" t="str">
        <f>VLOOKUP(B1437,Satser!$I$133:$J$160,2,FALSE)</f>
        <v>MH</v>
      </c>
      <c r="D1437" s="220" t="s">
        <v>2242</v>
      </c>
      <c r="E1437" s="220"/>
      <c r="F1437" s="220"/>
      <c r="G1437" s="75"/>
      <c r="H1437" s="439">
        <v>2017</v>
      </c>
      <c r="I1437" s="75"/>
      <c r="J1437" s="195"/>
      <c r="K1437" s="379">
        <f>IF(B1437="",0,VLOOKUP(B1437,Satser!$D$167:$F$194,2,FALSE)*IF(AA1437="",0,VLOOKUP(AA1437,Satser!$H$2:$J$14,2,FALSE)))</f>
        <v>127537.31110179223</v>
      </c>
      <c r="L1437" s="379">
        <f>IF(B1437="",0,VLOOKUP(B1437,Satser!$I$167:$L$194,3,FALSE)*IF(AA1437="",0,VLOOKUP(AA1437,Satser!$H$2:$J$14,3,FALSE)))</f>
        <v>599425.36217842356</v>
      </c>
      <c r="M1437" s="380">
        <f t="shared" si="23"/>
        <v>726962.67328021582</v>
      </c>
      <c r="N1437" s="141" t="s">
        <v>1594</v>
      </c>
      <c r="O1437" s="75"/>
      <c r="P1437" s="75"/>
      <c r="Q1437" s="75"/>
      <c r="R1437" s="75"/>
      <c r="S1437" s="75"/>
      <c r="T1437" s="75"/>
      <c r="U1437" s="75"/>
      <c r="V1437" s="75"/>
      <c r="W1437" s="75"/>
      <c r="X1437" s="75"/>
      <c r="Y1437" s="75"/>
      <c r="Z1437" s="75">
        <v>4</v>
      </c>
      <c r="AA1437" s="75">
        <v>12</v>
      </c>
      <c r="AB1437" s="75">
        <v>12</v>
      </c>
      <c r="AC1437" s="75">
        <v>12</v>
      </c>
      <c r="AD1437" s="75">
        <v>8</v>
      </c>
      <c r="AE1437" s="170"/>
      <c r="AF1437" s="75"/>
      <c r="AG1437" s="75"/>
      <c r="AH1437" s="75"/>
    </row>
    <row r="1438" spans="1:34" ht="14.25" customHeight="1" x14ac:dyDescent="0.25">
      <c r="A1438" s="111">
        <v>81771061</v>
      </c>
      <c r="B1438" s="220" t="s">
        <v>2226</v>
      </c>
      <c r="C1438" s="197" t="str">
        <f>VLOOKUP(B1438,Satser!$I$133:$J$160,2,FALSE)</f>
        <v>MH</v>
      </c>
      <c r="D1438" s="220" t="s">
        <v>2242</v>
      </c>
      <c r="E1438" s="220"/>
      <c r="F1438" s="220"/>
      <c r="G1438" s="75"/>
      <c r="H1438" s="439">
        <v>2017</v>
      </c>
      <c r="I1438" s="75"/>
      <c r="J1438" s="195"/>
      <c r="K1438" s="379">
        <f>IF(B1438="",0,VLOOKUP(B1438,Satser!$D$167:$F$194,2,FALSE)*IF(AA1438="",0,VLOOKUP(AA1438,Satser!$H$2:$J$14,2,FALSE)))</f>
        <v>127537.31110179223</v>
      </c>
      <c r="L1438" s="379">
        <f>IF(B1438="",0,VLOOKUP(B1438,Satser!$I$167:$L$194,3,FALSE)*IF(AA1438="",0,VLOOKUP(AA1438,Satser!$H$2:$J$14,3,FALSE)))</f>
        <v>599425.36217842356</v>
      </c>
      <c r="M1438" s="380">
        <f t="shared" si="23"/>
        <v>726962.67328021582</v>
      </c>
      <c r="N1438" s="141" t="s">
        <v>1594</v>
      </c>
      <c r="O1438" s="75"/>
      <c r="P1438" s="75"/>
      <c r="Q1438" s="75"/>
      <c r="R1438" s="75"/>
      <c r="S1438" s="75"/>
      <c r="T1438" s="75"/>
      <c r="U1438" s="75"/>
      <c r="V1438" s="75"/>
      <c r="W1438" s="75"/>
      <c r="X1438" s="75"/>
      <c r="Y1438" s="75"/>
      <c r="Z1438" s="75">
        <v>4</v>
      </c>
      <c r="AA1438" s="75">
        <v>12</v>
      </c>
      <c r="AB1438" s="75">
        <v>12</v>
      </c>
      <c r="AC1438" s="75">
        <v>12</v>
      </c>
      <c r="AD1438" s="75">
        <v>8</v>
      </c>
      <c r="AE1438" s="170"/>
      <c r="AF1438" s="75"/>
      <c r="AG1438" s="75"/>
      <c r="AH1438" s="75"/>
    </row>
    <row r="1439" spans="1:34" ht="14.25" customHeight="1" x14ac:dyDescent="0.25">
      <c r="A1439" s="111">
        <v>81771062</v>
      </c>
      <c r="B1439" s="220" t="s">
        <v>2226</v>
      </c>
      <c r="C1439" s="197" t="str">
        <f>VLOOKUP(B1439,Satser!$I$133:$J$160,2,FALSE)</f>
        <v>MH</v>
      </c>
      <c r="D1439" s="220" t="s">
        <v>2242</v>
      </c>
      <c r="E1439" s="220"/>
      <c r="F1439" s="220"/>
      <c r="G1439" s="75"/>
      <c r="H1439" s="439">
        <v>2017</v>
      </c>
      <c r="I1439" s="75"/>
      <c r="J1439" s="195"/>
      <c r="K1439" s="379">
        <f>IF(B1439="",0,VLOOKUP(B1439,Satser!$D$167:$F$194,2,FALSE)*IF(AA1439="",0,VLOOKUP(AA1439,Satser!$H$2:$J$14,2,FALSE)))</f>
        <v>127537.31110179223</v>
      </c>
      <c r="L1439" s="379">
        <f>IF(B1439="",0,VLOOKUP(B1439,Satser!$I$167:$L$194,3,FALSE)*IF(AA1439="",0,VLOOKUP(AA1439,Satser!$H$2:$J$14,3,FALSE)))</f>
        <v>599425.36217842356</v>
      </c>
      <c r="M1439" s="380">
        <f t="shared" si="23"/>
        <v>726962.67328021582</v>
      </c>
      <c r="N1439" s="141" t="s">
        <v>1594</v>
      </c>
      <c r="O1439" s="75"/>
      <c r="P1439" s="75"/>
      <c r="Q1439" s="75"/>
      <c r="R1439" s="75"/>
      <c r="S1439" s="75"/>
      <c r="T1439" s="75"/>
      <c r="U1439" s="75"/>
      <c r="V1439" s="75"/>
      <c r="W1439" s="75"/>
      <c r="X1439" s="75"/>
      <c r="Y1439" s="75"/>
      <c r="Z1439" s="75">
        <v>4</v>
      </c>
      <c r="AA1439" s="75">
        <v>12</v>
      </c>
      <c r="AB1439" s="75">
        <v>12</v>
      </c>
      <c r="AC1439" s="75">
        <v>12</v>
      </c>
      <c r="AD1439" s="75">
        <v>8</v>
      </c>
      <c r="AE1439" s="170"/>
      <c r="AF1439" s="75"/>
      <c r="AG1439" s="75"/>
      <c r="AH1439" s="75"/>
    </row>
    <row r="1440" spans="1:34" ht="14.25" customHeight="1" x14ac:dyDescent="0.25">
      <c r="A1440" s="111">
        <v>81771063</v>
      </c>
      <c r="B1440" s="220" t="s">
        <v>2226</v>
      </c>
      <c r="C1440" s="197" t="str">
        <f>VLOOKUP(B1440,Satser!$I$133:$J$160,2,FALSE)</f>
        <v>MH</v>
      </c>
      <c r="D1440" s="220" t="s">
        <v>2242</v>
      </c>
      <c r="E1440" s="220"/>
      <c r="F1440" s="220"/>
      <c r="G1440" s="75"/>
      <c r="H1440" s="439">
        <v>2017</v>
      </c>
      <c r="I1440" s="75"/>
      <c r="J1440" s="195"/>
      <c r="K1440" s="379">
        <f>IF(B1440="",0,VLOOKUP(B1440,Satser!$D$167:$F$194,2,FALSE)*IF(AA1440="",0,VLOOKUP(AA1440,Satser!$H$2:$J$14,2,FALSE)))</f>
        <v>127537.31110179223</v>
      </c>
      <c r="L1440" s="379">
        <f>IF(B1440="",0,VLOOKUP(B1440,Satser!$I$167:$L$194,3,FALSE)*IF(AA1440="",0,VLOOKUP(AA1440,Satser!$H$2:$J$14,3,FALSE)))</f>
        <v>599425.36217842356</v>
      </c>
      <c r="M1440" s="380">
        <f t="shared" si="23"/>
        <v>726962.67328021582</v>
      </c>
      <c r="N1440" s="141" t="s">
        <v>1594</v>
      </c>
      <c r="O1440" s="75"/>
      <c r="P1440" s="75"/>
      <c r="Q1440" s="75"/>
      <c r="R1440" s="75"/>
      <c r="S1440" s="75"/>
      <c r="T1440" s="75"/>
      <c r="U1440" s="75"/>
      <c r="V1440" s="75"/>
      <c r="W1440" s="75"/>
      <c r="X1440" s="75"/>
      <c r="Y1440" s="75"/>
      <c r="Z1440" s="75">
        <v>4</v>
      </c>
      <c r="AA1440" s="75">
        <v>12</v>
      </c>
      <c r="AB1440" s="75">
        <v>12</v>
      </c>
      <c r="AC1440" s="75">
        <v>12</v>
      </c>
      <c r="AD1440" s="75">
        <v>8</v>
      </c>
      <c r="AE1440" s="170"/>
      <c r="AF1440" s="75"/>
      <c r="AG1440" s="75"/>
      <c r="AH1440" s="75"/>
    </row>
    <row r="1441" spans="1:34" ht="14.25" customHeight="1" x14ac:dyDescent="0.25">
      <c r="A1441" s="111">
        <v>81771064</v>
      </c>
      <c r="B1441" s="220" t="s">
        <v>2226</v>
      </c>
      <c r="C1441" s="197" t="str">
        <f>VLOOKUP(B1441,Satser!$I$133:$J$160,2,FALSE)</f>
        <v>MH</v>
      </c>
      <c r="D1441" s="220" t="s">
        <v>2242</v>
      </c>
      <c r="E1441" s="220"/>
      <c r="F1441" s="220"/>
      <c r="G1441" s="75"/>
      <c r="H1441" s="439">
        <v>2017</v>
      </c>
      <c r="I1441" s="75"/>
      <c r="J1441" s="195"/>
      <c r="K1441" s="379">
        <f>IF(B1441="",0,VLOOKUP(B1441,Satser!$D$167:$F$194,2,FALSE)*IF(AA1441="",0,VLOOKUP(AA1441,Satser!$H$2:$J$14,2,FALSE)))</f>
        <v>127537.31110179223</v>
      </c>
      <c r="L1441" s="379">
        <f>IF(B1441="",0,VLOOKUP(B1441,Satser!$I$167:$L$194,3,FALSE)*IF(AA1441="",0,VLOOKUP(AA1441,Satser!$H$2:$J$14,3,FALSE)))</f>
        <v>599425.36217842356</v>
      </c>
      <c r="M1441" s="380">
        <f t="shared" si="23"/>
        <v>726962.67328021582</v>
      </c>
      <c r="N1441" s="141" t="s">
        <v>1594</v>
      </c>
      <c r="O1441" s="75"/>
      <c r="P1441" s="75"/>
      <c r="Q1441" s="75"/>
      <c r="R1441" s="75"/>
      <c r="S1441" s="75"/>
      <c r="T1441" s="75"/>
      <c r="U1441" s="75"/>
      <c r="V1441" s="75"/>
      <c r="W1441" s="75"/>
      <c r="X1441" s="75"/>
      <c r="Y1441" s="75"/>
      <c r="Z1441" s="75">
        <v>4</v>
      </c>
      <c r="AA1441" s="75">
        <v>12</v>
      </c>
      <c r="AB1441" s="75">
        <v>12</v>
      </c>
      <c r="AC1441" s="75">
        <v>12</v>
      </c>
      <c r="AD1441" s="75">
        <v>8</v>
      </c>
      <c r="AE1441" s="170"/>
      <c r="AF1441" s="75"/>
      <c r="AG1441" s="75"/>
      <c r="AH1441" s="75"/>
    </row>
    <row r="1442" spans="1:34" ht="14.25" customHeight="1" x14ac:dyDescent="0.25">
      <c r="A1442" s="111">
        <v>81771065</v>
      </c>
      <c r="B1442" s="220" t="s">
        <v>2226</v>
      </c>
      <c r="C1442" s="197" t="str">
        <f>VLOOKUP(B1442,Satser!$I$133:$J$160,2,FALSE)</f>
        <v>MH</v>
      </c>
      <c r="D1442" s="220" t="s">
        <v>2242</v>
      </c>
      <c r="E1442" s="220"/>
      <c r="F1442" s="220"/>
      <c r="G1442" s="75"/>
      <c r="H1442" s="439">
        <v>2017</v>
      </c>
      <c r="I1442" s="75"/>
      <c r="J1442" s="195"/>
      <c r="K1442" s="379">
        <f>IF(B1442="",0,VLOOKUP(B1442,Satser!$D$167:$F$194,2,FALSE)*IF(AA1442="",0,VLOOKUP(AA1442,Satser!$H$2:$J$14,2,FALSE)))</f>
        <v>127537.31110179223</v>
      </c>
      <c r="L1442" s="379">
        <f>IF(B1442="",0,VLOOKUP(B1442,Satser!$I$167:$L$194,3,FALSE)*IF(AA1442="",0,VLOOKUP(AA1442,Satser!$H$2:$J$14,3,FALSE)))</f>
        <v>599425.36217842356</v>
      </c>
      <c r="M1442" s="380">
        <f t="shared" si="23"/>
        <v>726962.67328021582</v>
      </c>
      <c r="N1442" s="141" t="s">
        <v>1594</v>
      </c>
      <c r="O1442" s="75"/>
      <c r="P1442" s="75"/>
      <c r="Q1442" s="75"/>
      <c r="R1442" s="75"/>
      <c r="S1442" s="75"/>
      <c r="T1442" s="75"/>
      <c r="U1442" s="75"/>
      <c r="V1442" s="75"/>
      <c r="W1442" s="75"/>
      <c r="X1442" s="75"/>
      <c r="Y1442" s="75"/>
      <c r="Z1442" s="75">
        <v>4</v>
      </c>
      <c r="AA1442" s="75">
        <v>12</v>
      </c>
      <c r="AB1442" s="75">
        <v>12</v>
      </c>
      <c r="AC1442" s="75">
        <v>12</v>
      </c>
      <c r="AD1442" s="75">
        <v>8</v>
      </c>
      <c r="AE1442" s="170"/>
      <c r="AF1442" s="75"/>
      <c r="AG1442" s="75"/>
      <c r="AH1442" s="75"/>
    </row>
    <row r="1443" spans="1:34" ht="14.25" customHeight="1" x14ac:dyDescent="0.25">
      <c r="A1443" s="111">
        <v>81771066</v>
      </c>
      <c r="B1443" s="220" t="s">
        <v>2226</v>
      </c>
      <c r="C1443" s="197" t="str">
        <f>VLOOKUP(B1443,Satser!$I$133:$J$160,2,FALSE)</f>
        <v>MH</v>
      </c>
      <c r="D1443" s="220" t="s">
        <v>2242</v>
      </c>
      <c r="E1443" s="220"/>
      <c r="F1443" s="220"/>
      <c r="G1443" s="75"/>
      <c r="H1443" s="439">
        <v>2017</v>
      </c>
      <c r="I1443" s="75"/>
      <c r="J1443" s="195"/>
      <c r="K1443" s="379">
        <f>IF(B1443="",0,VLOOKUP(B1443,Satser!$D$167:$F$194,2,FALSE)*IF(AA1443="",0,VLOOKUP(AA1443,Satser!$H$2:$J$14,2,FALSE)))</f>
        <v>127537.31110179223</v>
      </c>
      <c r="L1443" s="379">
        <f>IF(B1443="",0,VLOOKUP(B1443,Satser!$I$167:$L$194,3,FALSE)*IF(AA1443="",0,VLOOKUP(AA1443,Satser!$H$2:$J$14,3,FALSE)))</f>
        <v>599425.36217842356</v>
      </c>
      <c r="M1443" s="380">
        <f t="shared" si="23"/>
        <v>726962.67328021582</v>
      </c>
      <c r="N1443" s="141" t="s">
        <v>1594</v>
      </c>
      <c r="O1443" s="75"/>
      <c r="P1443" s="75"/>
      <c r="Q1443" s="75"/>
      <c r="R1443" s="75"/>
      <c r="S1443" s="75"/>
      <c r="T1443" s="75"/>
      <c r="U1443" s="75"/>
      <c r="V1443" s="75"/>
      <c r="W1443" s="75"/>
      <c r="X1443" s="75"/>
      <c r="Y1443" s="75"/>
      <c r="Z1443" s="75">
        <v>4</v>
      </c>
      <c r="AA1443" s="75">
        <v>12</v>
      </c>
      <c r="AB1443" s="75">
        <v>12</v>
      </c>
      <c r="AC1443" s="75">
        <v>12</v>
      </c>
      <c r="AD1443" s="75">
        <v>8</v>
      </c>
      <c r="AE1443" s="170"/>
      <c r="AF1443" s="75"/>
      <c r="AG1443" s="75"/>
      <c r="AH1443" s="75"/>
    </row>
    <row r="1444" spans="1:34" ht="14.25" customHeight="1" x14ac:dyDescent="0.25">
      <c r="A1444" s="111">
        <v>81771067</v>
      </c>
      <c r="B1444" s="220" t="s">
        <v>2227</v>
      </c>
      <c r="C1444" s="197" t="str">
        <f>VLOOKUP(B1444,Satser!$I$133:$J$160,2,FALSE)</f>
        <v>NV</v>
      </c>
      <c r="D1444" s="220" t="s">
        <v>2718</v>
      </c>
      <c r="E1444" s="443">
        <v>663505</v>
      </c>
      <c r="F1444" s="220"/>
      <c r="G1444" s="75"/>
      <c r="H1444" s="439">
        <v>2017</v>
      </c>
      <c r="I1444" s="75">
        <v>1701</v>
      </c>
      <c r="J1444" s="195"/>
      <c r="K1444" s="379">
        <f>IF(B1444="",0,VLOOKUP(B1444,Satser!$D$167:$F$194,2,FALSE)*IF(AA1444="",0,VLOOKUP(AA1444,Satser!$H$2:$J$14,2,FALSE)))</f>
        <v>89276.117771254561</v>
      </c>
      <c r="L1444" s="379">
        <f>IF(B1444="",0,VLOOKUP(B1444,Satser!$I$167:$L$194,3,FALSE)*IF(AA1444="",0,VLOOKUP(AA1444,Satser!$H$2:$J$14,3,FALSE)))</f>
        <v>599425.36217842356</v>
      </c>
      <c r="M1444" s="380">
        <f t="shared" si="23"/>
        <v>688701.47994967806</v>
      </c>
      <c r="N1444" s="141" t="s">
        <v>2537</v>
      </c>
      <c r="O1444" s="75"/>
      <c r="P1444" s="75"/>
      <c r="Q1444" s="75"/>
      <c r="R1444" s="75"/>
      <c r="S1444" s="75"/>
      <c r="T1444" s="75"/>
      <c r="U1444" s="75"/>
      <c r="V1444" s="75"/>
      <c r="W1444" s="75"/>
      <c r="X1444" s="75"/>
      <c r="Y1444" s="75"/>
      <c r="Z1444" s="75">
        <v>12</v>
      </c>
      <c r="AA1444" s="75">
        <v>12</v>
      </c>
      <c r="AB1444" s="75">
        <v>12</v>
      </c>
      <c r="AC1444" s="75">
        <v>12</v>
      </c>
      <c r="AD1444" s="75"/>
      <c r="AE1444" s="170"/>
      <c r="AF1444" s="75"/>
      <c r="AG1444" s="75"/>
      <c r="AH1444" s="75"/>
    </row>
    <row r="1445" spans="1:34" ht="14.25" customHeight="1" x14ac:dyDescent="0.25">
      <c r="A1445" s="111">
        <v>81771068</v>
      </c>
      <c r="B1445" s="220" t="s">
        <v>2227</v>
      </c>
      <c r="C1445" s="197" t="str">
        <f>VLOOKUP(B1445,Satser!$I$133:$J$160,2,FALSE)</f>
        <v>NV</v>
      </c>
      <c r="D1445" s="220" t="s">
        <v>2719</v>
      </c>
      <c r="E1445" s="443">
        <v>663505</v>
      </c>
      <c r="F1445" s="220"/>
      <c r="G1445" s="75"/>
      <c r="H1445" s="439">
        <v>2017</v>
      </c>
      <c r="I1445" s="75">
        <v>1701</v>
      </c>
      <c r="J1445" s="195"/>
      <c r="K1445" s="379">
        <f>IF(B1445="",0,VLOOKUP(B1445,Satser!$D$167:$F$194,2,FALSE)*IF(AA1445="",0,VLOOKUP(AA1445,Satser!$H$2:$J$14,2,FALSE)))</f>
        <v>89276.117771254561</v>
      </c>
      <c r="L1445" s="379">
        <f>IF(B1445="",0,VLOOKUP(B1445,Satser!$I$167:$L$194,3,FALSE)*IF(AA1445="",0,VLOOKUP(AA1445,Satser!$H$2:$J$14,3,FALSE)))</f>
        <v>599425.36217842356</v>
      </c>
      <c r="M1445" s="380">
        <f t="shared" si="23"/>
        <v>688701.47994967806</v>
      </c>
      <c r="N1445" s="141" t="s">
        <v>2537</v>
      </c>
      <c r="O1445" s="75"/>
      <c r="P1445" s="75"/>
      <c r="Q1445" s="75"/>
      <c r="R1445" s="75"/>
      <c r="S1445" s="75"/>
      <c r="T1445" s="75"/>
      <c r="U1445" s="75"/>
      <c r="V1445" s="75"/>
      <c r="W1445" s="75"/>
      <c r="X1445" s="75"/>
      <c r="Y1445" s="75"/>
      <c r="Z1445" s="75">
        <v>12</v>
      </c>
      <c r="AA1445" s="75">
        <v>12</v>
      </c>
      <c r="AB1445" s="75">
        <v>12</v>
      </c>
      <c r="AC1445" s="75">
        <v>12</v>
      </c>
      <c r="AD1445" s="75"/>
      <c r="AE1445" s="170"/>
      <c r="AF1445" s="75"/>
      <c r="AG1445" s="75"/>
      <c r="AH1445" s="75"/>
    </row>
    <row r="1446" spans="1:34" ht="14.25" customHeight="1" x14ac:dyDescent="0.25">
      <c r="A1446" s="111">
        <v>81771069</v>
      </c>
      <c r="B1446" s="220" t="s">
        <v>2227</v>
      </c>
      <c r="C1446" s="197" t="str">
        <f>VLOOKUP(B1446,Satser!$I$133:$J$160,2,FALSE)</f>
        <v>NV</v>
      </c>
      <c r="D1446" s="220" t="s">
        <v>2555</v>
      </c>
      <c r="E1446" s="443">
        <v>663505</v>
      </c>
      <c r="F1446" s="220"/>
      <c r="G1446" s="75"/>
      <c r="H1446" s="439">
        <v>2017</v>
      </c>
      <c r="I1446" s="75">
        <v>1701</v>
      </c>
      <c r="J1446" s="195"/>
      <c r="K1446" s="379">
        <f>IF(B1446="",0,VLOOKUP(B1446,Satser!$D$167:$F$194,2,FALSE)*IF(AA1446="",0,VLOOKUP(AA1446,Satser!$H$2:$J$14,2,FALSE)))</f>
        <v>89276.117771254561</v>
      </c>
      <c r="L1446" s="379">
        <f>IF(B1446="",0,VLOOKUP(B1446,Satser!$I$167:$L$194,3,FALSE)*IF(AA1446="",0,VLOOKUP(AA1446,Satser!$H$2:$J$14,3,FALSE)))</f>
        <v>599425.36217842356</v>
      </c>
      <c r="M1446" s="380">
        <f t="shared" si="23"/>
        <v>688701.47994967806</v>
      </c>
      <c r="N1446" s="141" t="s">
        <v>2585</v>
      </c>
      <c r="O1446" s="75"/>
      <c r="P1446" s="75"/>
      <c r="Q1446" s="75"/>
      <c r="R1446" s="75"/>
      <c r="S1446" s="75"/>
      <c r="T1446" s="75"/>
      <c r="U1446" s="75"/>
      <c r="V1446" s="75"/>
      <c r="W1446" s="75"/>
      <c r="X1446" s="75"/>
      <c r="Y1446" s="75"/>
      <c r="Z1446" s="75">
        <v>12</v>
      </c>
      <c r="AA1446" s="75">
        <v>12</v>
      </c>
      <c r="AB1446" s="75">
        <v>12</v>
      </c>
      <c r="AC1446" s="75">
        <v>12</v>
      </c>
      <c r="AD1446" s="75"/>
      <c r="AE1446" s="170"/>
      <c r="AF1446" s="75"/>
      <c r="AG1446" s="75"/>
      <c r="AH1446" s="75"/>
    </row>
    <row r="1447" spans="1:34" ht="14.25" customHeight="1" x14ac:dyDescent="0.25">
      <c r="A1447" s="111">
        <v>81771070</v>
      </c>
      <c r="B1447" s="220" t="s">
        <v>2227</v>
      </c>
      <c r="C1447" s="197" t="str">
        <f>VLOOKUP(B1447,Satser!$I$133:$J$160,2,FALSE)</f>
        <v>NV</v>
      </c>
      <c r="D1447" s="220" t="s">
        <v>2524</v>
      </c>
      <c r="E1447" s="443">
        <v>663505</v>
      </c>
      <c r="F1447" s="220"/>
      <c r="G1447" s="75"/>
      <c r="H1447" s="439">
        <v>2017</v>
      </c>
      <c r="I1447" s="75">
        <v>1702</v>
      </c>
      <c r="J1447" s="195"/>
      <c r="K1447" s="379">
        <f>IF(B1447="",0,VLOOKUP(B1447,Satser!$D$167:$F$194,2,FALSE)*IF(AA1447="",0,VLOOKUP(AA1447,Satser!$H$2:$J$14,2,FALSE)))</f>
        <v>89276.117771254561</v>
      </c>
      <c r="L1447" s="379">
        <f>IF(B1447="",0,VLOOKUP(B1447,Satser!$I$167:$L$194,3,FALSE)*IF(AA1447="",0,VLOOKUP(AA1447,Satser!$H$2:$J$14,3,FALSE)))</f>
        <v>599425.36217842356</v>
      </c>
      <c r="M1447" s="380">
        <f t="shared" si="23"/>
        <v>688701.47994967806</v>
      </c>
      <c r="N1447" s="141" t="s">
        <v>2543</v>
      </c>
      <c r="O1447" s="75"/>
      <c r="P1447" s="75"/>
      <c r="Q1447" s="75"/>
      <c r="R1447" s="75"/>
      <c r="S1447" s="75"/>
      <c r="T1447" s="75"/>
      <c r="U1447" s="75"/>
      <c r="V1447" s="75"/>
      <c r="W1447" s="75"/>
      <c r="X1447" s="75"/>
      <c r="Y1447" s="75"/>
      <c r="Z1447" s="75">
        <v>11</v>
      </c>
      <c r="AA1447" s="75">
        <v>12</v>
      </c>
      <c r="AB1447" s="75">
        <v>12</v>
      </c>
      <c r="AC1447" s="75">
        <v>12</v>
      </c>
      <c r="AD1447" s="75">
        <v>1</v>
      </c>
      <c r="AE1447" s="170"/>
      <c r="AF1447" s="75"/>
      <c r="AG1447" s="75"/>
      <c r="AH1447" s="75"/>
    </row>
    <row r="1448" spans="1:34" ht="14.25" customHeight="1" x14ac:dyDescent="0.25">
      <c r="A1448" s="111">
        <v>81771071</v>
      </c>
      <c r="B1448" s="220" t="s">
        <v>2227</v>
      </c>
      <c r="C1448" s="197" t="str">
        <f>VLOOKUP(B1448,Satser!$I$133:$J$160,2,FALSE)</f>
        <v>NV</v>
      </c>
      <c r="D1448" s="220" t="s">
        <v>2242</v>
      </c>
      <c r="E1448" s="220"/>
      <c r="F1448" s="220"/>
      <c r="G1448" s="75"/>
      <c r="H1448" s="439">
        <v>2017</v>
      </c>
      <c r="I1448" s="75"/>
      <c r="J1448" s="195"/>
      <c r="K1448" s="379">
        <f>IF(B1448="",0,VLOOKUP(B1448,Satser!$D$167:$F$194,2,FALSE)*IF(AA1448="",0,VLOOKUP(AA1448,Satser!$H$2:$J$14,2,FALSE)))</f>
        <v>59529.315329872537</v>
      </c>
      <c r="L1448" s="379">
        <f>IF(B1448="",0,VLOOKUP(B1448,Satser!$I$167:$L$194,3,FALSE)*IF(AA1448="",0,VLOOKUP(AA1448,Satser!$H$2:$J$14,3,FALSE)))</f>
        <v>399696.83150057279</v>
      </c>
      <c r="M1448" s="380">
        <f t="shared" si="23"/>
        <v>459226.14683044533</v>
      </c>
      <c r="N1448" s="141" t="s">
        <v>1594</v>
      </c>
      <c r="O1448" s="75"/>
      <c r="P1448" s="75"/>
      <c r="Q1448" s="75"/>
      <c r="R1448" s="75"/>
      <c r="S1448" s="75"/>
      <c r="T1448" s="75"/>
      <c r="U1448" s="75"/>
      <c r="V1448" s="75"/>
      <c r="W1448" s="75"/>
      <c r="X1448" s="75"/>
      <c r="Y1448" s="75"/>
      <c r="Z1448" s="75"/>
      <c r="AA1448" s="75">
        <v>8</v>
      </c>
      <c r="AB1448" s="76">
        <v>12</v>
      </c>
      <c r="AC1448" s="76">
        <v>12</v>
      </c>
      <c r="AD1448" s="76">
        <v>12</v>
      </c>
      <c r="AE1448" s="169">
        <v>4</v>
      </c>
      <c r="AF1448" s="75"/>
      <c r="AG1448" s="75"/>
      <c r="AH1448" s="75"/>
    </row>
    <row r="1449" spans="1:34" ht="14.25" customHeight="1" x14ac:dyDescent="0.25">
      <c r="A1449" s="111">
        <v>81771072</v>
      </c>
      <c r="B1449" s="220" t="s">
        <v>2227</v>
      </c>
      <c r="C1449" s="197" t="str">
        <f>VLOOKUP(B1449,Satser!$I$133:$J$160,2,FALSE)</f>
        <v>NV</v>
      </c>
      <c r="D1449" s="220" t="s">
        <v>2242</v>
      </c>
      <c r="E1449" s="220"/>
      <c r="F1449" s="220"/>
      <c r="G1449" s="75"/>
      <c r="H1449" s="439">
        <v>2017</v>
      </c>
      <c r="I1449" s="75"/>
      <c r="J1449" s="195"/>
      <c r="K1449" s="379">
        <f>IF(B1449="",0,VLOOKUP(B1449,Satser!$D$167:$F$194,2,FALSE)*IF(AA1449="",0,VLOOKUP(AA1449,Satser!$H$2:$J$14,2,FALSE)))</f>
        <v>59529.315329872537</v>
      </c>
      <c r="L1449" s="379">
        <f>IF(B1449="",0,VLOOKUP(B1449,Satser!$I$167:$L$194,3,FALSE)*IF(AA1449="",0,VLOOKUP(AA1449,Satser!$H$2:$J$14,3,FALSE)))</f>
        <v>399696.83150057279</v>
      </c>
      <c r="M1449" s="380">
        <f t="shared" si="23"/>
        <v>459226.14683044533</v>
      </c>
      <c r="N1449" s="141" t="s">
        <v>1594</v>
      </c>
      <c r="O1449" s="75"/>
      <c r="P1449" s="75"/>
      <c r="Q1449" s="75"/>
      <c r="R1449" s="75"/>
      <c r="S1449" s="75"/>
      <c r="T1449" s="75"/>
      <c r="U1449" s="75"/>
      <c r="V1449" s="75"/>
      <c r="W1449" s="75"/>
      <c r="X1449" s="75"/>
      <c r="Y1449" s="75"/>
      <c r="Z1449" s="75"/>
      <c r="AA1449" s="75">
        <v>8</v>
      </c>
      <c r="AB1449" s="76">
        <v>12</v>
      </c>
      <c r="AC1449" s="76">
        <v>12</v>
      </c>
      <c r="AD1449" s="76">
        <v>12</v>
      </c>
      <c r="AE1449" s="169">
        <v>4</v>
      </c>
      <c r="AF1449" s="75"/>
      <c r="AG1449" s="75"/>
      <c r="AH1449" s="75"/>
    </row>
    <row r="1450" spans="1:34" ht="14.25" customHeight="1" x14ac:dyDescent="0.25">
      <c r="A1450" s="111">
        <v>81771073</v>
      </c>
      <c r="B1450" s="220" t="s">
        <v>2227</v>
      </c>
      <c r="C1450" s="197" t="str">
        <f>VLOOKUP(B1450,Satser!$I$133:$J$160,2,FALSE)</f>
        <v>NV</v>
      </c>
      <c r="D1450" s="220" t="s">
        <v>2632</v>
      </c>
      <c r="E1450" s="220">
        <v>662005</v>
      </c>
      <c r="F1450" s="220"/>
      <c r="G1450" s="75"/>
      <c r="H1450" s="439">
        <v>2017</v>
      </c>
      <c r="I1450" s="75">
        <v>1708</v>
      </c>
      <c r="J1450" s="195"/>
      <c r="K1450" s="379">
        <f>IF(B1450="",0,VLOOKUP(B1450,Satser!$D$167:$F$194,2,FALSE)*IF(AA1450="",0,VLOOKUP(AA1450,Satser!$H$2:$J$14,2,FALSE)))</f>
        <v>89276.117771254561</v>
      </c>
      <c r="L1450" s="379">
        <f>IF(B1450="",0,VLOOKUP(B1450,Satser!$I$167:$L$194,3,FALSE)*IF(AA1450="",0,VLOOKUP(AA1450,Satser!$H$2:$J$14,3,FALSE)))</f>
        <v>599425.36217842356</v>
      </c>
      <c r="M1450" s="380">
        <f t="shared" si="23"/>
        <v>688701.47994967806</v>
      </c>
      <c r="N1450" s="141" t="s">
        <v>2645</v>
      </c>
      <c r="O1450" s="75"/>
      <c r="P1450" s="75"/>
      <c r="Q1450" s="75"/>
      <c r="R1450" s="75"/>
      <c r="S1450" s="75"/>
      <c r="T1450" s="75"/>
      <c r="U1450" s="75"/>
      <c r="V1450" s="75"/>
      <c r="W1450" s="75"/>
      <c r="X1450" s="75"/>
      <c r="Y1450" s="75"/>
      <c r="Z1450" s="75">
        <v>5</v>
      </c>
      <c r="AA1450" s="75">
        <v>12</v>
      </c>
      <c r="AB1450" s="75">
        <v>12</v>
      </c>
      <c r="AC1450" s="75">
        <v>12</v>
      </c>
      <c r="AD1450" s="75">
        <v>7</v>
      </c>
      <c r="AE1450" s="170"/>
      <c r="AF1450" s="75"/>
      <c r="AG1450" s="75"/>
      <c r="AH1450" s="75"/>
    </row>
    <row r="1451" spans="1:34" ht="14.25" customHeight="1" x14ac:dyDescent="0.25">
      <c r="A1451" s="111">
        <v>81771074</v>
      </c>
      <c r="B1451" s="220" t="s">
        <v>2227</v>
      </c>
      <c r="C1451" s="197" t="str">
        <f>VLOOKUP(B1451,Satser!$I$133:$J$160,2,FALSE)</f>
        <v>NV</v>
      </c>
      <c r="D1451" s="220" t="s">
        <v>2598</v>
      </c>
      <c r="E1451" s="220">
        <v>661505</v>
      </c>
      <c r="F1451" s="220"/>
      <c r="G1451" s="75"/>
      <c r="H1451" s="439">
        <v>2017</v>
      </c>
      <c r="I1451" s="75">
        <v>1707</v>
      </c>
      <c r="J1451" s="195"/>
      <c r="K1451" s="379">
        <f>IF(B1451="",0,VLOOKUP(B1451,Satser!$D$167:$F$194,2,FALSE)*IF(AA1451="",0,VLOOKUP(AA1451,Satser!$H$2:$J$14,2,FALSE)))</f>
        <v>89276.117771254561</v>
      </c>
      <c r="L1451" s="379">
        <f>IF(B1451="",0,VLOOKUP(B1451,Satser!$I$167:$L$194,3,FALSE)*IF(AA1451="",0,VLOOKUP(AA1451,Satser!$H$2:$J$14,3,FALSE)))</f>
        <v>599425.36217842356</v>
      </c>
      <c r="M1451" s="380">
        <f t="shared" si="23"/>
        <v>688701.47994967806</v>
      </c>
      <c r="N1451" s="141" t="s">
        <v>2617</v>
      </c>
      <c r="O1451" s="75"/>
      <c r="P1451" s="75"/>
      <c r="Q1451" s="75"/>
      <c r="R1451" s="75"/>
      <c r="S1451" s="75"/>
      <c r="T1451" s="75"/>
      <c r="U1451" s="75"/>
      <c r="V1451" s="75"/>
      <c r="W1451" s="75"/>
      <c r="X1451" s="75"/>
      <c r="Y1451" s="75"/>
      <c r="Z1451" s="75">
        <v>6</v>
      </c>
      <c r="AA1451" s="75">
        <v>12</v>
      </c>
      <c r="AB1451" s="75">
        <v>12</v>
      </c>
      <c r="AC1451" s="75">
        <v>12</v>
      </c>
      <c r="AD1451" s="75">
        <v>6</v>
      </c>
      <c r="AE1451" s="170"/>
      <c r="AF1451" s="75"/>
      <c r="AG1451" s="75"/>
      <c r="AH1451" s="75"/>
    </row>
    <row r="1452" spans="1:34" ht="14.25" customHeight="1" x14ac:dyDescent="0.25">
      <c r="A1452" s="111">
        <v>81771075</v>
      </c>
      <c r="B1452" s="220" t="s">
        <v>2227</v>
      </c>
      <c r="C1452" s="197" t="str">
        <f>VLOOKUP(B1452,Satser!$I$133:$J$160,2,FALSE)</f>
        <v>NV</v>
      </c>
      <c r="D1452" s="220" t="s">
        <v>2631</v>
      </c>
      <c r="E1452" s="220">
        <v>662005</v>
      </c>
      <c r="F1452" s="220"/>
      <c r="G1452" s="75"/>
      <c r="H1452" s="439">
        <v>2017</v>
      </c>
      <c r="I1452" s="75">
        <v>1708</v>
      </c>
      <c r="J1452" s="195"/>
      <c r="K1452" s="379">
        <f>IF(B1452="",0,VLOOKUP(B1452,Satser!$D$167:$F$194,2,FALSE)*IF(AA1452="",0,VLOOKUP(AA1452,Satser!$H$2:$J$14,2,FALSE)))</f>
        <v>89276.117771254561</v>
      </c>
      <c r="L1452" s="379">
        <f>IF(B1452="",0,VLOOKUP(B1452,Satser!$I$167:$L$194,3,FALSE)*IF(AA1452="",0,VLOOKUP(AA1452,Satser!$H$2:$J$14,3,FALSE)))</f>
        <v>599425.36217842356</v>
      </c>
      <c r="M1452" s="380">
        <f t="shared" si="23"/>
        <v>688701.47994967806</v>
      </c>
      <c r="N1452" s="141" t="s">
        <v>2645</v>
      </c>
      <c r="O1452" s="75"/>
      <c r="P1452" s="75"/>
      <c r="Q1452" s="75"/>
      <c r="R1452" s="75"/>
      <c r="S1452" s="75"/>
      <c r="T1452" s="75"/>
      <c r="U1452" s="75"/>
      <c r="V1452" s="75"/>
      <c r="W1452" s="75"/>
      <c r="X1452" s="75"/>
      <c r="Y1452" s="75"/>
      <c r="Z1452" s="75">
        <v>5</v>
      </c>
      <c r="AA1452" s="75">
        <v>12</v>
      </c>
      <c r="AB1452" s="75">
        <v>12</v>
      </c>
      <c r="AC1452" s="75">
        <v>12</v>
      </c>
      <c r="AD1452" s="75">
        <v>7</v>
      </c>
      <c r="AE1452" s="170"/>
      <c r="AF1452" s="75"/>
      <c r="AG1452" s="75"/>
      <c r="AH1452" s="75"/>
    </row>
    <row r="1453" spans="1:34" ht="14.25" customHeight="1" x14ac:dyDescent="0.25">
      <c r="A1453" s="111">
        <v>81771076</v>
      </c>
      <c r="B1453" s="220" t="s">
        <v>2227</v>
      </c>
      <c r="C1453" s="197" t="str">
        <f>VLOOKUP(B1453,Satser!$I$133:$J$160,2,FALSE)</f>
        <v>NV</v>
      </c>
      <c r="D1453" s="220" t="s">
        <v>2557</v>
      </c>
      <c r="E1453" s="443">
        <v>662505</v>
      </c>
      <c r="F1453" s="220"/>
      <c r="G1453" s="75"/>
      <c r="H1453" s="439">
        <v>2017</v>
      </c>
      <c r="I1453" s="75">
        <v>1705</v>
      </c>
      <c r="J1453" s="195"/>
      <c r="K1453" s="379">
        <f>IF(B1453="",0,VLOOKUP(B1453,Satser!$D$167:$F$194,2,FALSE)*IF(AA1453="",0,VLOOKUP(AA1453,Satser!$H$2:$J$14,2,FALSE)))</f>
        <v>89276.117771254561</v>
      </c>
      <c r="L1453" s="379">
        <f>IF(B1453="",0,VLOOKUP(B1453,Satser!$I$167:$L$194,3,FALSE)*IF(AA1453="",0,VLOOKUP(AA1453,Satser!$H$2:$J$14,3,FALSE)))</f>
        <v>599425.36217842356</v>
      </c>
      <c r="M1453" s="380">
        <f t="shared" si="23"/>
        <v>688701.47994967806</v>
      </c>
      <c r="N1453" s="141" t="s">
        <v>2583</v>
      </c>
      <c r="O1453" s="75"/>
      <c r="P1453" s="75"/>
      <c r="Q1453" s="75"/>
      <c r="R1453" s="75"/>
      <c r="S1453" s="75"/>
      <c r="T1453" s="75"/>
      <c r="U1453" s="75"/>
      <c r="V1453" s="75"/>
      <c r="W1453" s="75"/>
      <c r="X1453" s="75"/>
      <c r="Y1453" s="75"/>
      <c r="Z1453" s="75">
        <v>8</v>
      </c>
      <c r="AA1453" s="75">
        <v>12</v>
      </c>
      <c r="AB1453" s="75">
        <v>12</v>
      </c>
      <c r="AC1453" s="75">
        <v>12</v>
      </c>
      <c r="AD1453" s="75">
        <v>4</v>
      </c>
      <c r="AE1453" s="170"/>
      <c r="AF1453" s="75"/>
      <c r="AG1453" s="75"/>
      <c r="AH1453" s="75"/>
    </row>
    <row r="1454" spans="1:34" ht="14.25" customHeight="1" x14ac:dyDescent="0.25">
      <c r="A1454" s="111">
        <v>81771077</v>
      </c>
      <c r="B1454" s="220" t="s">
        <v>2227</v>
      </c>
      <c r="C1454" s="197" t="str">
        <f>VLOOKUP(B1454,Satser!$I$133:$J$160,2,FALSE)</f>
        <v>NV</v>
      </c>
      <c r="D1454" s="220" t="s">
        <v>2556</v>
      </c>
      <c r="E1454" s="443">
        <v>663505</v>
      </c>
      <c r="F1454" s="220"/>
      <c r="G1454" s="75"/>
      <c r="H1454" s="439">
        <v>2017</v>
      </c>
      <c r="I1454" s="75">
        <v>1704</v>
      </c>
      <c r="J1454" s="195"/>
      <c r="K1454" s="379">
        <f>IF(B1454="",0,VLOOKUP(B1454,Satser!$D$167:$F$194,2,FALSE)*IF(AA1454="",0,VLOOKUP(AA1454,Satser!$H$2:$J$14,2,FALSE)))</f>
        <v>89276.117771254561</v>
      </c>
      <c r="L1454" s="379">
        <f>IF(B1454="",0,VLOOKUP(B1454,Satser!$I$167:$L$194,3,FALSE)*IF(AA1454="",0,VLOOKUP(AA1454,Satser!$H$2:$J$14,3,FALSE)))</f>
        <v>599425.36217842356</v>
      </c>
      <c r="M1454" s="380">
        <f t="shared" si="23"/>
        <v>688701.47994967806</v>
      </c>
      <c r="N1454" s="141" t="s">
        <v>2586</v>
      </c>
      <c r="O1454" s="75"/>
      <c r="P1454" s="75"/>
      <c r="Q1454" s="75"/>
      <c r="R1454" s="75"/>
      <c r="S1454" s="75"/>
      <c r="T1454" s="75"/>
      <c r="U1454" s="75"/>
      <c r="V1454" s="75"/>
      <c r="W1454" s="75"/>
      <c r="X1454" s="75"/>
      <c r="Y1454" s="75"/>
      <c r="Z1454" s="75">
        <v>9</v>
      </c>
      <c r="AA1454" s="75">
        <v>12</v>
      </c>
      <c r="AB1454" s="75">
        <v>12</v>
      </c>
      <c r="AC1454" s="75">
        <v>12</v>
      </c>
      <c r="AD1454" s="75">
        <v>3</v>
      </c>
      <c r="AE1454" s="170"/>
      <c r="AF1454" s="75"/>
      <c r="AG1454" s="75"/>
      <c r="AH1454" s="75"/>
    </row>
    <row r="1455" spans="1:34" ht="14.25" customHeight="1" x14ac:dyDescent="0.25">
      <c r="A1455" s="111">
        <v>81771078</v>
      </c>
      <c r="B1455" s="220" t="s">
        <v>2227</v>
      </c>
      <c r="C1455" s="197" t="str">
        <f>VLOOKUP(B1455,Satser!$I$133:$J$160,2,FALSE)</f>
        <v>NV</v>
      </c>
      <c r="D1455" s="220" t="s">
        <v>2558</v>
      </c>
      <c r="E1455" s="443">
        <v>662505</v>
      </c>
      <c r="F1455" s="220"/>
      <c r="G1455" s="75"/>
      <c r="H1455" s="439">
        <v>2017</v>
      </c>
      <c r="I1455" s="75">
        <v>1707</v>
      </c>
      <c r="J1455" s="195"/>
      <c r="K1455" s="379">
        <f>IF(B1455="",0,VLOOKUP(B1455,Satser!$D$167:$F$194,2,FALSE)*IF(AA1455="",0,VLOOKUP(AA1455,Satser!$H$2:$J$14,2,FALSE)))</f>
        <v>89276.117771254561</v>
      </c>
      <c r="L1455" s="379">
        <f>IF(B1455="",0,VLOOKUP(B1455,Satser!$I$167:$L$194,3,FALSE)*IF(AA1455="",0,VLOOKUP(AA1455,Satser!$H$2:$J$14,3,FALSE)))</f>
        <v>599425.36217842356</v>
      </c>
      <c r="M1455" s="380">
        <f t="shared" si="23"/>
        <v>688701.47994967806</v>
      </c>
      <c r="N1455" s="141" t="s">
        <v>2618</v>
      </c>
      <c r="O1455" s="75"/>
      <c r="P1455" s="75"/>
      <c r="Q1455" s="75"/>
      <c r="R1455" s="75"/>
      <c r="S1455" s="75"/>
      <c r="T1455" s="75"/>
      <c r="U1455" s="75"/>
      <c r="V1455" s="75"/>
      <c r="W1455" s="75"/>
      <c r="X1455" s="75"/>
      <c r="Y1455" s="75"/>
      <c r="Z1455" s="75">
        <v>6</v>
      </c>
      <c r="AA1455" s="75">
        <v>12</v>
      </c>
      <c r="AB1455" s="75">
        <v>12</v>
      </c>
      <c r="AC1455" s="75">
        <v>12</v>
      </c>
      <c r="AD1455" s="75">
        <v>6</v>
      </c>
      <c r="AE1455" s="170"/>
      <c r="AF1455" s="75"/>
      <c r="AG1455" s="75"/>
      <c r="AH1455" s="75"/>
    </row>
    <row r="1456" spans="1:34" ht="14.25" customHeight="1" x14ac:dyDescent="0.25">
      <c r="A1456" s="111">
        <v>81771079</v>
      </c>
      <c r="B1456" s="220" t="s">
        <v>2227</v>
      </c>
      <c r="C1456" s="197" t="str">
        <f>VLOOKUP(B1456,Satser!$I$133:$J$160,2,FALSE)</f>
        <v>NV</v>
      </c>
      <c r="D1456" s="220" t="s">
        <v>2559</v>
      </c>
      <c r="E1456" s="443">
        <v>663505</v>
      </c>
      <c r="F1456" s="220"/>
      <c r="G1456" s="75"/>
      <c r="H1456" s="439">
        <v>2017</v>
      </c>
      <c r="I1456" s="75">
        <v>1709</v>
      </c>
      <c r="J1456" s="195"/>
      <c r="K1456" s="379">
        <f>IF(B1456="",0,VLOOKUP(B1456,Satser!$D$167:$F$194,2,FALSE)*IF(AA1456="",0,VLOOKUP(AA1456,Satser!$H$2:$J$14,2,FALSE)))</f>
        <v>89276.117771254561</v>
      </c>
      <c r="L1456" s="379">
        <f>IF(B1456="",0,VLOOKUP(B1456,Satser!$I$167:$L$194,3,FALSE)*IF(AA1456="",0,VLOOKUP(AA1456,Satser!$H$2:$J$14,3,FALSE)))</f>
        <v>599425.36217842356</v>
      </c>
      <c r="M1456" s="380">
        <f t="shared" si="23"/>
        <v>688701.47994967806</v>
      </c>
      <c r="N1456" s="141" t="s">
        <v>2691</v>
      </c>
      <c r="O1456" s="75"/>
      <c r="P1456" s="75"/>
      <c r="Q1456" s="75"/>
      <c r="R1456" s="75"/>
      <c r="S1456" s="75"/>
      <c r="T1456" s="75"/>
      <c r="U1456" s="75"/>
      <c r="V1456" s="75"/>
      <c r="W1456" s="75"/>
      <c r="X1456" s="75"/>
      <c r="Y1456" s="75"/>
      <c r="Z1456" s="75">
        <v>4</v>
      </c>
      <c r="AA1456" s="75">
        <v>12</v>
      </c>
      <c r="AB1456" s="75">
        <v>12</v>
      </c>
      <c r="AC1456" s="75">
        <v>12</v>
      </c>
      <c r="AD1456" s="75">
        <v>8</v>
      </c>
      <c r="AE1456" s="170"/>
      <c r="AF1456" s="75"/>
      <c r="AG1456" s="75"/>
      <c r="AH1456" s="75"/>
    </row>
    <row r="1457" spans="1:34" ht="14.25" customHeight="1" x14ac:dyDescent="0.25">
      <c r="A1457" s="111">
        <v>81771080</v>
      </c>
      <c r="B1457" s="220" t="s">
        <v>2227</v>
      </c>
      <c r="C1457" s="197" t="str">
        <f>VLOOKUP(B1457,Satser!$I$133:$J$160,2,FALSE)</f>
        <v>NV</v>
      </c>
      <c r="D1457" s="220" t="s">
        <v>2560</v>
      </c>
      <c r="E1457" s="443">
        <v>663005</v>
      </c>
      <c r="F1457" s="220"/>
      <c r="G1457" s="75"/>
      <c r="H1457" s="439">
        <v>2017</v>
      </c>
      <c r="I1457" s="75">
        <v>1708</v>
      </c>
      <c r="J1457" s="195"/>
      <c r="K1457" s="379">
        <f>IF(B1457="",0,VLOOKUP(B1457,Satser!$D$167:$F$194,2,FALSE)*IF(AA1457="",0,VLOOKUP(AA1457,Satser!$H$2:$J$14,2,FALSE)))</f>
        <v>89276.117771254561</v>
      </c>
      <c r="L1457" s="379">
        <f>IF(B1457="",0,VLOOKUP(B1457,Satser!$I$167:$L$194,3,FALSE)*IF(AA1457="",0,VLOOKUP(AA1457,Satser!$H$2:$J$14,3,FALSE)))</f>
        <v>599425.36217842356</v>
      </c>
      <c r="M1457" s="380">
        <f t="shared" si="23"/>
        <v>688701.47994967806</v>
      </c>
      <c r="N1457" s="141" t="s">
        <v>2646</v>
      </c>
      <c r="O1457" s="75"/>
      <c r="P1457" s="75"/>
      <c r="Q1457" s="75"/>
      <c r="R1457" s="75"/>
      <c r="S1457" s="75"/>
      <c r="T1457" s="75"/>
      <c r="U1457" s="75"/>
      <c r="V1457" s="75"/>
      <c r="W1457" s="75"/>
      <c r="X1457" s="75"/>
      <c r="Y1457" s="75"/>
      <c r="Z1457" s="75">
        <v>5</v>
      </c>
      <c r="AA1457" s="75">
        <v>12</v>
      </c>
      <c r="AB1457" s="75">
        <v>12</v>
      </c>
      <c r="AC1457" s="75">
        <v>12</v>
      </c>
      <c r="AD1457" s="75">
        <v>7</v>
      </c>
      <c r="AE1457" s="170"/>
      <c r="AF1457" s="75"/>
      <c r="AG1457" s="75"/>
      <c r="AH1457" s="75"/>
    </row>
    <row r="1458" spans="1:34" ht="14.25" customHeight="1" x14ac:dyDescent="0.25">
      <c r="A1458" s="111">
        <v>81771081</v>
      </c>
      <c r="B1458" s="220" t="s">
        <v>2227</v>
      </c>
      <c r="C1458" s="197" t="str">
        <f>VLOOKUP(B1458,Satser!$I$133:$J$160,2,FALSE)</f>
        <v>NV</v>
      </c>
      <c r="D1458" s="220" t="s">
        <v>2561</v>
      </c>
      <c r="E1458" s="443">
        <v>661005</v>
      </c>
      <c r="F1458" s="220"/>
      <c r="G1458" s="75"/>
      <c r="H1458" s="439">
        <v>2017</v>
      </c>
      <c r="I1458" s="75">
        <v>1707</v>
      </c>
      <c r="J1458" s="195"/>
      <c r="K1458" s="379">
        <f>IF(B1458="",0,VLOOKUP(B1458,Satser!$D$167:$F$194,2,FALSE)*IF(AA1458="",0,VLOOKUP(AA1458,Satser!$H$2:$J$14,2,FALSE)))</f>
        <v>89276.117771254561</v>
      </c>
      <c r="L1458" s="379">
        <f>IF(B1458="",0,VLOOKUP(B1458,Satser!$I$167:$L$194,3,FALSE)*IF(AA1458="",0,VLOOKUP(AA1458,Satser!$H$2:$J$14,3,FALSE)))</f>
        <v>599425.36217842356</v>
      </c>
      <c r="M1458" s="380">
        <f t="shared" si="23"/>
        <v>688701.47994967806</v>
      </c>
      <c r="N1458" s="141" t="s">
        <v>2618</v>
      </c>
      <c r="O1458" s="75"/>
      <c r="P1458" s="75"/>
      <c r="Q1458" s="75"/>
      <c r="R1458" s="75"/>
      <c r="S1458" s="75"/>
      <c r="T1458" s="75"/>
      <c r="U1458" s="75"/>
      <c r="V1458" s="75"/>
      <c r="W1458" s="75"/>
      <c r="X1458" s="75"/>
      <c r="Y1458" s="75"/>
      <c r="Z1458" s="75">
        <v>6</v>
      </c>
      <c r="AA1458" s="75">
        <v>12</v>
      </c>
      <c r="AB1458" s="75">
        <v>12</v>
      </c>
      <c r="AC1458" s="75">
        <v>12</v>
      </c>
      <c r="AD1458" s="75">
        <v>6</v>
      </c>
      <c r="AE1458" s="170"/>
      <c r="AF1458" s="75"/>
      <c r="AG1458" s="75"/>
      <c r="AH1458" s="75"/>
    </row>
    <row r="1459" spans="1:34" ht="14.25" customHeight="1" x14ac:dyDescent="0.25">
      <c r="A1459" s="111">
        <v>81771082</v>
      </c>
      <c r="B1459" s="220" t="s">
        <v>2228</v>
      </c>
      <c r="C1459" s="197" t="str">
        <f>VLOOKUP(B1459,Satser!$I$133:$J$160,2,FALSE)</f>
        <v>SU</v>
      </c>
      <c r="D1459" s="220" t="s">
        <v>2242</v>
      </c>
      <c r="E1459" s="220"/>
      <c r="F1459" s="220"/>
      <c r="G1459" s="75"/>
      <c r="H1459" s="439">
        <v>2017</v>
      </c>
      <c r="I1459" s="75"/>
      <c r="J1459" s="195"/>
      <c r="K1459" s="379">
        <f>IF(B1459="",0,VLOOKUP(B1459,Satser!$D$167:$F$194,2,FALSE)*IF(AA1459="",0,VLOOKUP(AA1459,Satser!$H$2:$J$14,2,FALSE)))</f>
        <v>63768.655550896117</v>
      </c>
      <c r="L1459" s="379">
        <f>IF(B1459="",0,VLOOKUP(B1459,Satser!$I$167:$L$194,3,FALSE)*IF(AA1459="",0,VLOOKUP(AA1459,Satser!$H$2:$J$14,3,FALSE)))</f>
        <v>599425.36217842356</v>
      </c>
      <c r="M1459" s="380">
        <f t="shared" si="23"/>
        <v>663194.01772931963</v>
      </c>
      <c r="N1459" s="141" t="s">
        <v>1594</v>
      </c>
      <c r="O1459" s="75"/>
      <c r="P1459" s="75"/>
      <c r="Q1459" s="75"/>
      <c r="R1459" s="75"/>
      <c r="S1459" s="75"/>
      <c r="T1459" s="75"/>
      <c r="U1459" s="75"/>
      <c r="V1459" s="75"/>
      <c r="W1459" s="75"/>
      <c r="X1459" s="75"/>
      <c r="Y1459" s="75"/>
      <c r="Z1459" s="75">
        <v>4</v>
      </c>
      <c r="AA1459" s="75">
        <v>12</v>
      </c>
      <c r="AB1459" s="75">
        <v>12</v>
      </c>
      <c r="AC1459" s="75">
        <v>12</v>
      </c>
      <c r="AD1459" s="75">
        <v>8</v>
      </c>
      <c r="AE1459" s="170"/>
      <c r="AF1459" s="75"/>
      <c r="AG1459" s="75"/>
      <c r="AH1459" s="75"/>
    </row>
    <row r="1460" spans="1:34" ht="14.25" customHeight="1" x14ac:dyDescent="0.25">
      <c r="A1460" s="111">
        <v>81771083</v>
      </c>
      <c r="B1460" s="220" t="s">
        <v>2228</v>
      </c>
      <c r="C1460" s="197" t="str">
        <f>VLOOKUP(B1460,Satser!$I$133:$J$160,2,FALSE)</f>
        <v>SU</v>
      </c>
      <c r="D1460" s="220" t="s">
        <v>2242</v>
      </c>
      <c r="E1460" s="220"/>
      <c r="F1460" s="220"/>
      <c r="G1460" s="75"/>
      <c r="H1460" s="439">
        <v>2017</v>
      </c>
      <c r="I1460" s="75"/>
      <c r="J1460" s="195"/>
      <c r="K1460" s="379">
        <f>IF(B1460="",0,VLOOKUP(B1460,Satser!$D$167:$F$194,2,FALSE)*IF(AA1460="",0,VLOOKUP(AA1460,Satser!$H$2:$J$14,2,FALSE)))</f>
        <v>63768.655550896117</v>
      </c>
      <c r="L1460" s="379">
        <f>IF(B1460="",0,VLOOKUP(B1460,Satser!$I$167:$L$194,3,FALSE)*IF(AA1460="",0,VLOOKUP(AA1460,Satser!$H$2:$J$14,3,FALSE)))</f>
        <v>599425.36217842356</v>
      </c>
      <c r="M1460" s="380">
        <f t="shared" si="23"/>
        <v>663194.01772931963</v>
      </c>
      <c r="N1460" s="141" t="s">
        <v>1594</v>
      </c>
      <c r="O1460" s="75"/>
      <c r="P1460" s="75"/>
      <c r="Q1460" s="75"/>
      <c r="R1460" s="75"/>
      <c r="S1460" s="75"/>
      <c r="T1460" s="75"/>
      <c r="U1460" s="75"/>
      <c r="V1460" s="75"/>
      <c r="W1460" s="75"/>
      <c r="X1460" s="75"/>
      <c r="Y1460" s="75"/>
      <c r="Z1460" s="75">
        <v>4</v>
      </c>
      <c r="AA1460" s="75">
        <v>12</v>
      </c>
      <c r="AB1460" s="75">
        <v>12</v>
      </c>
      <c r="AC1460" s="75">
        <v>12</v>
      </c>
      <c r="AD1460" s="75">
        <v>8</v>
      </c>
      <c r="AE1460" s="170"/>
      <c r="AF1460" s="75"/>
      <c r="AG1460" s="75"/>
      <c r="AH1460" s="75"/>
    </row>
    <row r="1461" spans="1:34" ht="14.25" customHeight="1" x14ac:dyDescent="0.25">
      <c r="A1461" s="111">
        <v>81771084</v>
      </c>
      <c r="B1461" s="220" t="s">
        <v>2228</v>
      </c>
      <c r="C1461" s="197" t="str">
        <f>VLOOKUP(B1461,Satser!$I$133:$J$160,2,FALSE)</f>
        <v>SU</v>
      </c>
      <c r="D1461" s="220" t="s">
        <v>2242</v>
      </c>
      <c r="E1461" s="220"/>
      <c r="F1461" s="220"/>
      <c r="G1461" s="75"/>
      <c r="H1461" s="439">
        <v>2017</v>
      </c>
      <c r="I1461" s="75"/>
      <c r="J1461" s="195"/>
      <c r="K1461" s="379">
        <f>IF(B1461="",0,VLOOKUP(B1461,Satser!$D$167:$F$194,2,FALSE)*IF(AA1461="",0,VLOOKUP(AA1461,Satser!$H$2:$J$14,2,FALSE)))</f>
        <v>63768.655550896117</v>
      </c>
      <c r="L1461" s="379">
        <f>IF(B1461="",0,VLOOKUP(B1461,Satser!$I$167:$L$194,3,FALSE)*IF(AA1461="",0,VLOOKUP(AA1461,Satser!$H$2:$J$14,3,FALSE)))</f>
        <v>599425.36217842356</v>
      </c>
      <c r="M1461" s="380">
        <f t="shared" si="23"/>
        <v>663194.01772931963</v>
      </c>
      <c r="N1461" s="141" t="s">
        <v>1594</v>
      </c>
      <c r="O1461" s="75"/>
      <c r="P1461" s="75"/>
      <c r="Q1461" s="75"/>
      <c r="R1461" s="75"/>
      <c r="S1461" s="75"/>
      <c r="T1461" s="75"/>
      <c r="U1461" s="75"/>
      <c r="V1461" s="75"/>
      <c r="W1461" s="75"/>
      <c r="X1461" s="75"/>
      <c r="Y1461" s="75"/>
      <c r="Z1461" s="75">
        <v>4</v>
      </c>
      <c r="AA1461" s="75">
        <v>12</v>
      </c>
      <c r="AB1461" s="75">
        <v>12</v>
      </c>
      <c r="AC1461" s="75">
        <v>12</v>
      </c>
      <c r="AD1461" s="75">
        <v>8</v>
      </c>
      <c r="AE1461" s="170"/>
      <c r="AF1461" s="75"/>
      <c r="AG1461" s="75"/>
      <c r="AH1461" s="75"/>
    </row>
    <row r="1462" spans="1:34" ht="14.25" customHeight="1" x14ac:dyDescent="0.25">
      <c r="A1462" s="111">
        <v>81771085</v>
      </c>
      <c r="B1462" s="220" t="s">
        <v>2228</v>
      </c>
      <c r="C1462" s="197" t="str">
        <f>VLOOKUP(B1462,Satser!$I$133:$J$160,2,FALSE)</f>
        <v>SU</v>
      </c>
      <c r="D1462" s="220" t="s">
        <v>2242</v>
      </c>
      <c r="E1462" s="220"/>
      <c r="F1462" s="220"/>
      <c r="G1462" s="75"/>
      <c r="H1462" s="439">
        <v>2017</v>
      </c>
      <c r="I1462" s="75"/>
      <c r="J1462" s="195"/>
      <c r="K1462" s="379">
        <f>IF(B1462="",0,VLOOKUP(B1462,Satser!$D$167:$F$194,2,FALSE)*IF(AA1462="",0,VLOOKUP(AA1462,Satser!$H$2:$J$14,2,FALSE)))</f>
        <v>63768.655550896117</v>
      </c>
      <c r="L1462" s="379">
        <f>IF(B1462="",0,VLOOKUP(B1462,Satser!$I$167:$L$194,3,FALSE)*IF(AA1462="",0,VLOOKUP(AA1462,Satser!$H$2:$J$14,3,FALSE)))</f>
        <v>599425.36217842356</v>
      </c>
      <c r="M1462" s="380">
        <f t="shared" si="23"/>
        <v>663194.01772931963</v>
      </c>
      <c r="N1462" s="141" t="s">
        <v>1594</v>
      </c>
      <c r="O1462" s="75"/>
      <c r="P1462" s="75"/>
      <c r="Q1462" s="75"/>
      <c r="R1462" s="75"/>
      <c r="S1462" s="75"/>
      <c r="T1462" s="75"/>
      <c r="U1462" s="75"/>
      <c r="V1462" s="75"/>
      <c r="W1462" s="75"/>
      <c r="X1462" s="75"/>
      <c r="Y1462" s="75"/>
      <c r="Z1462" s="75">
        <v>4</v>
      </c>
      <c r="AA1462" s="75">
        <v>12</v>
      </c>
      <c r="AB1462" s="75">
        <v>12</v>
      </c>
      <c r="AC1462" s="75">
        <v>12</v>
      </c>
      <c r="AD1462" s="75">
        <v>8</v>
      </c>
      <c r="AE1462" s="170"/>
      <c r="AF1462" s="75"/>
      <c r="AG1462" s="75"/>
      <c r="AH1462" s="75"/>
    </row>
    <row r="1463" spans="1:34" ht="14.25" customHeight="1" x14ac:dyDescent="0.25">
      <c r="A1463" s="111">
        <v>81771086</v>
      </c>
      <c r="B1463" s="220" t="s">
        <v>2228</v>
      </c>
      <c r="C1463" s="197" t="str">
        <f>VLOOKUP(B1463,Satser!$I$133:$J$160,2,FALSE)</f>
        <v>SU</v>
      </c>
      <c r="D1463" s="220" t="s">
        <v>2242</v>
      </c>
      <c r="E1463" s="220"/>
      <c r="F1463" s="220"/>
      <c r="G1463" s="75"/>
      <c r="H1463" s="439">
        <v>2017</v>
      </c>
      <c r="I1463" s="75"/>
      <c r="J1463" s="195"/>
      <c r="K1463" s="379">
        <f>IF(B1463="",0,VLOOKUP(B1463,Satser!$D$167:$F$194,2,FALSE)*IF(AA1463="",0,VLOOKUP(AA1463,Satser!$H$2:$J$14,2,FALSE)))</f>
        <v>63768.655550896117</v>
      </c>
      <c r="L1463" s="379">
        <f>IF(B1463="",0,VLOOKUP(B1463,Satser!$I$167:$L$194,3,FALSE)*IF(AA1463="",0,VLOOKUP(AA1463,Satser!$H$2:$J$14,3,FALSE)))</f>
        <v>599425.36217842356</v>
      </c>
      <c r="M1463" s="380">
        <f t="shared" si="23"/>
        <v>663194.01772931963</v>
      </c>
      <c r="N1463" s="141" t="s">
        <v>1594</v>
      </c>
      <c r="O1463" s="75"/>
      <c r="P1463" s="75"/>
      <c r="Q1463" s="75"/>
      <c r="R1463" s="75"/>
      <c r="S1463" s="75"/>
      <c r="T1463" s="75"/>
      <c r="U1463" s="75"/>
      <c r="V1463" s="75"/>
      <c r="W1463" s="75"/>
      <c r="X1463" s="75"/>
      <c r="Y1463" s="75"/>
      <c r="Z1463" s="75">
        <v>4</v>
      </c>
      <c r="AA1463" s="75">
        <v>12</v>
      </c>
      <c r="AB1463" s="75">
        <v>12</v>
      </c>
      <c r="AC1463" s="75">
        <v>12</v>
      </c>
      <c r="AD1463" s="75">
        <v>8</v>
      </c>
      <c r="AE1463" s="170"/>
      <c r="AF1463" s="75"/>
      <c r="AG1463" s="75"/>
      <c r="AH1463" s="75"/>
    </row>
    <row r="1464" spans="1:34" ht="14.25" customHeight="1" x14ac:dyDescent="0.25">
      <c r="A1464" s="111">
        <v>81771087</v>
      </c>
      <c r="B1464" s="220" t="s">
        <v>2228</v>
      </c>
      <c r="C1464" s="197" t="str">
        <f>VLOOKUP(B1464,Satser!$I$133:$J$160,2,FALSE)</f>
        <v>SU</v>
      </c>
      <c r="D1464" s="220" t="s">
        <v>2242</v>
      </c>
      <c r="E1464" s="220"/>
      <c r="F1464" s="220"/>
      <c r="G1464" s="75"/>
      <c r="H1464" s="439">
        <v>2017</v>
      </c>
      <c r="I1464" s="75"/>
      <c r="J1464" s="195"/>
      <c r="K1464" s="379">
        <f>IF(B1464="",0,VLOOKUP(B1464,Satser!$D$167:$F$194,2,FALSE)*IF(AA1464="",0,VLOOKUP(AA1464,Satser!$H$2:$J$14,2,FALSE)))</f>
        <v>63768.655550896117</v>
      </c>
      <c r="L1464" s="379">
        <f>IF(B1464="",0,VLOOKUP(B1464,Satser!$I$167:$L$194,3,FALSE)*IF(AA1464="",0,VLOOKUP(AA1464,Satser!$H$2:$J$14,3,FALSE)))</f>
        <v>599425.36217842356</v>
      </c>
      <c r="M1464" s="380">
        <f t="shared" si="23"/>
        <v>663194.01772931963</v>
      </c>
      <c r="N1464" s="141" t="s">
        <v>1594</v>
      </c>
      <c r="O1464" s="75"/>
      <c r="P1464" s="75"/>
      <c r="Q1464" s="75"/>
      <c r="R1464" s="75"/>
      <c r="S1464" s="75"/>
      <c r="T1464" s="75"/>
      <c r="U1464" s="75"/>
      <c r="V1464" s="75"/>
      <c r="W1464" s="75"/>
      <c r="X1464" s="75"/>
      <c r="Y1464" s="75"/>
      <c r="Z1464" s="75">
        <v>4</v>
      </c>
      <c r="AA1464" s="75">
        <v>12</v>
      </c>
      <c r="AB1464" s="75">
        <v>12</v>
      </c>
      <c r="AC1464" s="75">
        <v>12</v>
      </c>
      <c r="AD1464" s="75">
        <v>8</v>
      </c>
      <c r="AE1464" s="170"/>
      <c r="AF1464" s="75"/>
      <c r="AG1464" s="75"/>
      <c r="AH1464" s="75"/>
    </row>
    <row r="1465" spans="1:34" ht="14.25" customHeight="1" x14ac:dyDescent="0.25">
      <c r="A1465" s="111">
        <v>81771088</v>
      </c>
      <c r="B1465" s="220" t="s">
        <v>2228</v>
      </c>
      <c r="C1465" s="197" t="str">
        <f>VLOOKUP(B1465,Satser!$I$133:$J$160,2,FALSE)</f>
        <v>SU</v>
      </c>
      <c r="D1465" s="220" t="s">
        <v>2242</v>
      </c>
      <c r="E1465" s="220"/>
      <c r="F1465" s="220"/>
      <c r="G1465" s="75"/>
      <c r="H1465" s="439">
        <v>2017</v>
      </c>
      <c r="I1465" s="75"/>
      <c r="J1465" s="195"/>
      <c r="K1465" s="379">
        <f>IF(B1465="",0,VLOOKUP(B1465,Satser!$D$167:$F$194,2,FALSE)*IF(AA1465="",0,VLOOKUP(AA1465,Satser!$H$2:$J$14,2,FALSE)))</f>
        <v>63768.655550896117</v>
      </c>
      <c r="L1465" s="379">
        <f>IF(B1465="",0,VLOOKUP(B1465,Satser!$I$167:$L$194,3,FALSE)*IF(AA1465="",0,VLOOKUP(AA1465,Satser!$H$2:$J$14,3,FALSE)))</f>
        <v>599425.36217842356</v>
      </c>
      <c r="M1465" s="380">
        <f t="shared" si="23"/>
        <v>663194.01772931963</v>
      </c>
      <c r="N1465" s="141" t="s">
        <v>1594</v>
      </c>
      <c r="O1465" s="75"/>
      <c r="P1465" s="75"/>
      <c r="Q1465" s="75"/>
      <c r="R1465" s="75"/>
      <c r="S1465" s="75"/>
      <c r="T1465" s="75"/>
      <c r="U1465" s="75"/>
      <c r="V1465" s="75"/>
      <c r="W1465" s="75"/>
      <c r="X1465" s="75"/>
      <c r="Y1465" s="75"/>
      <c r="Z1465" s="75">
        <v>4</v>
      </c>
      <c r="AA1465" s="75">
        <v>12</v>
      </c>
      <c r="AB1465" s="75">
        <v>12</v>
      </c>
      <c r="AC1465" s="75">
        <v>12</v>
      </c>
      <c r="AD1465" s="75">
        <v>8</v>
      </c>
      <c r="AE1465" s="170"/>
      <c r="AF1465" s="75"/>
      <c r="AG1465" s="75"/>
      <c r="AH1465" s="75"/>
    </row>
    <row r="1466" spans="1:34" ht="14.25" customHeight="1" x14ac:dyDescent="0.25">
      <c r="A1466" s="111">
        <v>81771089</v>
      </c>
      <c r="B1466" s="220" t="s">
        <v>2228</v>
      </c>
      <c r="C1466" s="197" t="str">
        <f>VLOOKUP(B1466,Satser!$I$133:$J$160,2,FALSE)</f>
        <v>SU</v>
      </c>
      <c r="D1466" s="220" t="s">
        <v>2242</v>
      </c>
      <c r="E1466" s="220"/>
      <c r="F1466" s="220"/>
      <c r="G1466" s="75"/>
      <c r="H1466" s="439">
        <v>2017</v>
      </c>
      <c r="I1466" s="75"/>
      <c r="J1466" s="195"/>
      <c r="K1466" s="379">
        <f>IF(B1466="",0,VLOOKUP(B1466,Satser!$D$167:$F$194,2,FALSE)*IF(AA1466="",0,VLOOKUP(AA1466,Satser!$H$2:$J$14,2,FALSE)))</f>
        <v>63768.655550896117</v>
      </c>
      <c r="L1466" s="379">
        <f>IF(B1466="",0,VLOOKUP(B1466,Satser!$I$167:$L$194,3,FALSE)*IF(AA1466="",0,VLOOKUP(AA1466,Satser!$H$2:$J$14,3,FALSE)))</f>
        <v>599425.36217842356</v>
      </c>
      <c r="M1466" s="380">
        <f t="shared" si="23"/>
        <v>663194.01772931963</v>
      </c>
      <c r="N1466" s="141" t="s">
        <v>1594</v>
      </c>
      <c r="O1466" s="75"/>
      <c r="P1466" s="75"/>
      <c r="Q1466" s="75"/>
      <c r="R1466" s="75"/>
      <c r="S1466" s="75"/>
      <c r="T1466" s="75"/>
      <c r="U1466" s="75"/>
      <c r="V1466" s="75"/>
      <c r="W1466" s="75"/>
      <c r="X1466" s="75"/>
      <c r="Y1466" s="75"/>
      <c r="Z1466" s="75">
        <v>4</v>
      </c>
      <c r="AA1466" s="75">
        <v>12</v>
      </c>
      <c r="AB1466" s="75">
        <v>12</v>
      </c>
      <c r="AC1466" s="75">
        <v>12</v>
      </c>
      <c r="AD1466" s="75">
        <v>8</v>
      </c>
      <c r="AE1466" s="170"/>
      <c r="AF1466" s="75"/>
      <c r="AG1466" s="75"/>
      <c r="AH1466" s="75"/>
    </row>
    <row r="1467" spans="1:34" ht="14.25" customHeight="1" x14ac:dyDescent="0.25">
      <c r="A1467" s="111">
        <v>81771090</v>
      </c>
      <c r="B1467" s="220" t="s">
        <v>2228</v>
      </c>
      <c r="C1467" s="197" t="str">
        <f>VLOOKUP(B1467,Satser!$I$133:$J$160,2,FALSE)</f>
        <v>SU</v>
      </c>
      <c r="D1467" s="220" t="s">
        <v>2242</v>
      </c>
      <c r="E1467" s="220"/>
      <c r="F1467" s="220"/>
      <c r="G1467" s="75"/>
      <c r="H1467" s="439">
        <v>2017</v>
      </c>
      <c r="I1467" s="75"/>
      <c r="J1467" s="195"/>
      <c r="K1467" s="379">
        <f>IF(B1467="",0,VLOOKUP(B1467,Satser!$D$167:$F$194,2,FALSE)*IF(AA1467="",0,VLOOKUP(AA1467,Satser!$H$2:$J$14,2,FALSE)))</f>
        <v>63768.655550896117</v>
      </c>
      <c r="L1467" s="379">
        <f>IF(B1467="",0,VLOOKUP(B1467,Satser!$I$167:$L$194,3,FALSE)*IF(AA1467="",0,VLOOKUP(AA1467,Satser!$H$2:$J$14,3,FALSE)))</f>
        <v>599425.36217842356</v>
      </c>
      <c r="M1467" s="380">
        <f t="shared" si="23"/>
        <v>663194.01772931963</v>
      </c>
      <c r="N1467" s="141" t="s">
        <v>1594</v>
      </c>
      <c r="O1467" s="75"/>
      <c r="P1467" s="75"/>
      <c r="Q1467" s="75"/>
      <c r="R1467" s="75"/>
      <c r="S1467" s="75"/>
      <c r="T1467" s="75"/>
      <c r="U1467" s="75"/>
      <c r="V1467" s="75"/>
      <c r="W1467" s="75"/>
      <c r="X1467" s="75"/>
      <c r="Y1467" s="75"/>
      <c r="Z1467" s="75">
        <v>4</v>
      </c>
      <c r="AA1467" s="75">
        <v>12</v>
      </c>
      <c r="AB1467" s="75">
        <v>12</v>
      </c>
      <c r="AC1467" s="75">
        <v>12</v>
      </c>
      <c r="AD1467" s="75">
        <v>8</v>
      </c>
      <c r="AE1467" s="170"/>
      <c r="AF1467" s="75"/>
      <c r="AG1467" s="75"/>
      <c r="AH1467" s="75"/>
    </row>
    <row r="1468" spans="1:34" ht="14.25" customHeight="1" x14ac:dyDescent="0.25">
      <c r="A1468" s="111">
        <v>81771091</v>
      </c>
      <c r="B1468" s="220" t="s">
        <v>2228</v>
      </c>
      <c r="C1468" s="197" t="str">
        <f>VLOOKUP(B1468,Satser!$I$133:$J$160,2,FALSE)</f>
        <v>SU</v>
      </c>
      <c r="D1468" s="220" t="s">
        <v>2242</v>
      </c>
      <c r="E1468" s="220"/>
      <c r="F1468" s="220"/>
      <c r="G1468" s="75"/>
      <c r="H1468" s="439">
        <v>2017</v>
      </c>
      <c r="I1468" s="75"/>
      <c r="J1468" s="195"/>
      <c r="K1468" s="379">
        <f>IF(B1468="",0,VLOOKUP(B1468,Satser!$D$167:$F$194,2,FALSE)*IF(AA1468="",0,VLOOKUP(AA1468,Satser!$H$2:$J$14,2,FALSE)))</f>
        <v>63768.655550896117</v>
      </c>
      <c r="L1468" s="379">
        <f>IF(B1468="",0,VLOOKUP(B1468,Satser!$I$167:$L$194,3,FALSE)*IF(AA1468="",0,VLOOKUP(AA1468,Satser!$H$2:$J$14,3,FALSE)))</f>
        <v>599425.36217842356</v>
      </c>
      <c r="M1468" s="380">
        <f t="shared" si="23"/>
        <v>663194.01772931963</v>
      </c>
      <c r="N1468" s="141" t="s">
        <v>1594</v>
      </c>
      <c r="O1468" s="75"/>
      <c r="P1468" s="75"/>
      <c r="Q1468" s="75"/>
      <c r="R1468" s="75"/>
      <c r="S1468" s="75"/>
      <c r="T1468" s="75"/>
      <c r="U1468" s="75"/>
      <c r="V1468" s="75"/>
      <c r="W1468" s="75"/>
      <c r="X1468" s="75"/>
      <c r="Y1468" s="75"/>
      <c r="Z1468" s="75">
        <v>4</v>
      </c>
      <c r="AA1468" s="75">
        <v>12</v>
      </c>
      <c r="AB1468" s="75">
        <v>12</v>
      </c>
      <c r="AC1468" s="75">
        <v>12</v>
      </c>
      <c r="AD1468" s="75">
        <v>8</v>
      </c>
      <c r="AE1468" s="170"/>
      <c r="AF1468" s="75"/>
      <c r="AG1468" s="75"/>
      <c r="AH1468" s="75"/>
    </row>
    <row r="1469" spans="1:34" ht="14.25" customHeight="1" x14ac:dyDescent="0.25">
      <c r="A1469" s="111">
        <v>81771092</v>
      </c>
      <c r="B1469" s="220" t="s">
        <v>2228</v>
      </c>
      <c r="C1469" s="197" t="str">
        <f>VLOOKUP(B1469,Satser!$I$133:$J$160,2,FALSE)</f>
        <v>SU</v>
      </c>
      <c r="D1469" s="220" t="s">
        <v>2242</v>
      </c>
      <c r="E1469" s="220"/>
      <c r="F1469" s="220"/>
      <c r="G1469" s="75"/>
      <c r="H1469" s="439">
        <v>2017</v>
      </c>
      <c r="I1469" s="75"/>
      <c r="J1469" s="195"/>
      <c r="K1469" s="379">
        <f>IF(B1469="",0,VLOOKUP(B1469,Satser!$D$167:$F$194,2,FALSE)*IF(AA1469="",0,VLOOKUP(AA1469,Satser!$H$2:$J$14,2,FALSE)))</f>
        <v>63768.655550896117</v>
      </c>
      <c r="L1469" s="379">
        <f>IF(B1469="",0,VLOOKUP(B1469,Satser!$I$167:$L$194,3,FALSE)*IF(AA1469="",0,VLOOKUP(AA1469,Satser!$H$2:$J$14,3,FALSE)))</f>
        <v>599425.36217842356</v>
      </c>
      <c r="M1469" s="380">
        <f t="shared" si="23"/>
        <v>663194.01772931963</v>
      </c>
      <c r="N1469" s="141" t="s">
        <v>1594</v>
      </c>
      <c r="O1469" s="75"/>
      <c r="P1469" s="75"/>
      <c r="Q1469" s="75"/>
      <c r="R1469" s="75"/>
      <c r="S1469" s="75"/>
      <c r="T1469" s="75"/>
      <c r="U1469" s="75"/>
      <c r="V1469" s="75"/>
      <c r="W1469" s="75"/>
      <c r="X1469" s="75"/>
      <c r="Y1469" s="75"/>
      <c r="Z1469" s="75">
        <v>4</v>
      </c>
      <c r="AA1469" s="75">
        <v>12</v>
      </c>
      <c r="AB1469" s="75">
        <v>12</v>
      </c>
      <c r="AC1469" s="75">
        <v>12</v>
      </c>
      <c r="AD1469" s="75">
        <v>8</v>
      </c>
      <c r="AE1469" s="170"/>
      <c r="AF1469" s="75"/>
      <c r="AG1469" s="75"/>
      <c r="AH1469" s="75"/>
    </row>
    <row r="1470" spans="1:34" ht="14.25" customHeight="1" x14ac:dyDescent="0.25">
      <c r="A1470" s="111">
        <v>81771093</v>
      </c>
      <c r="B1470" s="220" t="s">
        <v>2228</v>
      </c>
      <c r="C1470" s="197" t="str">
        <f>VLOOKUP(B1470,Satser!$I$133:$J$160,2,FALSE)</f>
        <v>SU</v>
      </c>
      <c r="D1470" s="220" t="s">
        <v>2242</v>
      </c>
      <c r="E1470" s="220"/>
      <c r="F1470" s="220"/>
      <c r="G1470" s="75"/>
      <c r="H1470" s="439">
        <v>2017</v>
      </c>
      <c r="I1470" s="75"/>
      <c r="J1470" s="195"/>
      <c r="K1470" s="379">
        <f>IF(B1470="",0,VLOOKUP(B1470,Satser!$D$167:$F$194,2,FALSE)*IF(AA1470="",0,VLOOKUP(AA1470,Satser!$H$2:$J$14,2,FALSE)))</f>
        <v>63768.655550896117</v>
      </c>
      <c r="L1470" s="379">
        <f>IF(B1470="",0,VLOOKUP(B1470,Satser!$I$167:$L$194,3,FALSE)*IF(AA1470="",0,VLOOKUP(AA1470,Satser!$H$2:$J$14,3,FALSE)))</f>
        <v>599425.36217842356</v>
      </c>
      <c r="M1470" s="380">
        <f t="shared" si="23"/>
        <v>663194.01772931963</v>
      </c>
      <c r="N1470" s="141" t="s">
        <v>1594</v>
      </c>
      <c r="O1470" s="75"/>
      <c r="P1470" s="75"/>
      <c r="Q1470" s="75"/>
      <c r="R1470" s="75"/>
      <c r="S1470" s="75"/>
      <c r="T1470" s="75"/>
      <c r="U1470" s="75"/>
      <c r="V1470" s="75"/>
      <c r="W1470" s="75"/>
      <c r="X1470" s="75"/>
      <c r="Y1470" s="75"/>
      <c r="Z1470" s="75">
        <v>4</v>
      </c>
      <c r="AA1470" s="75">
        <v>12</v>
      </c>
      <c r="AB1470" s="75">
        <v>12</v>
      </c>
      <c r="AC1470" s="75">
        <v>12</v>
      </c>
      <c r="AD1470" s="75">
        <v>8</v>
      </c>
      <c r="AE1470" s="170"/>
      <c r="AF1470" s="75"/>
      <c r="AG1470" s="75"/>
      <c r="AH1470" s="75"/>
    </row>
    <row r="1471" spans="1:34" ht="14.25" customHeight="1" x14ac:dyDescent="0.25">
      <c r="A1471" s="111">
        <v>81771094</v>
      </c>
      <c r="B1471" s="220" t="s">
        <v>2228</v>
      </c>
      <c r="C1471" s="197" t="str">
        <f>VLOOKUP(B1471,Satser!$I$133:$J$160,2,FALSE)</f>
        <v>SU</v>
      </c>
      <c r="D1471" s="220" t="s">
        <v>2242</v>
      </c>
      <c r="E1471" s="220"/>
      <c r="F1471" s="220"/>
      <c r="G1471" s="75"/>
      <c r="H1471" s="439">
        <v>2017</v>
      </c>
      <c r="I1471" s="75"/>
      <c r="J1471" s="195"/>
      <c r="K1471" s="379">
        <f>IF(B1471="",0,VLOOKUP(B1471,Satser!$D$167:$F$194,2,FALSE)*IF(AA1471="",0,VLOOKUP(AA1471,Satser!$H$2:$J$14,2,FALSE)))</f>
        <v>63768.655550896117</v>
      </c>
      <c r="L1471" s="379">
        <f>IF(B1471="",0,VLOOKUP(B1471,Satser!$I$167:$L$194,3,FALSE)*IF(AA1471="",0,VLOOKUP(AA1471,Satser!$H$2:$J$14,3,FALSE)))</f>
        <v>599425.36217842356</v>
      </c>
      <c r="M1471" s="380">
        <f t="shared" si="23"/>
        <v>663194.01772931963</v>
      </c>
      <c r="N1471" s="141" t="s">
        <v>1594</v>
      </c>
      <c r="O1471" s="75"/>
      <c r="P1471" s="75"/>
      <c r="Q1471" s="75"/>
      <c r="R1471" s="75"/>
      <c r="S1471" s="75"/>
      <c r="T1471" s="75"/>
      <c r="U1471" s="75"/>
      <c r="V1471" s="75"/>
      <c r="W1471" s="75"/>
      <c r="X1471" s="75"/>
      <c r="Y1471" s="75"/>
      <c r="Z1471" s="75">
        <v>4</v>
      </c>
      <c r="AA1471" s="75">
        <v>12</v>
      </c>
      <c r="AB1471" s="75">
        <v>12</v>
      </c>
      <c r="AC1471" s="75">
        <v>12</v>
      </c>
      <c r="AD1471" s="75">
        <v>8</v>
      </c>
      <c r="AE1471" s="170"/>
      <c r="AF1471" s="75"/>
      <c r="AG1471" s="75"/>
      <c r="AH1471" s="75"/>
    </row>
    <row r="1472" spans="1:34" ht="14.25" customHeight="1" x14ac:dyDescent="0.25">
      <c r="A1472" s="111">
        <v>81771095</v>
      </c>
      <c r="B1472" s="220" t="s">
        <v>2228</v>
      </c>
      <c r="C1472" s="197" t="str">
        <f>VLOOKUP(B1472,Satser!$I$133:$J$160,2,FALSE)</f>
        <v>SU</v>
      </c>
      <c r="D1472" s="220" t="s">
        <v>2751</v>
      </c>
      <c r="E1472" s="220"/>
      <c r="F1472" s="220" t="s">
        <v>1812</v>
      </c>
      <c r="G1472" s="75"/>
      <c r="H1472" s="439">
        <v>2017</v>
      </c>
      <c r="I1472" s="75"/>
      <c r="J1472" s="195"/>
      <c r="K1472" s="379">
        <f>IF(B1472="",0,VLOOKUP(B1472,Satser!$D$167:$F$194,2,FALSE)*IF(AA1472="",0,VLOOKUP(AA1472,Satser!$H$2:$J$14,2,FALSE)))</f>
        <v>63768.655550896117</v>
      </c>
      <c r="L1472" s="379">
        <f>IF(B1472="",0,VLOOKUP(B1472,Satser!$I$167:$L$194,3,FALSE)*IF(AA1472="",0,VLOOKUP(AA1472,Satser!$H$2:$J$14,3,FALSE)))</f>
        <v>599425.36217842356</v>
      </c>
      <c r="M1472" s="380">
        <f t="shared" si="23"/>
        <v>663194.01772931963</v>
      </c>
      <c r="N1472" s="141" t="s">
        <v>1594</v>
      </c>
      <c r="O1472" s="75"/>
      <c r="P1472" s="75"/>
      <c r="Q1472" s="75"/>
      <c r="R1472" s="75"/>
      <c r="S1472" s="75"/>
      <c r="T1472" s="75"/>
      <c r="U1472" s="75"/>
      <c r="V1472" s="75"/>
      <c r="W1472" s="75"/>
      <c r="X1472" s="75"/>
      <c r="Y1472" s="75"/>
      <c r="Z1472" s="75">
        <v>4</v>
      </c>
      <c r="AA1472" s="75">
        <v>12</v>
      </c>
      <c r="AB1472" s="75">
        <v>12</v>
      </c>
      <c r="AC1472" s="75">
        <v>12</v>
      </c>
      <c r="AD1472" s="75">
        <v>8</v>
      </c>
      <c r="AE1472" s="170"/>
      <c r="AF1472" s="75"/>
      <c r="AG1472" s="75"/>
      <c r="AH1472" s="75"/>
    </row>
    <row r="1473" spans="1:34" ht="14.25" customHeight="1" x14ac:dyDescent="0.25">
      <c r="A1473" s="111">
        <v>81771096</v>
      </c>
      <c r="B1473" s="220" t="s">
        <v>2229</v>
      </c>
      <c r="C1473" s="197" t="str">
        <f>VLOOKUP(B1473,Satser!$I$133:$J$160,2,FALSE)</f>
        <v>ØK</v>
      </c>
      <c r="D1473" s="220" t="s">
        <v>2702</v>
      </c>
      <c r="E1473" s="220">
        <v>602505</v>
      </c>
      <c r="F1473" s="220"/>
      <c r="G1473" s="75"/>
      <c r="H1473" s="439">
        <v>2017</v>
      </c>
      <c r="I1473" s="75">
        <v>1706</v>
      </c>
      <c r="J1473" s="195"/>
      <c r="K1473" s="379">
        <f>IF(B1473="",0,VLOOKUP(B1473,Satser!$D$167:$F$194,2,FALSE)*IF(AA1473="",0,VLOOKUP(AA1473,Satser!$H$2:$J$14,2,FALSE)))</f>
        <v>89276.117771254561</v>
      </c>
      <c r="L1473" s="379">
        <f>IF(B1473="",0,VLOOKUP(B1473,Satser!$I$167:$L$194,3,FALSE)*IF(AA1473="",0,VLOOKUP(AA1473,Satser!$H$2:$J$14,3,FALSE)))</f>
        <v>599425.36217842356</v>
      </c>
      <c r="M1473" s="380">
        <f t="shared" si="23"/>
        <v>688701.47994967806</v>
      </c>
      <c r="N1473" s="141" t="s">
        <v>2729</v>
      </c>
      <c r="O1473" s="75"/>
      <c r="P1473" s="75"/>
      <c r="Q1473" s="75"/>
      <c r="R1473" s="75"/>
      <c r="S1473" s="75"/>
      <c r="T1473" s="75"/>
      <c r="U1473" s="75"/>
      <c r="V1473" s="75"/>
      <c r="W1473" s="75"/>
      <c r="X1473" s="75"/>
      <c r="Y1473" s="75"/>
      <c r="Z1473" s="75">
        <v>7</v>
      </c>
      <c r="AA1473" s="75">
        <v>12</v>
      </c>
      <c r="AB1473" s="75">
        <v>12</v>
      </c>
      <c r="AC1473" s="75">
        <v>5</v>
      </c>
      <c r="AD1473" s="75"/>
      <c r="AE1473" s="170"/>
      <c r="AF1473" s="75"/>
      <c r="AG1473" s="75"/>
      <c r="AH1473" s="75"/>
    </row>
    <row r="1474" spans="1:34" ht="14.25" customHeight="1" x14ac:dyDescent="0.25">
      <c r="A1474" s="111">
        <v>81771097</v>
      </c>
      <c r="B1474" s="220" t="s">
        <v>2229</v>
      </c>
      <c r="C1474" s="197" t="str">
        <f>VLOOKUP(B1474,Satser!$I$133:$J$160,2,FALSE)</f>
        <v>ØK</v>
      </c>
      <c r="D1474" s="220" t="s">
        <v>2609</v>
      </c>
      <c r="E1474" s="220"/>
      <c r="F1474" s="220"/>
      <c r="G1474" s="75"/>
      <c r="H1474" s="439">
        <v>2017</v>
      </c>
      <c r="I1474" s="75"/>
      <c r="J1474" s="195"/>
      <c r="K1474" s="379">
        <f>IF(B1474="",0,VLOOKUP(B1474,Satser!$D$167:$F$194,2,FALSE)*IF(AA1474="",0,VLOOKUP(AA1474,Satser!$H$2:$J$14,2,FALSE)))</f>
        <v>59529.315329872537</v>
      </c>
      <c r="L1474" s="379">
        <f>IF(B1474="",0,VLOOKUP(B1474,Satser!$I$167:$L$194,3,FALSE)*IF(AA1474="",0,VLOOKUP(AA1474,Satser!$H$2:$J$14,3,FALSE)))</f>
        <v>399696.83150057279</v>
      </c>
      <c r="M1474" s="380">
        <f t="shared" si="23"/>
        <v>459226.14683044533</v>
      </c>
      <c r="N1474" s="141" t="s">
        <v>1594</v>
      </c>
      <c r="O1474" s="75"/>
      <c r="P1474" s="75"/>
      <c r="Q1474" s="75"/>
      <c r="R1474" s="75"/>
      <c r="S1474" s="75"/>
      <c r="T1474" s="75"/>
      <c r="U1474" s="75"/>
      <c r="V1474" s="75"/>
      <c r="W1474" s="75"/>
      <c r="X1474" s="75"/>
      <c r="Y1474" s="75"/>
      <c r="Z1474" s="75"/>
      <c r="AA1474" s="75">
        <v>8</v>
      </c>
      <c r="AB1474" s="76">
        <v>12</v>
      </c>
      <c r="AC1474" s="76">
        <v>12</v>
      </c>
      <c r="AD1474" s="76">
        <v>12</v>
      </c>
      <c r="AE1474" s="169">
        <v>4</v>
      </c>
      <c r="AF1474" s="75"/>
      <c r="AG1474" s="75"/>
      <c r="AH1474" s="75"/>
    </row>
    <row r="1475" spans="1:34" ht="14.25" customHeight="1" x14ac:dyDescent="0.25">
      <c r="A1475" s="111">
        <v>81771098</v>
      </c>
      <c r="B1475" s="220" t="s">
        <v>2229</v>
      </c>
      <c r="C1475" s="197" t="str">
        <f>VLOOKUP(B1475,Satser!$I$133:$J$160,2,FALSE)</f>
        <v>ØK</v>
      </c>
      <c r="D1475" s="220" t="s">
        <v>2609</v>
      </c>
      <c r="E1475" s="220"/>
      <c r="F1475" s="220"/>
      <c r="G1475" s="75"/>
      <c r="H1475" s="439">
        <v>2017</v>
      </c>
      <c r="I1475" s="75"/>
      <c r="J1475" s="195"/>
      <c r="K1475" s="379">
        <f>IF(B1475="",0,VLOOKUP(B1475,Satser!$D$167:$F$194,2,FALSE)*IF(AA1475="",0,VLOOKUP(AA1475,Satser!$H$2:$J$14,2,FALSE)))</f>
        <v>59529.315329872537</v>
      </c>
      <c r="L1475" s="379">
        <f>IF(B1475="",0,VLOOKUP(B1475,Satser!$I$167:$L$194,3,FALSE)*IF(AA1475="",0,VLOOKUP(AA1475,Satser!$H$2:$J$14,3,FALSE)))</f>
        <v>399696.83150057279</v>
      </c>
      <c r="M1475" s="380">
        <f t="shared" si="23"/>
        <v>459226.14683044533</v>
      </c>
      <c r="N1475" s="141" t="s">
        <v>1594</v>
      </c>
      <c r="O1475" s="75"/>
      <c r="P1475" s="75"/>
      <c r="Q1475" s="75"/>
      <c r="R1475" s="75"/>
      <c r="S1475" s="75"/>
      <c r="T1475" s="75"/>
      <c r="U1475" s="75"/>
      <c r="V1475" s="75"/>
      <c r="W1475" s="75"/>
      <c r="X1475" s="75"/>
      <c r="Y1475" s="75"/>
      <c r="Z1475" s="75"/>
      <c r="AA1475" s="75">
        <v>8</v>
      </c>
      <c r="AB1475" s="76">
        <v>12</v>
      </c>
      <c r="AC1475" s="76">
        <v>12</v>
      </c>
      <c r="AD1475" s="76">
        <v>12</v>
      </c>
      <c r="AE1475" s="169">
        <v>4</v>
      </c>
      <c r="AF1475" s="75"/>
      <c r="AG1475" s="75"/>
      <c r="AH1475" s="75"/>
    </row>
    <row r="1476" spans="1:34" ht="14.25" customHeight="1" x14ac:dyDescent="0.25">
      <c r="A1476" s="111">
        <v>81771099</v>
      </c>
      <c r="B1476" s="220" t="s">
        <v>2229</v>
      </c>
      <c r="C1476" s="197" t="str">
        <f>VLOOKUP(B1476,Satser!$I$133:$J$160,2,FALSE)</f>
        <v>ØK</v>
      </c>
      <c r="D1476" s="220" t="s">
        <v>2703</v>
      </c>
      <c r="E1476" s="220">
        <v>602505</v>
      </c>
      <c r="F1476" s="220"/>
      <c r="G1476" s="75"/>
      <c r="H1476" s="439">
        <v>2017</v>
      </c>
      <c r="I1476" s="75">
        <v>1710</v>
      </c>
      <c r="J1476" s="195"/>
      <c r="K1476" s="379">
        <f>IF(B1476="",0,VLOOKUP(B1476,Satser!$D$167:$F$194,2,FALSE)*IF(AA1476="",0,VLOOKUP(AA1476,Satser!$H$2:$J$14,2,FALSE)))</f>
        <v>89276.117771254561</v>
      </c>
      <c r="L1476" s="379">
        <f>IF(B1476="",0,VLOOKUP(B1476,Satser!$I$167:$L$194,3,FALSE)*IF(AA1476="",0,VLOOKUP(AA1476,Satser!$H$2:$J$14,3,FALSE)))</f>
        <v>599425.36217842356</v>
      </c>
      <c r="M1476" s="380">
        <f t="shared" si="23"/>
        <v>688701.47994967806</v>
      </c>
      <c r="N1476" s="141" t="s">
        <v>2729</v>
      </c>
      <c r="O1476" s="75"/>
      <c r="P1476" s="75"/>
      <c r="Q1476" s="75"/>
      <c r="R1476" s="75"/>
      <c r="S1476" s="75"/>
      <c r="T1476" s="75"/>
      <c r="U1476" s="75"/>
      <c r="V1476" s="75"/>
      <c r="W1476" s="75"/>
      <c r="X1476" s="75"/>
      <c r="Y1476" s="75"/>
      <c r="Z1476" s="75">
        <v>3</v>
      </c>
      <c r="AA1476" s="75">
        <v>12</v>
      </c>
      <c r="AB1476" s="75">
        <v>12</v>
      </c>
      <c r="AC1476" s="75">
        <v>9</v>
      </c>
      <c r="AD1476" s="75"/>
      <c r="AE1476" s="170"/>
      <c r="AF1476" s="75"/>
      <c r="AG1476" s="75"/>
      <c r="AH1476" s="75"/>
    </row>
    <row r="1477" spans="1:34" ht="14.25" customHeight="1" x14ac:dyDescent="0.25">
      <c r="A1477" s="111">
        <v>81771100</v>
      </c>
      <c r="B1477" s="220" t="s">
        <v>2229</v>
      </c>
      <c r="C1477" s="197" t="str">
        <f>VLOOKUP(B1477,Satser!$I$133:$J$160,2,FALSE)</f>
        <v>ØK</v>
      </c>
      <c r="D1477" s="220" t="s">
        <v>2699</v>
      </c>
      <c r="E1477" s="220">
        <v>602005</v>
      </c>
      <c r="F1477" s="220"/>
      <c r="G1477" s="75"/>
      <c r="H1477" s="439">
        <v>2017</v>
      </c>
      <c r="I1477" s="75">
        <v>1708</v>
      </c>
      <c r="J1477" s="195"/>
      <c r="K1477" s="379">
        <f>IF(B1477="",0,VLOOKUP(B1477,Satser!$D$167:$F$194,2,FALSE)*IF(AA1477="",0,VLOOKUP(AA1477,Satser!$H$2:$J$14,2,FALSE)))</f>
        <v>89276.117771254561</v>
      </c>
      <c r="L1477" s="379">
        <f>IF(B1477="",0,VLOOKUP(B1477,Satser!$I$167:$L$194,3,FALSE)*IF(AA1477="",0,VLOOKUP(AA1477,Satser!$H$2:$J$14,3,FALSE)))</f>
        <v>599425.36217842356</v>
      </c>
      <c r="M1477" s="380">
        <f t="shared" si="23"/>
        <v>688701.47994967806</v>
      </c>
      <c r="N1477" s="141" t="s">
        <v>2729</v>
      </c>
      <c r="O1477" s="75"/>
      <c r="P1477" s="75"/>
      <c r="Q1477" s="75"/>
      <c r="R1477" s="75"/>
      <c r="S1477" s="75"/>
      <c r="T1477" s="75"/>
      <c r="U1477" s="75"/>
      <c r="V1477" s="75"/>
      <c r="W1477" s="75"/>
      <c r="X1477" s="75"/>
      <c r="Y1477" s="75"/>
      <c r="Z1477" s="75">
        <v>5</v>
      </c>
      <c r="AA1477" s="75">
        <v>12</v>
      </c>
      <c r="AB1477" s="75">
        <v>12</v>
      </c>
      <c r="AC1477" s="75">
        <v>7</v>
      </c>
      <c r="AD1477" s="75"/>
      <c r="AE1477" s="170"/>
      <c r="AF1477" s="75"/>
      <c r="AG1477" s="75"/>
      <c r="AH1477" s="75"/>
    </row>
    <row r="1478" spans="1:34" ht="14.25" customHeight="1" x14ac:dyDescent="0.25">
      <c r="A1478" s="111">
        <v>81771101</v>
      </c>
      <c r="B1478" s="220" t="s">
        <v>2229</v>
      </c>
      <c r="C1478" s="197" t="str">
        <f>VLOOKUP(B1478,Satser!$I$133:$J$160,2,FALSE)</f>
        <v>ØK</v>
      </c>
      <c r="D1478" s="220" t="s">
        <v>2700</v>
      </c>
      <c r="E1478" s="220">
        <v>602005</v>
      </c>
      <c r="F1478" s="220"/>
      <c r="G1478" s="75"/>
      <c r="H1478" s="439">
        <v>2017</v>
      </c>
      <c r="I1478" s="75">
        <v>1708</v>
      </c>
      <c r="J1478" s="195"/>
      <c r="K1478" s="379">
        <f>IF(B1478="",0,VLOOKUP(B1478,Satser!$D$167:$F$194,2,FALSE)*IF(AA1478="",0,VLOOKUP(AA1478,Satser!$H$2:$J$14,2,FALSE)))</f>
        <v>89276.117771254561</v>
      </c>
      <c r="L1478" s="379">
        <f>IF(B1478="",0,VLOOKUP(B1478,Satser!$I$167:$L$194,3,FALSE)*IF(AA1478="",0,VLOOKUP(AA1478,Satser!$H$2:$J$14,3,FALSE)))</f>
        <v>599425.36217842356</v>
      </c>
      <c r="M1478" s="380">
        <f t="shared" si="23"/>
        <v>688701.47994967806</v>
      </c>
      <c r="N1478" s="141" t="s">
        <v>2729</v>
      </c>
      <c r="O1478" s="75"/>
      <c r="P1478" s="75"/>
      <c r="Q1478" s="75"/>
      <c r="R1478" s="75"/>
      <c r="S1478" s="75"/>
      <c r="T1478" s="75"/>
      <c r="U1478" s="75"/>
      <c r="V1478" s="75"/>
      <c r="W1478" s="75"/>
      <c r="X1478" s="75"/>
      <c r="Y1478" s="75"/>
      <c r="Z1478" s="75">
        <v>5</v>
      </c>
      <c r="AA1478" s="75">
        <v>12</v>
      </c>
      <c r="AB1478" s="75">
        <v>12</v>
      </c>
      <c r="AC1478" s="75">
        <v>7</v>
      </c>
      <c r="AD1478" s="75"/>
      <c r="AE1478" s="170"/>
      <c r="AF1478" s="75"/>
      <c r="AG1478" s="75"/>
      <c r="AH1478" s="75"/>
    </row>
    <row r="1479" spans="1:34" ht="14.25" customHeight="1" x14ac:dyDescent="0.25">
      <c r="A1479" s="111">
        <v>81771102</v>
      </c>
      <c r="B1479" s="220" t="s">
        <v>2229</v>
      </c>
      <c r="C1479" s="197" t="str">
        <f>VLOOKUP(B1479,Satser!$I$133:$J$160,2,FALSE)</f>
        <v>ØK</v>
      </c>
      <c r="D1479" s="220" t="s">
        <v>2759</v>
      </c>
      <c r="E1479" s="220">
        <v>601005</v>
      </c>
      <c r="F1479" s="220"/>
      <c r="G1479" s="75"/>
      <c r="H1479" s="439">
        <v>2017</v>
      </c>
      <c r="I1479" s="75">
        <v>1711</v>
      </c>
      <c r="J1479" s="195"/>
      <c r="K1479" s="379">
        <f>IF(B1479="",0,VLOOKUP(B1479,Satser!$D$167:$F$194,2,FALSE)*IF(AA1479="",0,VLOOKUP(AA1479,Satser!$H$2:$J$14,2,FALSE)))</f>
        <v>89276.117771254561</v>
      </c>
      <c r="L1479" s="379">
        <f>IF(B1479="",0,VLOOKUP(B1479,Satser!$I$167:$L$194,3,FALSE)*IF(AA1479="",0,VLOOKUP(AA1479,Satser!$H$2:$J$14,3,FALSE)))</f>
        <v>599425.36217842356</v>
      </c>
      <c r="M1479" s="380">
        <f t="shared" si="23"/>
        <v>688701.47994967806</v>
      </c>
      <c r="N1479" s="141" t="s">
        <v>2756</v>
      </c>
      <c r="O1479" s="75"/>
      <c r="P1479" s="75"/>
      <c r="Q1479" s="75"/>
      <c r="R1479" s="75"/>
      <c r="S1479" s="75"/>
      <c r="T1479" s="75"/>
      <c r="U1479" s="75"/>
      <c r="V1479" s="75"/>
      <c r="W1479" s="75"/>
      <c r="X1479" s="75"/>
      <c r="Y1479" s="75"/>
      <c r="Z1479" s="75">
        <v>2</v>
      </c>
      <c r="AA1479" s="75">
        <v>12</v>
      </c>
      <c r="AB1479" s="75">
        <v>12</v>
      </c>
      <c r="AC1479" s="75">
        <v>10</v>
      </c>
      <c r="AD1479" s="75"/>
      <c r="AE1479" s="170"/>
      <c r="AF1479" s="75"/>
      <c r="AG1479" s="75"/>
      <c r="AH1479" s="75"/>
    </row>
    <row r="1480" spans="1:34" ht="14.25" customHeight="1" x14ac:dyDescent="0.25">
      <c r="A1480" s="111">
        <v>81771103</v>
      </c>
      <c r="B1480" s="220" t="s">
        <v>829</v>
      </c>
      <c r="C1480" s="197" t="str">
        <f>VLOOKUP(B1480,Satser!$I$133:$J$160,2,FALSE)</f>
        <v>VM</v>
      </c>
      <c r="D1480" s="220" t="s">
        <v>2628</v>
      </c>
      <c r="E1480" s="443">
        <v>310520</v>
      </c>
      <c r="F1480" s="220"/>
      <c r="G1480" s="75"/>
      <c r="H1480" s="439">
        <v>2017</v>
      </c>
      <c r="I1480" s="75">
        <v>1709</v>
      </c>
      <c r="J1480" s="195"/>
      <c r="K1480" s="379">
        <f>IF(B1480="",0,VLOOKUP(B1480,Satser!$D$167:$F$194,2,FALSE)*IF(AA1480="",0,VLOOKUP(AA1480,Satser!$H$2:$J$14,2,FALSE)))</f>
        <v>89276.117771254561</v>
      </c>
      <c r="L1480" s="379">
        <f>IF(B1480="",0,VLOOKUP(B1480,Satser!$I$167:$L$194,3,FALSE)*IF(AA1480="",0,VLOOKUP(AA1480,Satser!$H$2:$J$14,3,FALSE)))</f>
        <v>599425.36217842356</v>
      </c>
      <c r="M1480" s="380">
        <f t="shared" si="23"/>
        <v>688701.47994967806</v>
      </c>
      <c r="N1480" s="141" t="s">
        <v>2692</v>
      </c>
      <c r="O1480" s="75"/>
      <c r="P1480" s="75"/>
      <c r="Q1480" s="75"/>
      <c r="R1480" s="75"/>
      <c r="S1480" s="75"/>
      <c r="T1480" s="75"/>
      <c r="U1480" s="75"/>
      <c r="V1480" s="75"/>
      <c r="W1480" s="75"/>
      <c r="X1480" s="75"/>
      <c r="Y1480" s="75"/>
      <c r="Z1480" s="75">
        <v>4</v>
      </c>
      <c r="AA1480" s="75">
        <v>12</v>
      </c>
      <c r="AB1480" s="75">
        <v>12</v>
      </c>
      <c r="AC1480" s="75">
        <v>12</v>
      </c>
      <c r="AD1480" s="75">
        <v>8</v>
      </c>
      <c r="AE1480" s="170"/>
      <c r="AF1480" s="75"/>
      <c r="AG1480" s="75"/>
      <c r="AH1480" s="75"/>
    </row>
    <row r="1481" spans="1:34" ht="14.25" customHeight="1" x14ac:dyDescent="0.25">
      <c r="A1481" s="111">
        <v>81771104</v>
      </c>
      <c r="B1481" s="220" t="s">
        <v>829</v>
      </c>
      <c r="C1481" s="197" t="str">
        <f>VLOOKUP(B1481,Satser!$I$133:$J$160,2,FALSE)</f>
        <v>VM</v>
      </c>
      <c r="D1481" s="220" t="s">
        <v>2928</v>
      </c>
      <c r="E1481" s="443">
        <v>310520</v>
      </c>
      <c r="F1481" s="220"/>
      <c r="G1481" s="75"/>
      <c r="H1481" s="439">
        <v>2017</v>
      </c>
      <c r="I1481" s="75"/>
      <c r="J1481" s="195"/>
      <c r="K1481" s="379">
        <f>IF(B1481="",0,VLOOKUP(B1481,Satser!$D$167:$F$194,2,FALSE)*IF(AA1481="",0,VLOOKUP(AA1481,Satser!$H$2:$J$14,2,FALSE)))</f>
        <v>59529.315329872537</v>
      </c>
      <c r="L1481" s="379">
        <f>IF(B1481="",0,VLOOKUP(B1481,Satser!$I$167:$L$194,3,FALSE)*IF(AA1481="",0,VLOOKUP(AA1481,Satser!$H$2:$J$14,3,FALSE)))</f>
        <v>399696.83150057279</v>
      </c>
      <c r="M1481" s="380">
        <f t="shared" ref="M1481:M1544" si="24">SUM(K1481+L1481)</f>
        <v>459226.14683044533</v>
      </c>
      <c r="N1481" s="141" t="s">
        <v>1594</v>
      </c>
      <c r="O1481" s="75"/>
      <c r="P1481" s="75"/>
      <c r="Q1481" s="75"/>
      <c r="R1481" s="75"/>
      <c r="S1481" s="75"/>
      <c r="T1481" s="75"/>
      <c r="U1481" s="75"/>
      <c r="V1481" s="75"/>
      <c r="W1481" s="75"/>
      <c r="X1481" s="75"/>
      <c r="Y1481" s="75"/>
      <c r="Z1481" s="75"/>
      <c r="AA1481" s="75">
        <v>8</v>
      </c>
      <c r="AB1481" s="76">
        <v>12</v>
      </c>
      <c r="AC1481" s="76">
        <v>12</v>
      </c>
      <c r="AD1481" s="76">
        <v>12</v>
      </c>
      <c r="AE1481" s="169">
        <v>4</v>
      </c>
      <c r="AF1481" s="75"/>
      <c r="AG1481" s="75"/>
      <c r="AH1481" s="75"/>
    </row>
    <row r="1482" spans="1:34" ht="13.8" x14ac:dyDescent="0.25">
      <c r="A1482" s="111">
        <v>81771105</v>
      </c>
      <c r="B1482" s="220" t="s">
        <v>557</v>
      </c>
      <c r="C1482" s="197" t="str">
        <f>VLOOKUP(B1482,Satser!$I$133:$J$160,2,FALSE)</f>
        <v>RE</v>
      </c>
      <c r="D1482" s="220" t="s">
        <v>2432</v>
      </c>
      <c r="E1482" s="220"/>
      <c r="F1482" s="220" t="s">
        <v>1812</v>
      </c>
      <c r="G1482" s="75"/>
      <c r="H1482" s="439">
        <v>2017</v>
      </c>
      <c r="I1482" s="75"/>
      <c r="J1482" s="195"/>
      <c r="K1482" s="379">
        <f>IF(B1482="",0,VLOOKUP(B1482,Satser!$D$167:$F$194,2,FALSE)*IF(AA1482="",0,VLOOKUP(AA1482,Satser!$H$2:$J$14,2,FALSE)))</f>
        <v>59529.315329872537</v>
      </c>
      <c r="L1482" s="379">
        <f>IF(B1482="",0,VLOOKUP(B1482,Satser!$I$167:$L$194,3,FALSE)*IF(AA1482="",0,VLOOKUP(AA1482,Satser!$H$2:$J$14,3,FALSE)))</f>
        <v>399696.83150057279</v>
      </c>
      <c r="M1482" s="380">
        <f t="shared" si="24"/>
        <v>459226.14683044533</v>
      </c>
      <c r="N1482" s="422" t="s">
        <v>808</v>
      </c>
      <c r="O1482" s="75"/>
      <c r="P1482" s="75"/>
      <c r="Q1482" s="75"/>
      <c r="R1482" s="75"/>
      <c r="S1482" s="75"/>
      <c r="T1482" s="75"/>
      <c r="U1482" s="75"/>
      <c r="V1482" s="75"/>
      <c r="W1482" s="75"/>
      <c r="X1482" s="75"/>
      <c r="Y1482" s="75"/>
      <c r="Z1482" s="75"/>
      <c r="AA1482" s="75">
        <v>8</v>
      </c>
      <c r="AB1482" s="76">
        <v>12</v>
      </c>
      <c r="AC1482" s="76">
        <v>12</v>
      </c>
      <c r="AD1482" s="76">
        <v>12</v>
      </c>
      <c r="AE1482" s="169">
        <v>4</v>
      </c>
      <c r="AF1482" s="75"/>
      <c r="AG1482" s="75"/>
      <c r="AH1482" s="75"/>
    </row>
    <row r="1483" spans="1:34" ht="13.8" x14ac:dyDescent="0.25">
      <c r="A1483" s="111">
        <v>81771106</v>
      </c>
      <c r="B1483" s="220" t="s">
        <v>557</v>
      </c>
      <c r="C1483" s="197" t="str">
        <f>VLOOKUP(B1483,Satser!$I$133:$J$160,2,FALSE)</f>
        <v>RE</v>
      </c>
      <c r="D1483" s="220" t="s">
        <v>2432</v>
      </c>
      <c r="E1483" s="220"/>
      <c r="F1483" s="220" t="s">
        <v>1812</v>
      </c>
      <c r="G1483" s="75"/>
      <c r="H1483" s="439">
        <v>2017</v>
      </c>
      <c r="I1483" s="75"/>
      <c r="J1483" s="195"/>
      <c r="K1483" s="379">
        <f>IF(B1483="",0,VLOOKUP(B1483,Satser!$D$167:$F$194,2,FALSE)*IF(AA1483="",0,VLOOKUP(AA1483,Satser!$H$2:$J$14,2,FALSE)))</f>
        <v>59529.315329872537</v>
      </c>
      <c r="L1483" s="379">
        <f>IF(B1483="",0,VLOOKUP(B1483,Satser!$I$167:$L$194,3,FALSE)*IF(AA1483="",0,VLOOKUP(AA1483,Satser!$H$2:$J$14,3,FALSE)))</f>
        <v>399696.83150057279</v>
      </c>
      <c r="M1483" s="380">
        <f t="shared" si="24"/>
        <v>459226.14683044533</v>
      </c>
      <c r="N1483" s="422" t="s">
        <v>808</v>
      </c>
      <c r="O1483" s="75"/>
      <c r="P1483" s="75"/>
      <c r="Q1483" s="75"/>
      <c r="R1483" s="75"/>
      <c r="S1483" s="75"/>
      <c r="T1483" s="75"/>
      <c r="U1483" s="75"/>
      <c r="V1483" s="75"/>
      <c r="W1483" s="75"/>
      <c r="X1483" s="75"/>
      <c r="Y1483" s="75"/>
      <c r="Z1483" s="75"/>
      <c r="AA1483" s="75">
        <v>8</v>
      </c>
      <c r="AB1483" s="76">
        <v>12</v>
      </c>
      <c r="AC1483" s="76">
        <v>12</v>
      </c>
      <c r="AD1483" s="76">
        <v>12</v>
      </c>
      <c r="AE1483" s="169">
        <v>4</v>
      </c>
      <c r="AF1483" s="75"/>
      <c r="AG1483" s="75"/>
      <c r="AH1483" s="75"/>
    </row>
    <row r="1484" spans="1:34" ht="14.25" customHeight="1" x14ac:dyDescent="0.25">
      <c r="A1484" s="111">
        <v>81771107</v>
      </c>
      <c r="B1484" s="220" t="s">
        <v>2225</v>
      </c>
      <c r="C1484" s="197" t="str">
        <f>VLOOKUP(B1484,Satser!$I$133:$J$160,2,FALSE)</f>
        <v>IV</v>
      </c>
      <c r="D1484" s="220" t="s">
        <v>2764</v>
      </c>
      <c r="E1484" s="220">
        <v>649105</v>
      </c>
      <c r="F1484" s="220" t="s">
        <v>1812</v>
      </c>
      <c r="G1484" s="75" t="s">
        <v>527</v>
      </c>
      <c r="H1484" s="439">
        <v>2017</v>
      </c>
      <c r="I1484" s="75">
        <v>1801</v>
      </c>
      <c r="J1484" s="195"/>
      <c r="K1484" s="379">
        <f>IF(B1484="",0,VLOOKUP(B1484,Satser!$D$167:$F$194,2,FALSE)*IF(AA1484="",0,VLOOKUP(AA1484,Satser!$H$2:$J$14,2,FALSE)))</f>
        <v>89276.117771254561</v>
      </c>
      <c r="L1484" s="379">
        <f>IF(B1484="",0,VLOOKUP(B1484,Satser!$I$167:$L$194,3,FALSE)*IF(AA1484="",0,VLOOKUP(AA1484,Satser!$H$2:$J$14,3,FALSE)))</f>
        <v>599425.36217842356</v>
      </c>
      <c r="M1484" s="380">
        <f t="shared" si="24"/>
        <v>688701.47994967806</v>
      </c>
      <c r="N1484" s="141" t="s">
        <v>2765</v>
      </c>
      <c r="O1484" s="75"/>
      <c r="P1484" s="75"/>
      <c r="Q1484" s="75"/>
      <c r="R1484" s="75"/>
      <c r="S1484" s="75"/>
      <c r="T1484" s="75"/>
      <c r="U1484" s="75"/>
      <c r="V1484" s="75"/>
      <c r="W1484" s="75"/>
      <c r="X1484" s="75"/>
      <c r="Y1484" s="75"/>
      <c r="Z1484" s="75"/>
      <c r="AA1484" s="75">
        <v>12</v>
      </c>
      <c r="AB1484" s="75">
        <v>12</v>
      </c>
      <c r="AC1484" s="75">
        <v>12</v>
      </c>
      <c r="AD1484" s="75"/>
      <c r="AE1484" s="170"/>
      <c r="AF1484" s="75"/>
      <c r="AG1484" s="75"/>
      <c r="AH1484" s="75"/>
    </row>
    <row r="1485" spans="1:34" ht="14.25" customHeight="1" x14ac:dyDescent="0.25">
      <c r="A1485" s="111">
        <v>81771108</v>
      </c>
      <c r="B1485" s="220" t="s">
        <v>2225</v>
      </c>
      <c r="C1485" s="197" t="str">
        <f>VLOOKUP(B1485,Satser!$I$133:$J$160,2,FALSE)</f>
        <v>IV</v>
      </c>
      <c r="D1485" s="220" t="s">
        <v>2682</v>
      </c>
      <c r="E1485" s="220">
        <v>649005</v>
      </c>
      <c r="F1485" s="220" t="s">
        <v>1812</v>
      </c>
      <c r="G1485" s="75" t="s">
        <v>527</v>
      </c>
      <c r="H1485" s="439">
        <v>2017</v>
      </c>
      <c r="I1485" s="75">
        <v>1702</v>
      </c>
      <c r="J1485" s="195"/>
      <c r="K1485" s="379">
        <f>IF(B1485="",0,VLOOKUP(B1485,Satser!$D$167:$F$194,2,FALSE)*IF(AA1485="",0,VLOOKUP(AA1485,Satser!$H$2:$J$14,2,FALSE)))</f>
        <v>89276.117771254561</v>
      </c>
      <c r="L1485" s="379">
        <f>IF(B1485="",0,VLOOKUP(B1485,Satser!$I$167:$L$194,3,FALSE)*IF(AA1485="",0,VLOOKUP(AA1485,Satser!$H$2:$J$14,3,FALSE)))</f>
        <v>599425.36217842356</v>
      </c>
      <c r="M1485" s="380">
        <f t="shared" si="24"/>
        <v>688701.47994967806</v>
      </c>
      <c r="N1485" s="141" t="s">
        <v>2732</v>
      </c>
      <c r="O1485" s="75"/>
      <c r="P1485" s="75"/>
      <c r="Q1485" s="75"/>
      <c r="R1485" s="75"/>
      <c r="S1485" s="75"/>
      <c r="T1485" s="75"/>
      <c r="U1485" s="75"/>
      <c r="V1485" s="75"/>
      <c r="W1485" s="75"/>
      <c r="X1485" s="75"/>
      <c r="Y1485" s="75"/>
      <c r="Z1485" s="75">
        <v>11</v>
      </c>
      <c r="AA1485" s="75">
        <v>12</v>
      </c>
      <c r="AB1485" s="75">
        <v>12</v>
      </c>
      <c r="AC1485" s="75">
        <v>1</v>
      </c>
      <c r="AD1485" s="75"/>
      <c r="AE1485" s="170"/>
      <c r="AF1485" s="75"/>
      <c r="AG1485" s="75"/>
      <c r="AH1485" s="75"/>
    </row>
    <row r="1486" spans="1:34" ht="13.8" x14ac:dyDescent="0.25">
      <c r="A1486" s="111">
        <v>81771109</v>
      </c>
      <c r="B1486" s="220" t="s">
        <v>557</v>
      </c>
      <c r="C1486" s="197" t="str">
        <f>VLOOKUP(B1486,Satser!$I$133:$J$160,2,FALSE)</f>
        <v>RE</v>
      </c>
      <c r="D1486" s="220" t="s">
        <v>2433</v>
      </c>
      <c r="E1486" s="220"/>
      <c r="F1486" s="220" t="s">
        <v>1812</v>
      </c>
      <c r="G1486" s="75"/>
      <c r="H1486" s="439">
        <v>2017</v>
      </c>
      <c r="I1486" s="75"/>
      <c r="J1486" s="195"/>
      <c r="K1486" s="379">
        <f>IF(B1486="",0,VLOOKUP(B1486,Satser!$D$167:$F$194,2,FALSE)*IF(AA1486="",0,VLOOKUP(AA1486,Satser!$H$2:$J$14,2,FALSE)))</f>
        <v>59529.315329872537</v>
      </c>
      <c r="L1486" s="379">
        <f>IF(B1486="",0,VLOOKUP(B1486,Satser!$I$167:$L$194,3,FALSE)*IF(AA1486="",0,VLOOKUP(AA1486,Satser!$H$2:$J$14,3,FALSE)))</f>
        <v>399696.83150057279</v>
      </c>
      <c r="M1486" s="380">
        <f t="shared" si="24"/>
        <v>459226.14683044533</v>
      </c>
      <c r="N1486" s="422" t="s">
        <v>808</v>
      </c>
      <c r="O1486" s="75"/>
      <c r="P1486" s="75"/>
      <c r="Q1486" s="75"/>
      <c r="R1486" s="75"/>
      <c r="S1486" s="75"/>
      <c r="T1486" s="75"/>
      <c r="U1486" s="75"/>
      <c r="V1486" s="75"/>
      <c r="W1486" s="75"/>
      <c r="X1486" s="75"/>
      <c r="Y1486" s="75"/>
      <c r="Z1486" s="75"/>
      <c r="AA1486" s="75">
        <v>8</v>
      </c>
      <c r="AB1486" s="76">
        <v>12</v>
      </c>
      <c r="AC1486" s="76">
        <v>12</v>
      </c>
      <c r="AD1486" s="76">
        <v>12</v>
      </c>
      <c r="AE1486" s="169">
        <v>4</v>
      </c>
      <c r="AF1486" s="75"/>
      <c r="AG1486" s="75"/>
      <c r="AH1486" s="75"/>
    </row>
    <row r="1487" spans="1:34" ht="13.8" x14ac:dyDescent="0.25">
      <c r="A1487" s="111">
        <v>81771110</v>
      </c>
      <c r="B1487" s="220" t="s">
        <v>2228</v>
      </c>
      <c r="C1487" s="197" t="str">
        <f>VLOOKUP(B1487,Satser!$I$133:$J$160,2,FALSE)</f>
        <v>SU</v>
      </c>
      <c r="D1487" s="220" t="s">
        <v>2433</v>
      </c>
      <c r="E1487" s="220"/>
      <c r="F1487" s="220" t="s">
        <v>1812</v>
      </c>
      <c r="G1487" s="75"/>
      <c r="H1487" s="439">
        <v>2017</v>
      </c>
      <c r="I1487" s="75"/>
      <c r="J1487" s="195"/>
      <c r="K1487" s="379">
        <f>IF(B1487="",0,VLOOKUP(B1487,Satser!$D$167:$F$194,2,FALSE)*IF(AA1487="",0,VLOOKUP(AA1487,Satser!$H$2:$J$14,2,FALSE)))</f>
        <v>42520.939521337525</v>
      </c>
      <c r="L1487" s="379">
        <f>IF(B1487="",0,VLOOKUP(B1487,Satser!$I$167:$L$194,3,FALSE)*IF(AA1487="",0,VLOOKUP(AA1487,Satser!$H$2:$J$14,3,FALSE)))</f>
        <v>399696.83150057279</v>
      </c>
      <c r="M1487" s="380">
        <f t="shared" si="24"/>
        <v>442217.7710219103</v>
      </c>
      <c r="N1487" s="422" t="s">
        <v>808</v>
      </c>
      <c r="O1487" s="75"/>
      <c r="P1487" s="75"/>
      <c r="Q1487" s="75"/>
      <c r="R1487" s="75"/>
      <c r="S1487" s="75"/>
      <c r="T1487" s="75"/>
      <c r="U1487" s="75"/>
      <c r="V1487" s="75"/>
      <c r="W1487" s="75"/>
      <c r="X1487" s="75"/>
      <c r="Y1487" s="75"/>
      <c r="Z1487" s="75"/>
      <c r="AA1487" s="75">
        <v>8</v>
      </c>
      <c r="AB1487" s="76">
        <v>12</v>
      </c>
      <c r="AC1487" s="76">
        <v>12</v>
      </c>
      <c r="AD1487" s="76">
        <v>12</v>
      </c>
      <c r="AE1487" s="169">
        <v>4</v>
      </c>
      <c r="AF1487" s="75"/>
      <c r="AG1487" s="75"/>
      <c r="AH1487" s="75"/>
    </row>
    <row r="1488" spans="1:34" ht="13.8" x14ac:dyDescent="0.25">
      <c r="A1488" s="111">
        <v>81771111</v>
      </c>
      <c r="B1488" s="220" t="s">
        <v>2228</v>
      </c>
      <c r="C1488" s="197" t="str">
        <f>VLOOKUP(B1488,Satser!$I$133:$J$160,2,FALSE)</f>
        <v>SU</v>
      </c>
      <c r="D1488" s="220" t="s">
        <v>2927</v>
      </c>
      <c r="E1488" s="443">
        <v>670105</v>
      </c>
      <c r="F1488" s="220" t="s">
        <v>1812</v>
      </c>
      <c r="G1488" s="75"/>
      <c r="H1488" s="439">
        <v>2017</v>
      </c>
      <c r="I1488" s="75">
        <v>1804</v>
      </c>
      <c r="J1488" s="195"/>
      <c r="K1488" s="465">
        <f>IF(B1488="",0,VLOOKUP(B1488,Satser!$D$167:$F$194,2,FALSE)*IF(AA1488="",0,VLOOKUP(AA1488,Satser!$H$2:$J$14,2,FALSE)))</f>
        <v>47832.868528727173</v>
      </c>
      <c r="L1488" s="465">
        <f>IF(B1488="",0,VLOOKUP(B1488,Satser!$I$167:$L$194,3,FALSE)*IF(AA1488="",0,VLOOKUP(AA1488,Satser!$H$2:$J$14,3,FALSE)))</f>
        <v>449628.9641700355</v>
      </c>
      <c r="M1488" s="466">
        <f t="shared" si="24"/>
        <v>497461.83269876265</v>
      </c>
      <c r="N1488" s="141" t="s">
        <v>2926</v>
      </c>
      <c r="O1488" s="75"/>
      <c r="P1488" s="75"/>
      <c r="Q1488" s="75"/>
      <c r="R1488" s="75"/>
      <c r="S1488" s="75"/>
      <c r="T1488" s="75"/>
      <c r="U1488" s="75"/>
      <c r="V1488" s="75"/>
      <c r="W1488" s="75"/>
      <c r="X1488" s="75"/>
      <c r="Y1488" s="75"/>
      <c r="Z1488" s="75"/>
      <c r="AA1488" s="75">
        <v>9</v>
      </c>
      <c r="AB1488" s="76">
        <v>12</v>
      </c>
      <c r="AC1488" s="76">
        <v>12</v>
      </c>
      <c r="AD1488" s="76">
        <v>12</v>
      </c>
      <c r="AE1488" s="169">
        <v>3</v>
      </c>
      <c r="AF1488" s="75"/>
      <c r="AG1488" s="75"/>
      <c r="AH1488" s="75"/>
    </row>
    <row r="1489" spans="1:34" ht="13.8" x14ac:dyDescent="0.25">
      <c r="A1489" s="111">
        <v>81771112</v>
      </c>
      <c r="B1489" s="220" t="s">
        <v>557</v>
      </c>
      <c r="C1489" s="197" t="str">
        <f>VLOOKUP(B1489,Satser!$I$133:$J$160,2,FALSE)</f>
        <v>RE</v>
      </c>
      <c r="D1489" s="220" t="s">
        <v>2434</v>
      </c>
      <c r="E1489" s="220"/>
      <c r="F1489" s="220" t="s">
        <v>1812</v>
      </c>
      <c r="G1489" s="75"/>
      <c r="H1489" s="439">
        <v>2017</v>
      </c>
      <c r="I1489" s="75"/>
      <c r="J1489" s="195"/>
      <c r="K1489" s="379">
        <f>IF(B1489="",0,VLOOKUP(B1489,Satser!$D$167:$F$194,2,FALSE)*IF(AA1489="",0,VLOOKUP(AA1489,Satser!$H$2:$J$14,2,FALSE)))</f>
        <v>59529.315329872537</v>
      </c>
      <c r="L1489" s="379">
        <f>IF(B1489="",0,VLOOKUP(B1489,Satser!$I$167:$L$194,3,FALSE)*IF(AA1489="",0,VLOOKUP(AA1489,Satser!$H$2:$J$14,3,FALSE)))</f>
        <v>399696.83150057279</v>
      </c>
      <c r="M1489" s="380">
        <f t="shared" si="24"/>
        <v>459226.14683044533</v>
      </c>
      <c r="N1489" s="422" t="s">
        <v>808</v>
      </c>
      <c r="O1489" s="75"/>
      <c r="P1489" s="75"/>
      <c r="Q1489" s="75"/>
      <c r="R1489" s="75"/>
      <c r="S1489" s="75"/>
      <c r="T1489" s="75"/>
      <c r="U1489" s="75"/>
      <c r="V1489" s="75"/>
      <c r="W1489" s="75"/>
      <c r="X1489" s="75"/>
      <c r="Y1489" s="75"/>
      <c r="Z1489" s="75"/>
      <c r="AA1489" s="75">
        <v>8</v>
      </c>
      <c r="AB1489" s="76">
        <v>12</v>
      </c>
      <c r="AC1489" s="76">
        <v>12</v>
      </c>
      <c r="AD1489" s="76">
        <v>12</v>
      </c>
      <c r="AE1489" s="169">
        <v>4</v>
      </c>
      <c r="AF1489" s="75"/>
      <c r="AG1489" s="75"/>
      <c r="AH1489" s="75"/>
    </row>
    <row r="1490" spans="1:34" ht="14.25" customHeight="1" x14ac:dyDescent="0.25">
      <c r="A1490" s="111">
        <v>81771113</v>
      </c>
      <c r="B1490" s="220" t="s">
        <v>2227</v>
      </c>
      <c r="C1490" s="197" t="str">
        <f>VLOOKUP(B1490,Satser!$I$133:$J$160,2,FALSE)</f>
        <v>NV</v>
      </c>
      <c r="D1490" s="220" t="s">
        <v>2663</v>
      </c>
      <c r="E1490" s="220">
        <v>661505</v>
      </c>
      <c r="F1490" s="220" t="s">
        <v>1812</v>
      </c>
      <c r="G1490" s="75"/>
      <c r="H1490" s="439">
        <v>2017</v>
      </c>
      <c r="I1490" s="75">
        <v>1708</v>
      </c>
      <c r="J1490" s="195"/>
      <c r="K1490" s="379">
        <f>IF(B1490="",0,VLOOKUP(B1490,Satser!$D$167:$F$194,2,FALSE)*IF(AA1490="",0,VLOOKUP(AA1490,Satser!$H$2:$J$14,2,FALSE)))</f>
        <v>89276.117771254561</v>
      </c>
      <c r="L1490" s="379">
        <f>IF(B1490="",0,VLOOKUP(B1490,Satser!$I$167:$L$194,3,FALSE)*IF(AA1490="",0,VLOOKUP(AA1490,Satser!$H$2:$J$14,3,FALSE)))</f>
        <v>599425.36217842356</v>
      </c>
      <c r="M1490" s="380">
        <f t="shared" si="24"/>
        <v>688701.47994967806</v>
      </c>
      <c r="N1490" s="141" t="s">
        <v>2642</v>
      </c>
      <c r="O1490" s="75"/>
      <c r="P1490" s="75"/>
      <c r="Q1490" s="75"/>
      <c r="R1490" s="75"/>
      <c r="S1490" s="75"/>
      <c r="T1490" s="75"/>
      <c r="U1490" s="75"/>
      <c r="V1490" s="75"/>
      <c r="W1490" s="75"/>
      <c r="X1490" s="75"/>
      <c r="Y1490" s="75"/>
      <c r="Z1490" s="75">
        <v>5</v>
      </c>
      <c r="AA1490" s="75">
        <v>12</v>
      </c>
      <c r="AB1490" s="75">
        <v>12</v>
      </c>
      <c r="AC1490" s="75">
        <v>12</v>
      </c>
      <c r="AD1490" s="75">
        <v>7</v>
      </c>
      <c r="AE1490" s="170"/>
      <c r="AF1490" s="75"/>
      <c r="AG1490" s="75"/>
      <c r="AH1490" s="75"/>
    </row>
    <row r="1491" spans="1:34" ht="14.25" customHeight="1" x14ac:dyDescent="0.25">
      <c r="A1491" s="111">
        <v>81771114</v>
      </c>
      <c r="B1491" s="220" t="s">
        <v>2227</v>
      </c>
      <c r="C1491" s="197" t="str">
        <f>VLOOKUP(B1491,Satser!$I$133:$J$160,2,FALSE)</f>
        <v>NV</v>
      </c>
      <c r="D1491" s="220" t="s">
        <v>2760</v>
      </c>
      <c r="E1491" s="220">
        <v>661505</v>
      </c>
      <c r="F1491" s="220" t="s">
        <v>1812</v>
      </c>
      <c r="G1491" s="75"/>
      <c r="H1491" s="439">
        <v>2017</v>
      </c>
      <c r="I1491" s="75">
        <v>1801</v>
      </c>
      <c r="J1491" s="195"/>
      <c r="K1491" s="379">
        <f>IF(B1491="",0,VLOOKUP(B1491,Satser!$D$167:$F$194,2,FALSE)*IF(AA1491="",0,VLOOKUP(AA1491,Satser!$H$2:$J$14,2,FALSE)))</f>
        <v>89276.117771254561</v>
      </c>
      <c r="L1491" s="379">
        <f>IF(B1491="",0,VLOOKUP(B1491,Satser!$I$167:$L$194,3,FALSE)*IF(AA1491="",0,VLOOKUP(AA1491,Satser!$H$2:$J$14,3,FALSE)))</f>
        <v>599425.36217842356</v>
      </c>
      <c r="M1491" s="380">
        <f t="shared" si="24"/>
        <v>688701.47994967806</v>
      </c>
      <c r="N1491" s="141" t="s">
        <v>2761</v>
      </c>
      <c r="O1491" s="75"/>
      <c r="P1491" s="75"/>
      <c r="Q1491" s="75"/>
      <c r="R1491" s="75"/>
      <c r="S1491" s="75"/>
      <c r="T1491" s="75"/>
      <c r="U1491" s="75"/>
      <c r="V1491" s="75"/>
      <c r="W1491" s="75"/>
      <c r="X1491" s="75"/>
      <c r="Y1491" s="75"/>
      <c r="Z1491" s="75"/>
      <c r="AA1491" s="75">
        <v>12</v>
      </c>
      <c r="AB1491" s="75">
        <v>12</v>
      </c>
      <c r="AC1491" s="75">
        <v>12</v>
      </c>
      <c r="AD1491" s="75">
        <v>12</v>
      </c>
      <c r="AE1491" s="170"/>
      <c r="AF1491" s="75"/>
      <c r="AG1491" s="75"/>
      <c r="AH1491" s="75"/>
    </row>
    <row r="1492" spans="1:34" ht="14.25" customHeight="1" x14ac:dyDescent="0.25">
      <c r="A1492" s="111">
        <v>81771115</v>
      </c>
      <c r="B1492" s="220" t="s">
        <v>2227</v>
      </c>
      <c r="C1492" s="197" t="str">
        <f>VLOOKUP(B1492,Satser!$I$133:$J$160,2,FALSE)</f>
        <v>NV</v>
      </c>
      <c r="D1492" s="220" t="s">
        <v>2725</v>
      </c>
      <c r="E1492" s="220"/>
      <c r="F1492" s="220" t="s">
        <v>1812</v>
      </c>
      <c r="G1492" s="75"/>
      <c r="H1492" s="439">
        <v>2017</v>
      </c>
      <c r="I1492" s="75"/>
      <c r="J1492" s="195"/>
      <c r="K1492" s="379">
        <f>IF(B1492="",0,VLOOKUP(B1492,Satser!$D$167:$F$194,2,FALSE)*IF(AA1492="",0,VLOOKUP(AA1492,Satser!$H$2:$J$14,2,FALSE)))</f>
        <v>59529.315329872537</v>
      </c>
      <c r="L1492" s="379">
        <f>IF(B1492="",0,VLOOKUP(B1492,Satser!$I$167:$L$194,3,FALSE)*IF(AA1492="",0,VLOOKUP(AA1492,Satser!$H$2:$J$14,3,FALSE)))</f>
        <v>399696.83150057279</v>
      </c>
      <c r="M1492" s="380">
        <f t="shared" si="24"/>
        <v>459226.14683044533</v>
      </c>
      <c r="N1492" s="141" t="s">
        <v>1594</v>
      </c>
      <c r="O1492" s="75"/>
      <c r="P1492" s="75"/>
      <c r="Q1492" s="75"/>
      <c r="R1492" s="75"/>
      <c r="S1492" s="75"/>
      <c r="T1492" s="75"/>
      <c r="U1492" s="75"/>
      <c r="V1492" s="75"/>
      <c r="W1492" s="75"/>
      <c r="X1492" s="75"/>
      <c r="Y1492" s="75"/>
      <c r="Z1492" s="75"/>
      <c r="AA1492" s="75">
        <v>8</v>
      </c>
      <c r="AB1492" s="76">
        <v>12</v>
      </c>
      <c r="AC1492" s="76">
        <v>12</v>
      </c>
      <c r="AD1492" s="76">
        <v>12</v>
      </c>
      <c r="AE1492" s="169">
        <v>4</v>
      </c>
      <c r="AF1492" s="75"/>
      <c r="AG1492" s="75"/>
      <c r="AH1492" s="75"/>
    </row>
    <row r="1493" spans="1:34" ht="14.25" customHeight="1" x14ac:dyDescent="0.25">
      <c r="A1493" s="111">
        <v>81771116</v>
      </c>
      <c r="B1493" s="220" t="s">
        <v>2224</v>
      </c>
      <c r="C1493" s="197" t="str">
        <f>VLOOKUP(B1493,Satser!$I$133:$J$160,2,FALSE)</f>
        <v>IE</v>
      </c>
      <c r="D1493" s="220" t="s">
        <v>2664</v>
      </c>
      <c r="E1493" s="220">
        <v>633505</v>
      </c>
      <c r="F1493" s="220" t="s">
        <v>1812</v>
      </c>
      <c r="G1493" s="75"/>
      <c r="H1493" s="439">
        <v>2017</v>
      </c>
      <c r="I1493" s="75">
        <v>1709</v>
      </c>
      <c r="J1493" s="195"/>
      <c r="K1493" s="379">
        <f>IF(B1493="",0,VLOOKUP(B1493,Satser!$D$167:$F$194,2,FALSE)*IF(AA1493="",0,VLOOKUP(AA1493,Satser!$H$2:$J$14,2,FALSE)))</f>
        <v>89276.117771254561</v>
      </c>
      <c r="L1493" s="379">
        <f>IF(B1493="",0,VLOOKUP(B1493,Satser!$I$167:$L$194,3,FALSE)*IF(AA1493="",0,VLOOKUP(AA1493,Satser!$H$2:$J$14,3,FALSE)))</f>
        <v>599425.36217842356</v>
      </c>
      <c r="M1493" s="380">
        <f t="shared" si="24"/>
        <v>688701.47994967806</v>
      </c>
      <c r="N1493" s="141" t="s">
        <v>2689</v>
      </c>
      <c r="O1493" s="75"/>
      <c r="P1493" s="75"/>
      <c r="Q1493" s="75"/>
      <c r="R1493" s="75"/>
      <c r="S1493" s="75"/>
      <c r="T1493" s="75"/>
      <c r="U1493" s="75"/>
      <c r="V1493" s="75"/>
      <c r="W1493" s="75"/>
      <c r="X1493" s="75"/>
      <c r="Y1493" s="75"/>
      <c r="Z1493" s="75">
        <v>4</v>
      </c>
      <c r="AA1493" s="75">
        <v>12</v>
      </c>
      <c r="AB1493" s="75">
        <v>12</v>
      </c>
      <c r="AC1493" s="75">
        <v>12</v>
      </c>
      <c r="AD1493" s="75">
        <v>8</v>
      </c>
      <c r="AE1493" s="170"/>
      <c r="AF1493" s="75"/>
      <c r="AG1493" s="75"/>
      <c r="AH1493" s="75"/>
    </row>
    <row r="1494" spans="1:34" ht="13.8" x14ac:dyDescent="0.25">
      <c r="A1494" s="111">
        <v>81771117</v>
      </c>
      <c r="B1494" s="220" t="s">
        <v>2224</v>
      </c>
      <c r="C1494" s="197" t="str">
        <f>VLOOKUP(B1494,Satser!$I$133:$J$160,2,FALSE)</f>
        <v>IE</v>
      </c>
      <c r="D1494" s="220" t="s">
        <v>2889</v>
      </c>
      <c r="E1494" s="220"/>
      <c r="F1494" s="220"/>
      <c r="G1494" s="75"/>
      <c r="H1494" s="439">
        <v>2017</v>
      </c>
      <c r="I1494" s="75"/>
      <c r="J1494" s="195"/>
      <c r="K1494" s="379">
        <f>IF(B1494="",0,VLOOKUP(B1494,Satser!$D$167:$F$194,2,FALSE)*IF(AA1494="",0,VLOOKUP(AA1494,Satser!$H$2:$J$14,2,FALSE)))</f>
        <v>59529.315329872537</v>
      </c>
      <c r="L1494" s="379">
        <f>IF(B1494="",0,VLOOKUP(B1494,Satser!$I$167:$L$194,3,FALSE)*IF(AA1494="",0,VLOOKUP(AA1494,Satser!$H$2:$J$14,3,FALSE)))</f>
        <v>399696.83150057279</v>
      </c>
      <c r="M1494" s="380">
        <f t="shared" si="24"/>
        <v>459226.14683044533</v>
      </c>
      <c r="N1494" s="468" t="s">
        <v>2887</v>
      </c>
      <c r="O1494" s="75"/>
      <c r="P1494" s="75"/>
      <c r="Q1494" s="75"/>
      <c r="R1494" s="75"/>
      <c r="S1494" s="75"/>
      <c r="T1494" s="75"/>
      <c r="U1494" s="75"/>
      <c r="V1494" s="75"/>
      <c r="W1494" s="75"/>
      <c r="X1494" s="75"/>
      <c r="Y1494" s="75"/>
      <c r="Z1494" s="75"/>
      <c r="AA1494" s="75">
        <v>8</v>
      </c>
      <c r="AB1494" s="76">
        <v>12</v>
      </c>
      <c r="AC1494" s="76">
        <v>12</v>
      </c>
      <c r="AD1494" s="76">
        <v>12</v>
      </c>
      <c r="AE1494" s="169">
        <v>4</v>
      </c>
      <c r="AF1494" s="75"/>
      <c r="AG1494" s="75"/>
      <c r="AH1494" s="75"/>
    </row>
    <row r="1495" spans="1:34" ht="14.25" customHeight="1" x14ac:dyDescent="0.25">
      <c r="A1495" s="111">
        <v>81771118</v>
      </c>
      <c r="B1495" s="220" t="s">
        <v>2227</v>
      </c>
      <c r="C1495" s="197" t="str">
        <f>VLOOKUP(B1495,Satser!$I$133:$J$160,2,FALSE)</f>
        <v>NV</v>
      </c>
      <c r="D1495" s="220" t="s">
        <v>2747</v>
      </c>
      <c r="E1495" s="220">
        <v>662505</v>
      </c>
      <c r="F1495" s="220" t="s">
        <v>1812</v>
      </c>
      <c r="G1495" s="75"/>
      <c r="H1495" s="439">
        <v>2017</v>
      </c>
      <c r="I1495" s="75">
        <v>1710</v>
      </c>
      <c r="J1495" s="195"/>
      <c r="K1495" s="379">
        <f>IF(B1495="",0,VLOOKUP(B1495,Satser!$D$167:$F$194,2,FALSE)*IF(AA1495="",0,VLOOKUP(AA1495,Satser!$H$2:$J$14,2,FALSE)))</f>
        <v>89276.117771254561</v>
      </c>
      <c r="L1495" s="379">
        <f>IF(B1495="",0,VLOOKUP(B1495,Satser!$I$167:$L$194,3,FALSE)*IF(AA1495="",0,VLOOKUP(AA1495,Satser!$H$2:$J$14,3,FALSE)))</f>
        <v>599425.36217842356</v>
      </c>
      <c r="M1495" s="380">
        <f t="shared" si="24"/>
        <v>688701.47994967806</v>
      </c>
      <c r="N1495" s="141" t="s">
        <v>2745</v>
      </c>
      <c r="O1495" s="75"/>
      <c r="P1495" s="75"/>
      <c r="Q1495" s="75"/>
      <c r="R1495" s="75"/>
      <c r="S1495" s="75"/>
      <c r="T1495" s="75"/>
      <c r="U1495" s="75"/>
      <c r="V1495" s="75"/>
      <c r="W1495" s="75"/>
      <c r="X1495" s="75"/>
      <c r="Y1495" s="75"/>
      <c r="Z1495" s="75">
        <v>3</v>
      </c>
      <c r="AA1495" s="75">
        <v>12</v>
      </c>
      <c r="AB1495" s="75">
        <v>12</v>
      </c>
      <c r="AC1495" s="75">
        <v>12</v>
      </c>
      <c r="AD1495" s="75">
        <v>9</v>
      </c>
      <c r="AE1495" s="170"/>
      <c r="AF1495" s="75"/>
      <c r="AG1495" s="75"/>
      <c r="AH1495" s="75"/>
    </row>
    <row r="1496" spans="1:34" ht="14.25" customHeight="1" x14ac:dyDescent="0.25">
      <c r="A1496" s="111">
        <v>81771119</v>
      </c>
      <c r="B1496" s="220" t="s">
        <v>2227</v>
      </c>
      <c r="C1496" s="197" t="str">
        <f>VLOOKUP(B1496,Satser!$I$133:$J$160,2,FALSE)</f>
        <v>NV</v>
      </c>
      <c r="D1496" s="220" t="s">
        <v>2654</v>
      </c>
      <c r="E1496" s="220">
        <v>663505</v>
      </c>
      <c r="F1496" s="220" t="s">
        <v>1812</v>
      </c>
      <c r="G1496" s="75"/>
      <c r="H1496" s="439">
        <v>2017</v>
      </c>
      <c r="I1496" s="75">
        <v>1708</v>
      </c>
      <c r="J1496" s="195"/>
      <c r="K1496" s="379">
        <f>IF(B1496="",0,VLOOKUP(B1496,Satser!$D$167:$F$194,2,FALSE)*IF(AA1496="",0,VLOOKUP(AA1496,Satser!$H$2:$J$14,2,FALSE)))</f>
        <v>89276.117771254561</v>
      </c>
      <c r="L1496" s="379">
        <f>IF(B1496="",0,VLOOKUP(B1496,Satser!$I$167:$L$194,3,FALSE)*IF(AA1496="",0,VLOOKUP(AA1496,Satser!$H$2:$J$14,3,FALSE)))</f>
        <v>599425.36217842356</v>
      </c>
      <c r="M1496" s="380">
        <f t="shared" si="24"/>
        <v>688701.47994967806</v>
      </c>
      <c r="N1496" s="141" t="s">
        <v>2687</v>
      </c>
      <c r="O1496" s="75"/>
      <c r="P1496" s="75"/>
      <c r="Q1496" s="75"/>
      <c r="R1496" s="75"/>
      <c r="S1496" s="75"/>
      <c r="T1496" s="75"/>
      <c r="U1496" s="75"/>
      <c r="V1496" s="75"/>
      <c r="W1496" s="75"/>
      <c r="X1496" s="75"/>
      <c r="Y1496" s="75"/>
      <c r="Z1496" s="75">
        <v>5</v>
      </c>
      <c r="AA1496" s="75">
        <v>12</v>
      </c>
      <c r="AB1496" s="75">
        <v>12</v>
      </c>
      <c r="AC1496" s="75">
        <v>12</v>
      </c>
      <c r="AD1496" s="75">
        <v>7</v>
      </c>
      <c r="AE1496" s="170"/>
      <c r="AF1496" s="75"/>
      <c r="AG1496" s="75"/>
      <c r="AH1496" s="75"/>
    </row>
    <row r="1497" spans="1:34" ht="14.25" customHeight="1" x14ac:dyDescent="0.25">
      <c r="A1497" s="111">
        <v>81771120</v>
      </c>
      <c r="B1497" s="220" t="s">
        <v>2223</v>
      </c>
      <c r="C1497" s="197" t="str">
        <f>VLOOKUP(B1497,Satser!$I$133:$J$160,2,FALSE)</f>
        <v>AD</v>
      </c>
      <c r="D1497" s="220" t="s">
        <v>2746</v>
      </c>
      <c r="E1497" s="220">
        <v>615520</v>
      </c>
      <c r="F1497" s="220" t="s">
        <v>1812</v>
      </c>
      <c r="G1497" s="75" t="s">
        <v>530</v>
      </c>
      <c r="H1497" s="439">
        <v>2017</v>
      </c>
      <c r="I1497" s="75">
        <v>1710</v>
      </c>
      <c r="J1497" s="195"/>
      <c r="K1497" s="379">
        <f>IF(B1497="",0,VLOOKUP(B1497,Satser!$D$167:$F$194,2,FALSE)*IF(AA1497="",0,VLOOKUP(AA1497,Satser!$H$2:$J$14,2,FALSE)))</f>
        <v>89276.117771254561</v>
      </c>
      <c r="L1497" s="379">
        <f>IF(B1497="",0,VLOOKUP(B1497,Satser!$I$167:$L$194,3,FALSE)*IF(AA1497="",0,VLOOKUP(AA1497,Satser!$H$2:$J$14,3,FALSE)))</f>
        <v>599425.36217842356</v>
      </c>
      <c r="M1497" s="380">
        <f t="shared" si="24"/>
        <v>688701.47994967806</v>
      </c>
      <c r="N1497" s="141" t="s">
        <v>2745</v>
      </c>
      <c r="O1497" s="75"/>
      <c r="P1497" s="75"/>
      <c r="Q1497" s="75"/>
      <c r="R1497" s="75"/>
      <c r="S1497" s="75"/>
      <c r="T1497" s="75"/>
      <c r="U1497" s="75"/>
      <c r="V1497" s="75"/>
      <c r="W1497" s="75"/>
      <c r="X1497" s="75"/>
      <c r="Y1497" s="75"/>
      <c r="Z1497" s="75">
        <v>3</v>
      </c>
      <c r="AA1497" s="75">
        <v>12</v>
      </c>
      <c r="AB1497" s="75">
        <v>12</v>
      </c>
      <c r="AC1497" s="75">
        <v>12</v>
      </c>
      <c r="AD1497" s="75">
        <v>9</v>
      </c>
      <c r="AE1497" s="170"/>
      <c r="AF1497" s="75"/>
      <c r="AG1497" s="75"/>
      <c r="AH1497" s="75"/>
    </row>
    <row r="1498" spans="1:34" ht="14.25" customHeight="1" x14ac:dyDescent="0.25">
      <c r="A1498" s="111">
        <v>81771121</v>
      </c>
      <c r="B1498" s="220" t="s">
        <v>2225</v>
      </c>
      <c r="C1498" s="197" t="str">
        <f>VLOOKUP(B1498,Satser!$I$133:$J$160,2,FALSE)</f>
        <v>IV</v>
      </c>
      <c r="D1498" s="220" t="s">
        <v>2671</v>
      </c>
      <c r="E1498" s="220"/>
      <c r="F1498" s="220" t="s">
        <v>1812</v>
      </c>
      <c r="G1498" s="75"/>
      <c r="H1498" s="439">
        <v>2017</v>
      </c>
      <c r="I1498" s="75"/>
      <c r="J1498" s="195"/>
      <c r="K1498" s="379">
        <f>IF(B1498="",0,VLOOKUP(B1498,Satser!$D$167:$F$194,2,FALSE)*IF(AA1498="",0,VLOOKUP(AA1498,Satser!$H$2:$J$14,2,FALSE)))</f>
        <v>59529.315329872537</v>
      </c>
      <c r="L1498" s="379">
        <f>IF(B1498="",0,VLOOKUP(B1498,Satser!$I$167:$L$194,3,FALSE)*IF(AA1498="",0,VLOOKUP(AA1498,Satser!$H$2:$J$14,3,FALSE)))</f>
        <v>399696.83150057279</v>
      </c>
      <c r="M1498" s="380">
        <f t="shared" si="24"/>
        <v>459226.14683044533</v>
      </c>
      <c r="N1498" s="141" t="s">
        <v>1594</v>
      </c>
      <c r="O1498" s="75"/>
      <c r="P1498" s="75"/>
      <c r="Q1498" s="75"/>
      <c r="R1498" s="75"/>
      <c r="S1498" s="75"/>
      <c r="T1498" s="75"/>
      <c r="U1498" s="75"/>
      <c r="V1498" s="75"/>
      <c r="W1498" s="75"/>
      <c r="X1498" s="75"/>
      <c r="Y1498" s="75"/>
      <c r="Z1498" s="75"/>
      <c r="AA1498" s="75">
        <v>8</v>
      </c>
      <c r="AB1498" s="76">
        <v>12</v>
      </c>
      <c r="AC1498" s="76">
        <v>12</v>
      </c>
      <c r="AD1498" s="76">
        <v>12</v>
      </c>
      <c r="AE1498" s="169">
        <v>4</v>
      </c>
      <c r="AF1498" s="75"/>
      <c r="AG1498" s="75"/>
      <c r="AH1498" s="75"/>
    </row>
    <row r="1499" spans="1:34" ht="13.8" x14ac:dyDescent="0.25">
      <c r="A1499" s="111">
        <v>81771122</v>
      </c>
      <c r="B1499" s="220" t="s">
        <v>557</v>
      </c>
      <c r="C1499" s="197" t="str">
        <f>VLOOKUP(B1499,Satser!$I$133:$J$160,2,FALSE)</f>
        <v>RE</v>
      </c>
      <c r="D1499" s="220" t="s">
        <v>2705</v>
      </c>
      <c r="E1499" s="220"/>
      <c r="F1499" s="220" t="s">
        <v>1812</v>
      </c>
      <c r="G1499" s="75"/>
      <c r="H1499" s="439">
        <v>2017</v>
      </c>
      <c r="I1499" s="75"/>
      <c r="J1499" s="195"/>
      <c r="K1499" s="379">
        <f>IF(B1499="",0,VLOOKUP(B1499,Satser!$D$167:$F$194,2,FALSE)*IF(AA1499="",0,VLOOKUP(AA1499,Satser!$H$2:$J$14,2,FALSE)))</f>
        <v>59529.315329872537</v>
      </c>
      <c r="L1499" s="379">
        <f>IF(B1499="",0,VLOOKUP(B1499,Satser!$I$167:$L$194,3,FALSE)*IF(AA1499="",0,VLOOKUP(AA1499,Satser!$H$2:$J$14,3,FALSE)))</f>
        <v>399696.83150057279</v>
      </c>
      <c r="M1499" s="380">
        <f t="shared" si="24"/>
        <v>459226.14683044533</v>
      </c>
      <c r="N1499" s="422" t="s">
        <v>808</v>
      </c>
      <c r="O1499" s="75"/>
      <c r="P1499" s="75"/>
      <c r="Q1499" s="75"/>
      <c r="R1499" s="75"/>
      <c r="S1499" s="75"/>
      <c r="T1499" s="75"/>
      <c r="U1499" s="75"/>
      <c r="V1499" s="75"/>
      <c r="W1499" s="75"/>
      <c r="X1499" s="75"/>
      <c r="Y1499" s="75"/>
      <c r="Z1499" s="75"/>
      <c r="AA1499" s="75">
        <v>8</v>
      </c>
      <c r="AB1499" s="76">
        <v>12</v>
      </c>
      <c r="AC1499" s="76">
        <v>12</v>
      </c>
      <c r="AD1499" s="76">
        <v>12</v>
      </c>
      <c r="AE1499" s="169">
        <v>4</v>
      </c>
      <c r="AF1499" s="75"/>
      <c r="AG1499" s="75"/>
      <c r="AH1499" s="75"/>
    </row>
    <row r="1500" spans="1:34" ht="14.25" customHeight="1" x14ac:dyDescent="0.25">
      <c r="A1500" s="111">
        <v>81771123</v>
      </c>
      <c r="B1500" s="220" t="s">
        <v>2225</v>
      </c>
      <c r="C1500" s="197" t="str">
        <f>VLOOKUP(B1500,Satser!$I$133:$J$160,2,FALSE)</f>
        <v>IV</v>
      </c>
      <c r="D1500" s="220" t="s">
        <v>2770</v>
      </c>
      <c r="E1500" s="220">
        <v>642505</v>
      </c>
      <c r="F1500" s="220" t="s">
        <v>1812</v>
      </c>
      <c r="G1500" s="75" t="s">
        <v>527</v>
      </c>
      <c r="H1500" s="439">
        <v>2017</v>
      </c>
      <c r="I1500" s="75">
        <v>1711</v>
      </c>
      <c r="J1500" s="195"/>
      <c r="K1500" s="379">
        <f>IF(B1500="",0,VLOOKUP(B1500,Satser!$D$167:$F$194,2,FALSE)*IF(AA1500="",0,VLOOKUP(AA1500,Satser!$H$2:$J$14,2,FALSE)))</f>
        <v>89276.117771254561</v>
      </c>
      <c r="L1500" s="379">
        <f>IF(B1500="",0,VLOOKUP(B1500,Satser!$I$167:$L$194,3,FALSE)*IF(AA1500="",0,VLOOKUP(AA1500,Satser!$H$2:$J$14,3,FALSE)))</f>
        <v>599425.36217842356</v>
      </c>
      <c r="M1500" s="380">
        <f t="shared" si="24"/>
        <v>688701.47994967806</v>
      </c>
      <c r="N1500" s="141" t="s">
        <v>2769</v>
      </c>
      <c r="O1500" s="75"/>
      <c r="P1500" s="75"/>
      <c r="Q1500" s="75"/>
      <c r="R1500" s="75"/>
      <c r="S1500" s="75"/>
      <c r="T1500" s="75"/>
      <c r="U1500" s="75"/>
      <c r="V1500" s="75"/>
      <c r="W1500" s="75"/>
      <c r="X1500" s="75"/>
      <c r="Y1500" s="75"/>
      <c r="Z1500" s="75">
        <v>2</v>
      </c>
      <c r="AA1500" s="75">
        <v>12</v>
      </c>
      <c r="AB1500" s="75">
        <v>12</v>
      </c>
      <c r="AC1500" s="75">
        <v>12</v>
      </c>
      <c r="AD1500" s="75">
        <v>10</v>
      </c>
      <c r="AE1500" s="170"/>
      <c r="AF1500" s="75"/>
      <c r="AG1500" s="75"/>
      <c r="AH1500" s="75"/>
    </row>
    <row r="1501" spans="1:34" ht="13.8" x14ac:dyDescent="0.25">
      <c r="A1501" s="111">
        <v>81771124</v>
      </c>
      <c r="B1501" s="220" t="s">
        <v>557</v>
      </c>
      <c r="C1501" s="197" t="str">
        <f>VLOOKUP(B1501,Satser!$I$133:$J$160,2,FALSE)</f>
        <v>RE</v>
      </c>
      <c r="D1501" s="220" t="s">
        <v>2436</v>
      </c>
      <c r="E1501" s="220"/>
      <c r="F1501" s="220" t="s">
        <v>1812</v>
      </c>
      <c r="G1501" s="75"/>
      <c r="H1501" s="439">
        <v>2017</v>
      </c>
      <c r="I1501" s="75"/>
      <c r="J1501" s="195"/>
      <c r="K1501" s="379">
        <f>IF(B1501="",0,VLOOKUP(B1501,Satser!$D$167:$F$194,2,FALSE)*IF(AA1501="",0,VLOOKUP(AA1501,Satser!$H$2:$J$14,2,FALSE)))</f>
        <v>59529.315329872537</v>
      </c>
      <c r="L1501" s="379">
        <f>IF(B1501="",0,VLOOKUP(B1501,Satser!$I$167:$L$194,3,FALSE)*IF(AA1501="",0,VLOOKUP(AA1501,Satser!$H$2:$J$14,3,FALSE)))</f>
        <v>399696.83150057279</v>
      </c>
      <c r="M1501" s="380">
        <f t="shared" si="24"/>
        <v>459226.14683044533</v>
      </c>
      <c r="N1501" s="422" t="s">
        <v>808</v>
      </c>
      <c r="O1501" s="75"/>
      <c r="P1501" s="75"/>
      <c r="Q1501" s="75"/>
      <c r="R1501" s="75"/>
      <c r="S1501" s="75"/>
      <c r="T1501" s="75"/>
      <c r="U1501" s="75"/>
      <c r="V1501" s="75"/>
      <c r="W1501" s="75"/>
      <c r="X1501" s="75"/>
      <c r="Y1501" s="75"/>
      <c r="Z1501" s="75"/>
      <c r="AA1501" s="75">
        <v>8</v>
      </c>
      <c r="AB1501" s="76">
        <v>12</v>
      </c>
      <c r="AC1501" s="76">
        <v>12</v>
      </c>
      <c r="AD1501" s="76">
        <v>12</v>
      </c>
      <c r="AE1501" s="169">
        <v>4</v>
      </c>
      <c r="AF1501" s="75"/>
      <c r="AG1501" s="75"/>
      <c r="AH1501" s="75"/>
    </row>
    <row r="1502" spans="1:34" ht="13.8" x14ac:dyDescent="0.25">
      <c r="A1502" s="111">
        <v>81771125</v>
      </c>
      <c r="B1502" s="220" t="s">
        <v>557</v>
      </c>
      <c r="C1502" s="197" t="str">
        <f>VLOOKUP(B1502,Satser!$I$133:$J$160,2,FALSE)</f>
        <v>RE</v>
      </c>
      <c r="D1502" s="220" t="s">
        <v>2436</v>
      </c>
      <c r="E1502" s="220"/>
      <c r="F1502" s="220" t="s">
        <v>1812</v>
      </c>
      <c r="G1502" s="75"/>
      <c r="H1502" s="439">
        <v>2017</v>
      </c>
      <c r="I1502" s="75"/>
      <c r="J1502" s="195"/>
      <c r="K1502" s="379">
        <f>IF(B1502="",0,VLOOKUP(B1502,Satser!$D$167:$F$194,2,FALSE)*IF(AA1502="",0,VLOOKUP(AA1502,Satser!$H$2:$J$14,2,FALSE)))</f>
        <v>59529.315329872537</v>
      </c>
      <c r="L1502" s="379">
        <f>IF(B1502="",0,VLOOKUP(B1502,Satser!$I$167:$L$194,3,FALSE)*IF(AA1502="",0,VLOOKUP(AA1502,Satser!$H$2:$J$14,3,FALSE)))</f>
        <v>399696.83150057279</v>
      </c>
      <c r="M1502" s="380">
        <f t="shared" si="24"/>
        <v>459226.14683044533</v>
      </c>
      <c r="N1502" s="422" t="s">
        <v>808</v>
      </c>
      <c r="O1502" s="75"/>
      <c r="P1502" s="75"/>
      <c r="Q1502" s="75"/>
      <c r="R1502" s="75"/>
      <c r="S1502" s="75"/>
      <c r="T1502" s="75"/>
      <c r="U1502" s="75"/>
      <c r="V1502" s="75"/>
      <c r="W1502" s="75"/>
      <c r="X1502" s="75"/>
      <c r="Y1502" s="75"/>
      <c r="Z1502" s="75"/>
      <c r="AA1502" s="75">
        <v>8</v>
      </c>
      <c r="AB1502" s="76">
        <v>12</v>
      </c>
      <c r="AC1502" s="76">
        <v>12</v>
      </c>
      <c r="AD1502" s="76">
        <v>12</v>
      </c>
      <c r="AE1502" s="169">
        <v>4</v>
      </c>
      <c r="AF1502" s="75"/>
      <c r="AG1502" s="75"/>
      <c r="AH1502" s="75"/>
    </row>
    <row r="1503" spans="1:34" ht="13.8" x14ac:dyDescent="0.25">
      <c r="A1503" s="111">
        <v>81771126</v>
      </c>
      <c r="B1503" s="220" t="s">
        <v>557</v>
      </c>
      <c r="C1503" s="197" t="str">
        <f>VLOOKUP(B1503,Satser!$I$133:$J$160,2,FALSE)</f>
        <v>RE</v>
      </c>
      <c r="D1503" s="220" t="s">
        <v>2436</v>
      </c>
      <c r="E1503" s="220"/>
      <c r="F1503" s="220" t="s">
        <v>1812</v>
      </c>
      <c r="G1503" s="75"/>
      <c r="H1503" s="439">
        <v>2017</v>
      </c>
      <c r="I1503" s="75"/>
      <c r="J1503" s="195"/>
      <c r="K1503" s="379">
        <f>IF(B1503="",0,VLOOKUP(B1503,Satser!$D$167:$F$194,2,FALSE)*IF(AA1503="",0,VLOOKUP(AA1503,Satser!$H$2:$J$14,2,FALSE)))</f>
        <v>59529.315329872537</v>
      </c>
      <c r="L1503" s="379">
        <f>IF(B1503="",0,VLOOKUP(B1503,Satser!$I$167:$L$194,3,FALSE)*IF(AA1503="",0,VLOOKUP(AA1503,Satser!$H$2:$J$14,3,FALSE)))</f>
        <v>399696.83150057279</v>
      </c>
      <c r="M1503" s="380">
        <f t="shared" si="24"/>
        <v>459226.14683044533</v>
      </c>
      <c r="N1503" s="422" t="s">
        <v>808</v>
      </c>
      <c r="O1503" s="75"/>
      <c r="P1503" s="75"/>
      <c r="Q1503" s="75"/>
      <c r="R1503" s="75"/>
      <c r="S1503" s="75"/>
      <c r="T1503" s="75"/>
      <c r="U1503" s="75"/>
      <c r="V1503" s="75"/>
      <c r="W1503" s="75"/>
      <c r="X1503" s="75"/>
      <c r="Y1503" s="75"/>
      <c r="Z1503" s="75"/>
      <c r="AA1503" s="75">
        <v>8</v>
      </c>
      <c r="AB1503" s="76">
        <v>12</v>
      </c>
      <c r="AC1503" s="76">
        <v>12</v>
      </c>
      <c r="AD1503" s="76">
        <v>12</v>
      </c>
      <c r="AE1503" s="169">
        <v>4</v>
      </c>
      <c r="AF1503" s="75"/>
      <c r="AG1503" s="75"/>
      <c r="AH1503" s="75"/>
    </row>
    <row r="1504" spans="1:34" ht="13.8" x14ac:dyDescent="0.25">
      <c r="A1504" s="111">
        <v>81771127</v>
      </c>
      <c r="B1504" s="220" t="s">
        <v>557</v>
      </c>
      <c r="C1504" s="197" t="str">
        <f>VLOOKUP(B1504,Satser!$I$133:$J$160,2,FALSE)</f>
        <v>RE</v>
      </c>
      <c r="D1504" s="220" t="s">
        <v>2436</v>
      </c>
      <c r="E1504" s="220"/>
      <c r="F1504" s="220" t="s">
        <v>1812</v>
      </c>
      <c r="G1504" s="75"/>
      <c r="H1504" s="439">
        <v>2017</v>
      </c>
      <c r="I1504" s="75"/>
      <c r="J1504" s="195"/>
      <c r="K1504" s="379">
        <f>IF(B1504="",0,VLOOKUP(B1504,Satser!$D$167:$F$194,2,FALSE)*IF(AA1504="",0,VLOOKUP(AA1504,Satser!$H$2:$J$14,2,FALSE)))</f>
        <v>59529.315329872537</v>
      </c>
      <c r="L1504" s="379">
        <f>IF(B1504="",0,VLOOKUP(B1504,Satser!$I$167:$L$194,3,FALSE)*IF(AA1504="",0,VLOOKUP(AA1504,Satser!$H$2:$J$14,3,FALSE)))</f>
        <v>399696.83150057279</v>
      </c>
      <c r="M1504" s="380">
        <f t="shared" si="24"/>
        <v>459226.14683044533</v>
      </c>
      <c r="N1504" s="422" t="s">
        <v>808</v>
      </c>
      <c r="O1504" s="75"/>
      <c r="P1504" s="75"/>
      <c r="Q1504" s="75"/>
      <c r="R1504" s="75"/>
      <c r="S1504" s="75"/>
      <c r="T1504" s="75"/>
      <c r="U1504" s="75"/>
      <c r="V1504" s="75"/>
      <c r="W1504" s="75"/>
      <c r="X1504" s="75"/>
      <c r="Y1504" s="75"/>
      <c r="Z1504" s="75"/>
      <c r="AA1504" s="75">
        <v>8</v>
      </c>
      <c r="AB1504" s="76">
        <v>12</v>
      </c>
      <c r="AC1504" s="76">
        <v>12</v>
      </c>
      <c r="AD1504" s="76">
        <v>12</v>
      </c>
      <c r="AE1504" s="169">
        <v>4</v>
      </c>
      <c r="AF1504" s="75"/>
      <c r="AG1504" s="75"/>
      <c r="AH1504" s="75"/>
    </row>
    <row r="1505" spans="1:34" ht="14.25" customHeight="1" x14ac:dyDescent="0.25">
      <c r="A1505" s="111">
        <v>81771128</v>
      </c>
      <c r="B1505" s="220" t="s">
        <v>2224</v>
      </c>
      <c r="C1505" s="197" t="str">
        <f>VLOOKUP(B1505,Satser!$I$133:$J$160,2,FALSE)</f>
        <v>IE</v>
      </c>
      <c r="D1505" s="220" t="s">
        <v>2815</v>
      </c>
      <c r="E1505" s="220"/>
      <c r="F1505" s="220" t="s">
        <v>1812</v>
      </c>
      <c r="G1505" s="75"/>
      <c r="H1505" s="439">
        <v>2017</v>
      </c>
      <c r="I1505" s="75"/>
      <c r="J1505" s="195"/>
      <c r="K1505" s="379">
        <f>IF(B1505="",0,VLOOKUP(B1505,Satser!$D$167:$F$194,2,FALSE)*IF(AA1505="",0,VLOOKUP(AA1505,Satser!$H$2:$J$14,2,FALSE)))</f>
        <v>0</v>
      </c>
      <c r="L1505" s="379">
        <f>IF(B1505="",0,VLOOKUP(B1505,Satser!$I$167:$L$194,3,FALSE)*IF(AA1505="",0,VLOOKUP(AA1505,Satser!$H$2:$J$14,3,FALSE)))</f>
        <v>0</v>
      </c>
      <c r="M1505" s="380">
        <f t="shared" si="24"/>
        <v>0</v>
      </c>
      <c r="N1505" s="141" t="s">
        <v>2816</v>
      </c>
      <c r="O1505" s="75"/>
      <c r="P1505" s="75"/>
      <c r="Q1505" s="75"/>
      <c r="R1505" s="75"/>
      <c r="S1505" s="75"/>
      <c r="T1505" s="75"/>
      <c r="U1505" s="75"/>
      <c r="V1505" s="75"/>
      <c r="W1505" s="75"/>
      <c r="X1505" s="75"/>
      <c r="Y1505" s="75"/>
      <c r="Z1505" s="75"/>
      <c r="AA1505" s="75"/>
      <c r="AB1505" s="76"/>
      <c r="AC1505" s="76"/>
      <c r="AD1505" s="76"/>
      <c r="AE1505" s="169"/>
      <c r="AF1505" s="75"/>
      <c r="AG1505" s="75"/>
      <c r="AH1505" s="75"/>
    </row>
    <row r="1506" spans="1:34" ht="14.25" customHeight="1" x14ac:dyDescent="0.25">
      <c r="A1506" s="111">
        <v>81771129</v>
      </c>
      <c r="B1506" s="220" t="s">
        <v>2228</v>
      </c>
      <c r="C1506" s="197" t="str">
        <f>VLOOKUP(B1506,Satser!$I$133:$J$160,2,FALSE)</f>
        <v>SU</v>
      </c>
      <c r="D1506" s="220" t="s">
        <v>2877</v>
      </c>
      <c r="E1506" s="220">
        <v>670105</v>
      </c>
      <c r="F1506" s="220" t="s">
        <v>1812</v>
      </c>
      <c r="G1506" s="75"/>
      <c r="H1506" s="439">
        <v>2017</v>
      </c>
      <c r="I1506" s="75">
        <v>1808</v>
      </c>
      <c r="J1506" s="195"/>
      <c r="K1506" s="465">
        <f>IF(B1506="",0,VLOOKUP(B1506,Satser!$D$167:$F$194,2,FALSE)*IF(AA1506="",0,VLOOKUP(AA1506,Satser!$H$2:$J$14,2,FALSE)))</f>
        <v>26566.021902503315</v>
      </c>
      <c r="L1506" s="465">
        <f>IF(B1506="",0,VLOOKUP(B1506,Satser!$I$167:$L$194,3,FALSE)*IF(AA1506="",0,VLOOKUP(AA1506,Satser!$H$2:$J$14,3,FALSE)))</f>
        <v>249720.60588353119</v>
      </c>
      <c r="M1506" s="466">
        <f t="shared" si="24"/>
        <v>276286.62778603449</v>
      </c>
      <c r="N1506" s="141" t="s">
        <v>2878</v>
      </c>
      <c r="O1506" s="75"/>
      <c r="P1506" s="75"/>
      <c r="Q1506" s="75"/>
      <c r="R1506" s="75"/>
      <c r="S1506" s="75"/>
      <c r="T1506" s="75"/>
      <c r="U1506" s="75"/>
      <c r="V1506" s="75"/>
      <c r="W1506" s="75"/>
      <c r="X1506" s="75"/>
      <c r="Y1506" s="75"/>
      <c r="Z1506" s="75"/>
      <c r="AA1506" s="75">
        <v>5</v>
      </c>
      <c r="AB1506" s="76">
        <v>12</v>
      </c>
      <c r="AC1506" s="76">
        <v>12</v>
      </c>
      <c r="AD1506" s="76">
        <v>12</v>
      </c>
      <c r="AE1506" s="169">
        <v>7</v>
      </c>
      <c r="AF1506" s="75"/>
      <c r="AG1506" s="75"/>
      <c r="AH1506" s="75"/>
    </row>
    <row r="1507" spans="1:34" ht="13.8" x14ac:dyDescent="0.25">
      <c r="A1507" s="111">
        <v>81771130</v>
      </c>
      <c r="B1507" s="220" t="s">
        <v>557</v>
      </c>
      <c r="C1507" s="197" t="str">
        <f>VLOOKUP(B1507,Satser!$I$133:$J$160,2,FALSE)</f>
        <v>RE</v>
      </c>
      <c r="D1507" s="220" t="s">
        <v>2439</v>
      </c>
      <c r="E1507" s="220"/>
      <c r="F1507" s="220" t="s">
        <v>1812</v>
      </c>
      <c r="G1507" s="75"/>
      <c r="H1507" s="439">
        <v>2017</v>
      </c>
      <c r="I1507" s="75"/>
      <c r="J1507" s="195"/>
      <c r="K1507" s="379">
        <f>IF(B1507="",0,VLOOKUP(B1507,Satser!$D$167:$F$194,2,FALSE)*IF(AA1507="",0,VLOOKUP(AA1507,Satser!$H$2:$J$14,2,FALSE)))</f>
        <v>89276.117771254561</v>
      </c>
      <c r="L1507" s="379">
        <f>IF(B1507="",0,VLOOKUP(B1507,Satser!$I$167:$L$194,3,FALSE)*IF(AA1507="",0,VLOOKUP(AA1507,Satser!$H$2:$J$14,3,FALSE)))</f>
        <v>599425.36217842356</v>
      </c>
      <c r="M1507" s="380">
        <f t="shared" si="24"/>
        <v>688701.47994967806</v>
      </c>
      <c r="N1507" s="422" t="s">
        <v>808</v>
      </c>
      <c r="O1507" s="75"/>
      <c r="P1507" s="75"/>
      <c r="Q1507" s="75"/>
      <c r="R1507" s="75"/>
      <c r="S1507" s="75"/>
      <c r="T1507" s="75"/>
      <c r="U1507" s="75"/>
      <c r="V1507" s="75"/>
      <c r="W1507" s="75"/>
      <c r="X1507" s="75"/>
      <c r="Y1507" s="75"/>
      <c r="Z1507" s="75">
        <v>12</v>
      </c>
      <c r="AA1507" s="75">
        <v>12</v>
      </c>
      <c r="AB1507" s="75">
        <v>12</v>
      </c>
      <c r="AC1507" s="75">
        <v>12</v>
      </c>
      <c r="AD1507" s="75"/>
      <c r="AE1507" s="170"/>
      <c r="AF1507" s="75"/>
      <c r="AG1507" s="75"/>
      <c r="AH1507" s="75"/>
    </row>
    <row r="1508" spans="1:34" ht="13.8" x14ac:dyDescent="0.25">
      <c r="A1508" s="111">
        <v>81771131</v>
      </c>
      <c r="B1508" s="220" t="s">
        <v>557</v>
      </c>
      <c r="C1508" s="197" t="str">
        <f>VLOOKUP(B1508,Satser!$I$133:$J$160,2,FALSE)</f>
        <v>RE</v>
      </c>
      <c r="D1508" s="220" t="s">
        <v>2439</v>
      </c>
      <c r="E1508" s="220"/>
      <c r="F1508" s="220" t="s">
        <v>1812</v>
      </c>
      <c r="G1508" s="75"/>
      <c r="H1508" s="439">
        <v>2017</v>
      </c>
      <c r="I1508" s="75"/>
      <c r="J1508" s="195"/>
      <c r="K1508" s="379">
        <f>IF(B1508="",0,VLOOKUP(B1508,Satser!$D$167:$F$194,2,FALSE)*IF(AA1508="",0,VLOOKUP(AA1508,Satser!$H$2:$J$14,2,FALSE)))</f>
        <v>89276.117771254561</v>
      </c>
      <c r="L1508" s="379">
        <f>IF(B1508="",0,VLOOKUP(B1508,Satser!$I$167:$L$194,3,FALSE)*IF(AA1508="",0,VLOOKUP(AA1508,Satser!$H$2:$J$14,3,FALSE)))</f>
        <v>599425.36217842356</v>
      </c>
      <c r="M1508" s="380">
        <f t="shared" si="24"/>
        <v>688701.47994967806</v>
      </c>
      <c r="N1508" s="422" t="s">
        <v>808</v>
      </c>
      <c r="O1508" s="75"/>
      <c r="P1508" s="75"/>
      <c r="Q1508" s="75"/>
      <c r="R1508" s="75"/>
      <c r="S1508" s="75"/>
      <c r="T1508" s="75"/>
      <c r="U1508" s="75"/>
      <c r="V1508" s="75"/>
      <c r="W1508" s="75"/>
      <c r="X1508" s="75"/>
      <c r="Y1508" s="75"/>
      <c r="Z1508" s="75">
        <v>12</v>
      </c>
      <c r="AA1508" s="75">
        <v>12</v>
      </c>
      <c r="AB1508" s="75">
        <v>12</v>
      </c>
      <c r="AC1508" s="75">
        <v>12</v>
      </c>
      <c r="AD1508" s="75"/>
      <c r="AE1508" s="170"/>
      <c r="AF1508" s="75"/>
      <c r="AG1508" s="75"/>
      <c r="AH1508" s="75"/>
    </row>
    <row r="1509" spans="1:34" ht="13.8" x14ac:dyDescent="0.25">
      <c r="A1509" s="111">
        <v>81771132</v>
      </c>
      <c r="B1509" s="220" t="s">
        <v>557</v>
      </c>
      <c r="C1509" s="197" t="str">
        <f>VLOOKUP(B1509,Satser!$I$133:$J$160,2,FALSE)</f>
        <v>RE</v>
      </c>
      <c r="D1509" s="220" t="s">
        <v>2439</v>
      </c>
      <c r="E1509" s="220"/>
      <c r="F1509" s="220" t="s">
        <v>1812</v>
      </c>
      <c r="G1509" s="75"/>
      <c r="H1509" s="439">
        <v>2017</v>
      </c>
      <c r="I1509" s="75"/>
      <c r="J1509" s="195"/>
      <c r="K1509" s="379">
        <f>IF(B1509="",0,VLOOKUP(B1509,Satser!$D$167:$F$194,2,FALSE)*IF(AA1509="",0,VLOOKUP(AA1509,Satser!$H$2:$J$14,2,FALSE)))</f>
        <v>89276.117771254561</v>
      </c>
      <c r="L1509" s="379">
        <f>IF(B1509="",0,VLOOKUP(B1509,Satser!$I$167:$L$194,3,FALSE)*IF(AA1509="",0,VLOOKUP(AA1509,Satser!$H$2:$J$14,3,FALSE)))</f>
        <v>599425.36217842356</v>
      </c>
      <c r="M1509" s="380">
        <f t="shared" si="24"/>
        <v>688701.47994967806</v>
      </c>
      <c r="N1509" s="422" t="s">
        <v>808</v>
      </c>
      <c r="O1509" s="75"/>
      <c r="P1509" s="75"/>
      <c r="Q1509" s="75"/>
      <c r="R1509" s="75"/>
      <c r="S1509" s="75"/>
      <c r="T1509" s="75"/>
      <c r="U1509" s="75"/>
      <c r="V1509" s="75"/>
      <c r="W1509" s="75"/>
      <c r="X1509" s="75"/>
      <c r="Y1509" s="75"/>
      <c r="Z1509" s="75">
        <v>12</v>
      </c>
      <c r="AA1509" s="75">
        <v>12</v>
      </c>
      <c r="AB1509" s="75">
        <v>12</v>
      </c>
      <c r="AC1509" s="75">
        <v>12</v>
      </c>
      <c r="AD1509" s="75"/>
      <c r="AE1509" s="170"/>
      <c r="AF1509" s="75"/>
      <c r="AG1509" s="75"/>
      <c r="AH1509" s="75"/>
    </row>
    <row r="1510" spans="1:34" ht="14.25" customHeight="1" x14ac:dyDescent="0.25">
      <c r="A1510" s="111">
        <v>81771133</v>
      </c>
      <c r="B1510" s="220" t="s">
        <v>2227</v>
      </c>
      <c r="C1510" s="197" t="str">
        <f>VLOOKUP(B1510,Satser!$I$133:$J$160,2,FALSE)</f>
        <v>NV</v>
      </c>
      <c r="D1510" s="220" t="s">
        <v>2630</v>
      </c>
      <c r="E1510" s="220">
        <v>662005</v>
      </c>
      <c r="F1510" s="220" t="s">
        <v>1812</v>
      </c>
      <c r="G1510" s="75"/>
      <c r="H1510" s="439">
        <v>2017</v>
      </c>
      <c r="I1510" s="75">
        <v>1708</v>
      </c>
      <c r="J1510" s="195"/>
      <c r="K1510" s="379">
        <f>IF(B1510="",0,VLOOKUP(B1510,Satser!$D$167:$F$194,2,FALSE)*IF(AA1510="",0,VLOOKUP(AA1510,Satser!$H$2:$J$14,2,FALSE)))</f>
        <v>89276.117771254561</v>
      </c>
      <c r="L1510" s="379">
        <f>IF(B1510="",0,VLOOKUP(B1510,Satser!$I$167:$L$194,3,FALSE)*IF(AA1510="",0,VLOOKUP(AA1510,Satser!$H$2:$J$14,3,FALSE)))</f>
        <v>599425.36217842356</v>
      </c>
      <c r="M1510" s="380">
        <f t="shared" si="24"/>
        <v>688701.47994967806</v>
      </c>
      <c r="N1510" s="141" t="s">
        <v>2645</v>
      </c>
      <c r="O1510" s="75"/>
      <c r="P1510" s="75"/>
      <c r="Q1510" s="75"/>
      <c r="R1510" s="75"/>
      <c r="S1510" s="75"/>
      <c r="T1510" s="75"/>
      <c r="U1510" s="75"/>
      <c r="V1510" s="75"/>
      <c r="W1510" s="75"/>
      <c r="X1510" s="75"/>
      <c r="Y1510" s="75"/>
      <c r="Z1510" s="75">
        <v>5</v>
      </c>
      <c r="AA1510" s="75">
        <v>12</v>
      </c>
      <c r="AB1510" s="75">
        <v>12</v>
      </c>
      <c r="AC1510" s="75">
        <v>12</v>
      </c>
      <c r="AD1510" s="75">
        <v>7</v>
      </c>
      <c r="AE1510" s="170"/>
      <c r="AF1510" s="75"/>
      <c r="AG1510" s="75"/>
      <c r="AH1510" s="75"/>
    </row>
    <row r="1511" spans="1:34" ht="14.25" customHeight="1" x14ac:dyDescent="0.25">
      <c r="A1511" s="111">
        <v>81771134</v>
      </c>
      <c r="B1511" s="220" t="s">
        <v>2225</v>
      </c>
      <c r="C1511" s="197" t="str">
        <f>VLOOKUP(B1511,Satser!$I$133:$J$160,2,FALSE)</f>
        <v>IV</v>
      </c>
      <c r="D1511" s="220" t="s">
        <v>2651</v>
      </c>
      <c r="E1511" s="220">
        <v>642005</v>
      </c>
      <c r="F1511" s="220" t="s">
        <v>1812</v>
      </c>
      <c r="G1511" s="75"/>
      <c r="H1511" s="439">
        <v>2017</v>
      </c>
      <c r="I1511" s="75">
        <v>1709</v>
      </c>
      <c r="J1511" s="195"/>
      <c r="K1511" s="379">
        <f>IF(B1511="",0,VLOOKUP(B1511,Satser!$D$167:$F$194,2,FALSE)*IF(AA1511="",0,VLOOKUP(AA1511,Satser!$H$2:$J$14,2,FALSE)))</f>
        <v>89276.117771254561</v>
      </c>
      <c r="L1511" s="379">
        <f>IF(B1511="",0,VLOOKUP(B1511,Satser!$I$167:$L$194,3,FALSE)*IF(AA1511="",0,VLOOKUP(AA1511,Satser!$H$2:$J$14,3,FALSE)))</f>
        <v>599425.36217842356</v>
      </c>
      <c r="M1511" s="380">
        <f t="shared" si="24"/>
        <v>688701.47994967806</v>
      </c>
      <c r="N1511" s="141" t="s">
        <v>2693</v>
      </c>
      <c r="O1511" s="75"/>
      <c r="P1511" s="75"/>
      <c r="Q1511" s="75"/>
      <c r="R1511" s="75"/>
      <c r="S1511" s="75"/>
      <c r="T1511" s="75"/>
      <c r="U1511" s="75"/>
      <c r="V1511" s="75"/>
      <c r="W1511" s="75"/>
      <c r="X1511" s="75"/>
      <c r="Y1511" s="75"/>
      <c r="Z1511" s="75">
        <v>4</v>
      </c>
      <c r="AA1511" s="75">
        <v>12</v>
      </c>
      <c r="AB1511" s="75">
        <v>12</v>
      </c>
      <c r="AC1511" s="75">
        <v>12</v>
      </c>
      <c r="AD1511" s="75">
        <v>8</v>
      </c>
      <c r="AE1511" s="170"/>
      <c r="AF1511" s="75"/>
      <c r="AG1511" s="75"/>
      <c r="AH1511" s="75"/>
    </row>
    <row r="1512" spans="1:34" ht="14.25" customHeight="1" x14ac:dyDescent="0.25">
      <c r="A1512" s="111">
        <v>81771135</v>
      </c>
      <c r="B1512" s="220" t="s">
        <v>2224</v>
      </c>
      <c r="C1512" s="197" t="str">
        <f>VLOOKUP(B1512,Satser!$I$133:$J$160,2,FALSE)</f>
        <v>IE</v>
      </c>
      <c r="D1512" s="220" t="s">
        <v>2768</v>
      </c>
      <c r="E1512" s="220">
        <v>632015</v>
      </c>
      <c r="F1512" s="220" t="s">
        <v>1812</v>
      </c>
      <c r="G1512" s="75" t="s">
        <v>527</v>
      </c>
      <c r="H1512" s="439">
        <v>2017</v>
      </c>
      <c r="I1512" s="75">
        <v>1801</v>
      </c>
      <c r="J1512" s="195"/>
      <c r="K1512" s="379">
        <f>IF(B1512="",0,VLOOKUP(B1512,Satser!$D$167:$F$194,2,FALSE)*IF(AA1512="",0,VLOOKUP(AA1512,Satser!$H$2:$J$14,2,FALSE)))</f>
        <v>89276.117771254561</v>
      </c>
      <c r="L1512" s="379">
        <f>IF(B1512="",0,VLOOKUP(B1512,Satser!$I$167:$L$194,3,FALSE)*IF(AA1512="",0,VLOOKUP(AA1512,Satser!$H$2:$J$14,3,FALSE)))</f>
        <v>599425.36217842356</v>
      </c>
      <c r="M1512" s="380">
        <f t="shared" si="24"/>
        <v>688701.47994967806</v>
      </c>
      <c r="N1512" s="141" t="s">
        <v>2774</v>
      </c>
      <c r="O1512" s="75"/>
      <c r="P1512" s="75"/>
      <c r="Q1512" s="75"/>
      <c r="R1512" s="75"/>
      <c r="S1512" s="75"/>
      <c r="T1512" s="75"/>
      <c r="U1512" s="75"/>
      <c r="V1512" s="75"/>
      <c r="W1512" s="75"/>
      <c r="X1512" s="75"/>
      <c r="Y1512" s="75"/>
      <c r="Z1512" s="75"/>
      <c r="AA1512" s="75">
        <v>12</v>
      </c>
      <c r="AB1512" s="75">
        <v>12</v>
      </c>
      <c r="AC1512" s="75">
        <v>12</v>
      </c>
      <c r="AD1512" s="110">
        <v>12</v>
      </c>
      <c r="AE1512" s="170"/>
      <c r="AF1512" s="75"/>
      <c r="AG1512" s="75"/>
      <c r="AH1512" s="75"/>
    </row>
    <row r="1513" spans="1:34" ht="14.25" customHeight="1" x14ac:dyDescent="0.25">
      <c r="A1513" s="111">
        <v>81771136</v>
      </c>
      <c r="B1513" s="220" t="s">
        <v>2226</v>
      </c>
      <c r="C1513" s="197" t="str">
        <f>VLOOKUP(B1513,Satser!$I$133:$J$160,2,FALSE)</f>
        <v>MH</v>
      </c>
      <c r="D1513" s="220" t="s">
        <v>2601</v>
      </c>
      <c r="E1513" s="220"/>
      <c r="F1513" s="220" t="s">
        <v>1812</v>
      </c>
      <c r="G1513" s="75"/>
      <c r="H1513" s="439">
        <v>2017</v>
      </c>
      <c r="I1513" s="75"/>
      <c r="J1513" s="195"/>
      <c r="K1513" s="379">
        <f>IF(B1513="",0,VLOOKUP(B1513,Satser!$D$167:$F$194,2,FALSE)*IF(AA1513="",0,VLOOKUP(AA1513,Satser!$H$2:$J$14,2,FALSE)))</f>
        <v>85041.879042675049</v>
      </c>
      <c r="L1513" s="379">
        <f>IF(B1513="",0,VLOOKUP(B1513,Satser!$I$167:$L$194,3,FALSE)*IF(AA1513="",0,VLOOKUP(AA1513,Satser!$H$2:$J$14,3,FALSE)))</f>
        <v>399696.83150057279</v>
      </c>
      <c r="M1513" s="380">
        <f t="shared" si="24"/>
        <v>484738.71054324787</v>
      </c>
      <c r="N1513" s="141" t="s">
        <v>1594</v>
      </c>
      <c r="O1513" s="75"/>
      <c r="P1513" s="75"/>
      <c r="Q1513" s="75"/>
      <c r="R1513" s="75"/>
      <c r="S1513" s="75"/>
      <c r="T1513" s="75"/>
      <c r="U1513" s="75"/>
      <c r="V1513" s="75"/>
      <c r="W1513" s="75"/>
      <c r="X1513" s="75"/>
      <c r="Y1513" s="75"/>
      <c r="Z1513" s="75"/>
      <c r="AA1513" s="75">
        <v>8</v>
      </c>
      <c r="AB1513" s="76">
        <v>12</v>
      </c>
      <c r="AC1513" s="76">
        <v>12</v>
      </c>
      <c r="AD1513" s="76">
        <v>12</v>
      </c>
      <c r="AE1513" s="169">
        <v>4</v>
      </c>
      <c r="AF1513" s="75"/>
      <c r="AG1513" s="75"/>
      <c r="AH1513" s="75"/>
    </row>
    <row r="1514" spans="1:34" ht="14.25" customHeight="1" x14ac:dyDescent="0.25">
      <c r="A1514" s="111">
        <v>81771137</v>
      </c>
      <c r="B1514" s="220" t="s">
        <v>2228</v>
      </c>
      <c r="C1514" s="197" t="str">
        <f>VLOOKUP(B1514,Satser!$I$133:$J$160,2,FALSE)</f>
        <v>SU</v>
      </c>
      <c r="D1514" s="220" t="s">
        <v>2744</v>
      </c>
      <c r="E1514" s="220">
        <v>670105</v>
      </c>
      <c r="F1514" s="220" t="s">
        <v>1812</v>
      </c>
      <c r="G1514" s="75"/>
      <c r="H1514" s="439">
        <v>2017</v>
      </c>
      <c r="I1514" s="75"/>
      <c r="J1514" s="195"/>
      <c r="K1514" s="379">
        <f>IF(B1514="",0,VLOOKUP(B1514,Satser!$D$167:$F$194,2,FALSE)*IF(AA1514="",0,VLOOKUP(AA1514,Satser!$H$2:$J$14,2,FALSE)))</f>
        <v>42520.939521337525</v>
      </c>
      <c r="L1514" s="379">
        <f>IF(B1514="",0,VLOOKUP(B1514,Satser!$I$167:$L$194,3,FALSE)*IF(AA1514="",0,VLOOKUP(AA1514,Satser!$H$2:$J$14,3,FALSE)))</f>
        <v>399696.83150057279</v>
      </c>
      <c r="M1514" s="380">
        <f t="shared" si="24"/>
        <v>442217.7710219103</v>
      </c>
      <c r="N1514" s="141" t="s">
        <v>1594</v>
      </c>
      <c r="O1514" s="75"/>
      <c r="P1514" s="75"/>
      <c r="Q1514" s="75"/>
      <c r="R1514" s="75"/>
      <c r="S1514" s="75"/>
      <c r="T1514" s="75"/>
      <c r="U1514" s="75"/>
      <c r="V1514" s="75"/>
      <c r="W1514" s="75"/>
      <c r="X1514" s="75"/>
      <c r="Y1514" s="75"/>
      <c r="Z1514" s="75"/>
      <c r="AA1514" s="75">
        <v>8</v>
      </c>
      <c r="AB1514" s="76">
        <v>12</v>
      </c>
      <c r="AC1514" s="76">
        <v>12</v>
      </c>
      <c r="AD1514" s="76">
        <v>12</v>
      </c>
      <c r="AE1514" s="169">
        <v>4</v>
      </c>
      <c r="AF1514" s="75"/>
      <c r="AG1514" s="75"/>
      <c r="AH1514" s="75"/>
    </row>
    <row r="1515" spans="1:34" ht="14.25" customHeight="1" x14ac:dyDescent="0.25">
      <c r="A1515" s="111">
        <v>81771138</v>
      </c>
      <c r="B1515" s="220" t="s">
        <v>2227</v>
      </c>
      <c r="C1515" s="197" t="str">
        <f>VLOOKUP(B1515,Satser!$I$133:$J$160,2,FALSE)</f>
        <v>NV</v>
      </c>
      <c r="D1515" s="220" t="s">
        <v>2613</v>
      </c>
      <c r="E1515" s="220"/>
      <c r="F1515" s="220" t="s">
        <v>1812</v>
      </c>
      <c r="G1515" s="75"/>
      <c r="H1515" s="439">
        <v>2017</v>
      </c>
      <c r="I1515" s="75"/>
      <c r="J1515" s="195"/>
      <c r="K1515" s="379">
        <f>IF(B1515="",0,VLOOKUP(B1515,Satser!$D$167:$F$194,2,FALSE)*IF(AA1515="",0,VLOOKUP(AA1515,Satser!$H$2:$J$14,2,FALSE)))</f>
        <v>0</v>
      </c>
      <c r="L1515" s="379">
        <f>IF(B1515="",0,VLOOKUP(B1515,Satser!$I$167:$L$194,3,FALSE)*IF(AA1515="",0,VLOOKUP(AA1515,Satser!$H$2:$J$14,3,FALSE)))</f>
        <v>0</v>
      </c>
      <c r="M1515" s="380">
        <f t="shared" si="24"/>
        <v>0</v>
      </c>
      <c r="N1515" s="141" t="s">
        <v>2553</v>
      </c>
      <c r="O1515" s="75"/>
      <c r="P1515" s="75"/>
      <c r="Q1515" s="75"/>
      <c r="R1515" s="75"/>
      <c r="S1515" s="75"/>
      <c r="T1515" s="75"/>
      <c r="U1515" s="75"/>
      <c r="V1515" s="75"/>
      <c r="W1515" s="75"/>
      <c r="X1515" s="75"/>
      <c r="Y1515" s="75"/>
      <c r="Z1515" s="75"/>
      <c r="AA1515" s="75"/>
      <c r="AB1515" s="75"/>
      <c r="AC1515" s="75"/>
      <c r="AD1515" s="75"/>
      <c r="AE1515" s="170"/>
      <c r="AF1515" s="75"/>
      <c r="AG1515" s="75"/>
      <c r="AH1515" s="75"/>
    </row>
    <row r="1516" spans="1:34" ht="14.25" customHeight="1" x14ac:dyDescent="0.25">
      <c r="A1516" s="111">
        <v>81771139</v>
      </c>
      <c r="B1516" s="220" t="s">
        <v>2226</v>
      </c>
      <c r="C1516" s="197" t="str">
        <f>VLOOKUP(B1516,Satser!$I$133:$J$160,2,FALSE)</f>
        <v>MH</v>
      </c>
      <c r="D1516" s="220" t="s">
        <v>2610</v>
      </c>
      <c r="E1516" s="220"/>
      <c r="F1516" s="220" t="s">
        <v>1812</v>
      </c>
      <c r="G1516" s="75"/>
      <c r="H1516" s="439">
        <v>2017</v>
      </c>
      <c r="I1516" s="75"/>
      <c r="J1516" s="195"/>
      <c r="K1516" s="379">
        <f>IF(B1516="",0,VLOOKUP(B1516,Satser!$D$167:$F$194,2,FALSE)*IF(AA1516="",0,VLOOKUP(AA1516,Satser!$H$2:$J$14,2,FALSE)))</f>
        <v>85041.879042675049</v>
      </c>
      <c r="L1516" s="379">
        <f>IF(B1516="",0,VLOOKUP(B1516,Satser!$I$167:$L$194,3,FALSE)*IF(AA1516="",0,VLOOKUP(AA1516,Satser!$H$2:$J$14,3,FALSE)))</f>
        <v>399696.83150057279</v>
      </c>
      <c r="M1516" s="380">
        <f t="shared" si="24"/>
        <v>484738.71054324787</v>
      </c>
      <c r="N1516" s="141" t="s">
        <v>1594</v>
      </c>
      <c r="O1516" s="75"/>
      <c r="P1516" s="75"/>
      <c r="Q1516" s="75"/>
      <c r="R1516" s="75"/>
      <c r="S1516" s="75"/>
      <c r="T1516" s="75"/>
      <c r="U1516" s="75"/>
      <c r="V1516" s="75"/>
      <c r="W1516" s="75"/>
      <c r="X1516" s="75"/>
      <c r="Y1516" s="75"/>
      <c r="Z1516" s="75"/>
      <c r="AA1516" s="75">
        <v>8</v>
      </c>
      <c r="AB1516" s="76">
        <v>12</v>
      </c>
      <c r="AC1516" s="76">
        <v>12</v>
      </c>
      <c r="AD1516" s="76">
        <v>12</v>
      </c>
      <c r="AE1516" s="169">
        <v>4</v>
      </c>
      <c r="AF1516" s="75"/>
      <c r="AG1516" s="75"/>
      <c r="AH1516" s="75"/>
    </row>
    <row r="1517" spans="1:34" ht="14.25" customHeight="1" x14ac:dyDescent="0.25">
      <c r="A1517" s="111">
        <v>81771140</v>
      </c>
      <c r="B1517" s="220" t="s">
        <v>810</v>
      </c>
      <c r="C1517" s="197" t="str">
        <f>VLOOKUP(B1517,Satser!$I$133:$J$160,2,FALSE)</f>
        <v>HF</v>
      </c>
      <c r="D1517" s="220" t="s">
        <v>2242</v>
      </c>
      <c r="E1517" s="220"/>
      <c r="F1517" s="220"/>
      <c r="G1517" s="75"/>
      <c r="H1517" s="439">
        <v>2017</v>
      </c>
      <c r="I1517" s="75"/>
      <c r="J1517" s="195"/>
      <c r="K1517" s="379">
        <f>IF(B1517="",0,VLOOKUP(B1517,Satser!$D$167:$F$194,2,FALSE)*IF(AA1517="",0,VLOOKUP(AA1517,Satser!$H$2:$J$14,2,FALSE)))</f>
        <v>63768.655550896117</v>
      </c>
      <c r="L1517" s="379">
        <f>IF(B1517="",0,VLOOKUP(B1517,Satser!$I$167:$L$194,3,FALSE)*IF(AA1517="",0,VLOOKUP(AA1517,Satser!$H$2:$J$14,3,FALSE)))</f>
        <v>599425.36217842356</v>
      </c>
      <c r="M1517" s="380">
        <f t="shared" si="24"/>
        <v>663194.01772931963</v>
      </c>
      <c r="N1517" s="141" t="s">
        <v>1594</v>
      </c>
      <c r="O1517" s="75"/>
      <c r="P1517" s="75"/>
      <c r="Q1517" s="75"/>
      <c r="R1517" s="75"/>
      <c r="S1517" s="75"/>
      <c r="T1517" s="75"/>
      <c r="U1517" s="75"/>
      <c r="V1517" s="75"/>
      <c r="W1517" s="75"/>
      <c r="X1517" s="75"/>
      <c r="Y1517" s="75"/>
      <c r="Z1517" s="75">
        <v>4</v>
      </c>
      <c r="AA1517" s="75">
        <v>12</v>
      </c>
      <c r="AB1517" s="75">
        <v>12</v>
      </c>
      <c r="AC1517" s="75">
        <v>12</v>
      </c>
      <c r="AD1517" s="75">
        <v>8</v>
      </c>
      <c r="AE1517" s="170"/>
      <c r="AF1517" s="75"/>
      <c r="AG1517" s="75"/>
      <c r="AH1517" s="75"/>
    </row>
    <row r="1518" spans="1:34" ht="14.25" customHeight="1" x14ac:dyDescent="0.25">
      <c r="A1518" s="111">
        <v>81771141</v>
      </c>
      <c r="B1518" s="220" t="s">
        <v>2224</v>
      </c>
      <c r="C1518" s="197" t="str">
        <f>VLOOKUP(B1518,Satser!$I$133:$J$160,2,FALSE)</f>
        <v>IE</v>
      </c>
      <c r="D1518" s="220" t="s">
        <v>2242</v>
      </c>
      <c r="E1518" s="220"/>
      <c r="F1518" s="220"/>
      <c r="G1518" s="75"/>
      <c r="H1518" s="439">
        <v>2017</v>
      </c>
      <c r="I1518" s="75"/>
      <c r="J1518" s="195"/>
      <c r="K1518" s="379">
        <f>IF(B1518="",0,VLOOKUP(B1518,Satser!$D$167:$F$194,2,FALSE)*IF(AA1518="",0,VLOOKUP(AA1518,Satser!$H$2:$J$14,2,FALSE)))</f>
        <v>59529.315329872537</v>
      </c>
      <c r="L1518" s="379">
        <f>IF(B1518="",0,VLOOKUP(B1518,Satser!$I$167:$L$194,3,FALSE)*IF(AA1518="",0,VLOOKUP(AA1518,Satser!$H$2:$J$14,3,FALSE)))</f>
        <v>399696.83150057279</v>
      </c>
      <c r="M1518" s="380">
        <f t="shared" si="24"/>
        <v>459226.14683044533</v>
      </c>
      <c r="N1518" s="141" t="s">
        <v>1594</v>
      </c>
      <c r="O1518" s="75"/>
      <c r="P1518" s="75"/>
      <c r="Q1518" s="75"/>
      <c r="R1518" s="75"/>
      <c r="S1518" s="75"/>
      <c r="T1518" s="75"/>
      <c r="U1518" s="75"/>
      <c r="V1518" s="75"/>
      <c r="W1518" s="75"/>
      <c r="X1518" s="75"/>
      <c r="Y1518" s="75"/>
      <c r="Z1518" s="75"/>
      <c r="AA1518" s="75">
        <v>8</v>
      </c>
      <c r="AB1518" s="76">
        <v>12</v>
      </c>
      <c r="AC1518" s="76">
        <v>12</v>
      </c>
      <c r="AD1518" s="76">
        <v>12</v>
      </c>
      <c r="AE1518" s="169">
        <v>4</v>
      </c>
      <c r="AF1518" s="75"/>
      <c r="AG1518" s="75"/>
      <c r="AH1518" s="75"/>
    </row>
    <row r="1519" spans="1:34" ht="14.25" customHeight="1" x14ac:dyDescent="0.25">
      <c r="A1519" s="186" t="s">
        <v>2694</v>
      </c>
      <c r="B1519" s="220" t="s">
        <v>2225</v>
      </c>
      <c r="C1519" s="197" t="str">
        <f>VLOOKUP(B1519,Satser!$I$133:$J$160,2,FALSE)</f>
        <v>IV</v>
      </c>
      <c r="D1519" s="220" t="s">
        <v>2667</v>
      </c>
      <c r="E1519" s="220">
        <v>649420</v>
      </c>
      <c r="F1519" s="220"/>
      <c r="G1519" s="75"/>
      <c r="H1519" s="439">
        <v>2017</v>
      </c>
      <c r="I1519" s="75">
        <v>1709</v>
      </c>
      <c r="J1519" s="195"/>
      <c r="K1519" s="379">
        <f>IF(B1519="",0,VLOOKUP(B1519,Satser!$D$167:$F$194,2,FALSE)*IF(AA1519="",0,VLOOKUP(AA1519,Satser!$H$2:$J$14,2,FALSE)))</f>
        <v>89276.117771254561</v>
      </c>
      <c r="L1519" s="379">
        <f>IF(B1519="",0,VLOOKUP(B1519,Satser!$I$167:$L$194,3,FALSE)*IF(AA1519="",0,VLOOKUP(AA1519,Satser!$H$2:$J$14,3,FALSE)))</f>
        <v>599425.36217842356</v>
      </c>
      <c r="M1519" s="380">
        <f t="shared" si="24"/>
        <v>688701.47994967806</v>
      </c>
      <c r="N1519" s="141" t="s">
        <v>2689</v>
      </c>
      <c r="O1519" s="75"/>
      <c r="P1519" s="75"/>
      <c r="Q1519" s="75"/>
      <c r="R1519" s="75"/>
      <c r="S1519" s="75"/>
      <c r="T1519" s="75"/>
      <c r="U1519" s="75"/>
      <c r="V1519" s="75"/>
      <c r="W1519" s="75"/>
      <c r="X1519" s="75"/>
      <c r="Y1519" s="75"/>
      <c r="Z1519" s="75">
        <v>4</v>
      </c>
      <c r="AA1519" s="75">
        <v>12</v>
      </c>
      <c r="AB1519" s="75">
        <v>12</v>
      </c>
      <c r="AC1519" s="75">
        <v>12</v>
      </c>
      <c r="AD1519" s="75">
        <v>8</v>
      </c>
      <c r="AE1519" s="170"/>
      <c r="AF1519" s="75"/>
      <c r="AG1519" s="75"/>
      <c r="AH1519" s="75"/>
    </row>
    <row r="1520" spans="1:34" ht="14.25" customHeight="1" x14ac:dyDescent="0.25">
      <c r="A1520" s="111">
        <v>81771143</v>
      </c>
      <c r="B1520" s="220" t="s">
        <v>2225</v>
      </c>
      <c r="C1520" s="197" t="str">
        <f>VLOOKUP(B1520,Satser!$I$133:$J$160,2,FALSE)</f>
        <v>IV</v>
      </c>
      <c r="D1520" s="220" t="s">
        <v>2678</v>
      </c>
      <c r="E1520" s="220">
        <v>642505</v>
      </c>
      <c r="F1520" s="220"/>
      <c r="G1520" s="75" t="s">
        <v>530</v>
      </c>
      <c r="H1520" s="439">
        <v>2017</v>
      </c>
      <c r="I1520" s="75">
        <v>1709</v>
      </c>
      <c r="J1520" s="195"/>
      <c r="K1520" s="379">
        <f>IF(B1520="",0,VLOOKUP(B1520,Satser!$D$167:$F$194,2,FALSE)*IF(AA1520="",0,VLOOKUP(AA1520,Satser!$H$2:$J$14,2,FALSE)))</f>
        <v>89276.117771254561</v>
      </c>
      <c r="L1520" s="379">
        <f>IF(B1520="",0,VLOOKUP(B1520,Satser!$I$167:$L$194,3,FALSE)*IF(AA1520="",0,VLOOKUP(AA1520,Satser!$H$2:$J$14,3,FALSE)))</f>
        <v>599425.36217842356</v>
      </c>
      <c r="M1520" s="380">
        <f t="shared" si="24"/>
        <v>688701.47994967806</v>
      </c>
      <c r="N1520" s="141" t="s">
        <v>2695</v>
      </c>
      <c r="O1520" s="75"/>
      <c r="P1520" s="75"/>
      <c r="Q1520" s="75"/>
      <c r="R1520" s="75"/>
      <c r="S1520" s="75"/>
      <c r="T1520" s="75"/>
      <c r="U1520" s="75"/>
      <c r="V1520" s="75"/>
      <c r="W1520" s="75"/>
      <c r="X1520" s="75"/>
      <c r="Y1520" s="75"/>
      <c r="Z1520" s="75">
        <v>4</v>
      </c>
      <c r="AA1520" s="75">
        <v>12</v>
      </c>
      <c r="AB1520" s="75">
        <v>12</v>
      </c>
      <c r="AC1520" s="75">
        <v>12</v>
      </c>
      <c r="AD1520" s="75">
        <v>8</v>
      </c>
      <c r="AE1520" s="170"/>
      <c r="AF1520" s="75"/>
      <c r="AG1520" s="75"/>
      <c r="AH1520" s="75"/>
    </row>
    <row r="1521" spans="1:34" ht="14.25" customHeight="1" x14ac:dyDescent="0.25">
      <c r="A1521" s="111">
        <v>81771144</v>
      </c>
      <c r="B1521" s="220" t="s">
        <v>2226</v>
      </c>
      <c r="C1521" s="197" t="str">
        <f>VLOOKUP(B1521,Satser!$I$133:$J$160,2,FALSE)</f>
        <v>MH</v>
      </c>
      <c r="D1521" s="220" t="s">
        <v>2242</v>
      </c>
      <c r="E1521" s="220"/>
      <c r="F1521" s="220"/>
      <c r="G1521" s="75"/>
      <c r="H1521" s="439">
        <v>2017</v>
      </c>
      <c r="I1521" s="75"/>
      <c r="J1521" s="195"/>
      <c r="K1521" s="379">
        <f>IF(B1521="",0,VLOOKUP(B1521,Satser!$D$167:$F$194,2,FALSE)*IF(AA1521="",0,VLOOKUP(AA1521,Satser!$H$2:$J$14,2,FALSE)))</f>
        <v>127537.31110179223</v>
      </c>
      <c r="L1521" s="379">
        <f>IF(B1521="",0,VLOOKUP(B1521,Satser!$I$167:$L$194,3,FALSE)*IF(AA1521="",0,VLOOKUP(AA1521,Satser!$H$2:$J$14,3,FALSE)))</f>
        <v>599425.36217842356</v>
      </c>
      <c r="M1521" s="380">
        <f t="shared" si="24"/>
        <v>726962.67328021582</v>
      </c>
      <c r="N1521" s="141" t="s">
        <v>1594</v>
      </c>
      <c r="O1521" s="75"/>
      <c r="P1521" s="75"/>
      <c r="Q1521" s="75"/>
      <c r="R1521" s="75"/>
      <c r="S1521" s="75"/>
      <c r="T1521" s="75"/>
      <c r="U1521" s="75"/>
      <c r="V1521" s="75"/>
      <c r="W1521" s="75"/>
      <c r="X1521" s="75"/>
      <c r="Y1521" s="75"/>
      <c r="Z1521" s="75">
        <v>4</v>
      </c>
      <c r="AA1521" s="75">
        <v>12</v>
      </c>
      <c r="AB1521" s="75">
        <v>12</v>
      </c>
      <c r="AC1521" s="75">
        <v>12</v>
      </c>
      <c r="AD1521" s="75">
        <v>8</v>
      </c>
      <c r="AE1521" s="170"/>
      <c r="AF1521" s="75"/>
      <c r="AG1521" s="75"/>
      <c r="AH1521" s="75"/>
    </row>
    <row r="1522" spans="1:34" ht="14.25" customHeight="1" x14ac:dyDescent="0.25">
      <c r="A1522" s="111">
        <v>81771145</v>
      </c>
      <c r="B1522" s="220" t="s">
        <v>2227</v>
      </c>
      <c r="C1522" s="197" t="str">
        <f>VLOOKUP(B1522,Satser!$I$133:$J$160,2,FALSE)</f>
        <v>NV</v>
      </c>
      <c r="D1522" s="220" t="s">
        <v>2574</v>
      </c>
      <c r="E1522" s="443">
        <v>662005</v>
      </c>
      <c r="F1522" s="220"/>
      <c r="G1522" s="75"/>
      <c r="H1522" s="439">
        <v>2017</v>
      </c>
      <c r="I1522" s="75">
        <v>1708</v>
      </c>
      <c r="J1522" s="195"/>
      <c r="K1522" s="379">
        <f>IF(B1522="",0,VLOOKUP(B1522,Satser!$D$167:$F$194,2,FALSE)*IF(AA1522="",0,VLOOKUP(AA1522,Satser!$H$2:$J$14,2,FALSE)))</f>
        <v>89276.117771254561</v>
      </c>
      <c r="L1522" s="379">
        <f>IF(B1522="",0,VLOOKUP(B1522,Satser!$I$167:$L$194,3,FALSE)*IF(AA1522="",0,VLOOKUP(AA1522,Satser!$H$2:$J$14,3,FALSE)))</f>
        <v>599425.36217842356</v>
      </c>
      <c r="M1522" s="380">
        <f t="shared" si="24"/>
        <v>688701.47994967806</v>
      </c>
      <c r="N1522" s="141" t="s">
        <v>2639</v>
      </c>
      <c r="O1522" s="75"/>
      <c r="P1522" s="75"/>
      <c r="Q1522" s="75"/>
      <c r="R1522" s="75"/>
      <c r="S1522" s="75"/>
      <c r="T1522" s="75"/>
      <c r="U1522" s="75"/>
      <c r="V1522" s="75"/>
      <c r="W1522" s="75"/>
      <c r="X1522" s="75"/>
      <c r="Y1522" s="75"/>
      <c r="Z1522" s="75">
        <v>5</v>
      </c>
      <c r="AA1522" s="75">
        <v>12</v>
      </c>
      <c r="AB1522" s="75">
        <v>12</v>
      </c>
      <c r="AC1522" s="75">
        <v>12</v>
      </c>
      <c r="AD1522" s="75">
        <v>7</v>
      </c>
      <c r="AE1522" s="170"/>
      <c r="AF1522" s="75"/>
      <c r="AG1522" s="75"/>
      <c r="AH1522" s="75"/>
    </row>
    <row r="1523" spans="1:34" ht="14.25" customHeight="1" x14ac:dyDescent="0.25">
      <c r="A1523" s="111">
        <v>81771146</v>
      </c>
      <c r="B1523" s="220" t="s">
        <v>2228</v>
      </c>
      <c r="C1523" s="197" t="str">
        <f>VLOOKUP(B1523,Satser!$I$133:$J$160,2,FALSE)</f>
        <v>SU</v>
      </c>
      <c r="D1523" s="220" t="s">
        <v>2242</v>
      </c>
      <c r="E1523" s="220"/>
      <c r="F1523" s="220"/>
      <c r="G1523" s="75"/>
      <c r="H1523" s="439">
        <v>2017</v>
      </c>
      <c r="I1523" s="75"/>
      <c r="J1523" s="195"/>
      <c r="K1523" s="379">
        <f>IF(B1523="",0,VLOOKUP(B1523,Satser!$D$167:$F$194,2,FALSE)*IF(AA1523="",0,VLOOKUP(AA1523,Satser!$H$2:$J$14,2,FALSE)))</f>
        <v>63768.655550896117</v>
      </c>
      <c r="L1523" s="379">
        <f>IF(B1523="",0,VLOOKUP(B1523,Satser!$I$167:$L$194,3,FALSE)*IF(AA1523="",0,VLOOKUP(AA1523,Satser!$H$2:$J$14,3,FALSE)))</f>
        <v>599425.36217842356</v>
      </c>
      <c r="M1523" s="380">
        <f t="shared" si="24"/>
        <v>663194.01772931963</v>
      </c>
      <c r="N1523" s="141" t="s">
        <v>1594</v>
      </c>
      <c r="O1523" s="75"/>
      <c r="P1523" s="75"/>
      <c r="Q1523" s="75"/>
      <c r="R1523" s="75"/>
      <c r="S1523" s="75"/>
      <c r="T1523" s="75"/>
      <c r="U1523" s="75"/>
      <c r="V1523" s="75"/>
      <c r="W1523" s="75"/>
      <c r="X1523" s="75"/>
      <c r="Y1523" s="75"/>
      <c r="Z1523" s="75">
        <v>4</v>
      </c>
      <c r="AA1523" s="75">
        <v>12</v>
      </c>
      <c r="AB1523" s="75">
        <v>12</v>
      </c>
      <c r="AC1523" s="75">
        <v>12</v>
      </c>
      <c r="AD1523" s="75">
        <v>8</v>
      </c>
      <c r="AE1523" s="170"/>
      <c r="AF1523" s="75"/>
      <c r="AG1523" s="75"/>
      <c r="AH1523" s="75"/>
    </row>
    <row r="1524" spans="1:34" ht="14.25" customHeight="1" x14ac:dyDescent="0.25">
      <c r="A1524" s="111">
        <v>81771147</v>
      </c>
      <c r="B1524" s="220" t="s">
        <v>2224</v>
      </c>
      <c r="C1524" s="197" t="str">
        <f>VLOOKUP(B1524,Satser!$I$133:$J$160,2,FALSE)</f>
        <v>IE</v>
      </c>
      <c r="D1524" s="220" t="s">
        <v>2421</v>
      </c>
      <c r="E1524" s="220"/>
      <c r="F1524" s="220"/>
      <c r="G1524" s="75"/>
      <c r="H1524" s="439">
        <v>2017</v>
      </c>
      <c r="I1524" s="75"/>
      <c r="J1524" s="195"/>
      <c r="K1524" s="379">
        <f>IF(B1524="",0,VLOOKUP(B1524,Satser!$D$167:$F$194,2,FALSE)*IF(AA1524="",0,VLOOKUP(AA1524,Satser!$H$2:$J$14,2,FALSE)))</f>
        <v>59529.315329872537</v>
      </c>
      <c r="L1524" s="379">
        <f>IF(B1524="",0,VLOOKUP(B1524,Satser!$I$167:$L$194,3,FALSE)*IF(AA1524="",0,VLOOKUP(AA1524,Satser!$H$2:$J$14,3,FALSE)))</f>
        <v>399696.83150057279</v>
      </c>
      <c r="M1524" s="380">
        <f t="shared" si="24"/>
        <v>459226.14683044533</v>
      </c>
      <c r="N1524" s="141" t="s">
        <v>1594</v>
      </c>
      <c r="O1524" s="75"/>
      <c r="P1524" s="75"/>
      <c r="Q1524" s="75"/>
      <c r="R1524" s="75"/>
      <c r="S1524" s="75"/>
      <c r="T1524" s="75"/>
      <c r="U1524" s="75"/>
      <c r="V1524" s="75"/>
      <c r="W1524" s="75"/>
      <c r="X1524" s="75"/>
      <c r="Y1524" s="75"/>
      <c r="Z1524" s="75"/>
      <c r="AA1524" s="75">
        <v>8</v>
      </c>
      <c r="AB1524" s="76">
        <v>12</v>
      </c>
      <c r="AC1524" s="76">
        <v>12</v>
      </c>
      <c r="AD1524" s="76">
        <v>12</v>
      </c>
      <c r="AE1524" s="169">
        <v>4</v>
      </c>
      <c r="AF1524" s="75"/>
      <c r="AG1524" s="75"/>
      <c r="AH1524" s="75"/>
    </row>
    <row r="1525" spans="1:34" ht="14.25" customHeight="1" x14ac:dyDescent="0.25">
      <c r="A1525" s="111">
        <v>81771148</v>
      </c>
      <c r="B1525" s="220" t="s">
        <v>2224</v>
      </c>
      <c r="C1525" s="197" t="str">
        <f>VLOOKUP(B1525,Satser!$I$133:$J$160,2,FALSE)</f>
        <v>IE</v>
      </c>
      <c r="D1525" s="220" t="s">
        <v>2421</v>
      </c>
      <c r="E1525" s="220"/>
      <c r="F1525" s="220"/>
      <c r="G1525" s="75"/>
      <c r="H1525" s="439">
        <v>2017</v>
      </c>
      <c r="I1525" s="75"/>
      <c r="J1525" s="195"/>
      <c r="K1525" s="379">
        <f>IF(B1525="",0,VLOOKUP(B1525,Satser!$D$167:$F$194,2,FALSE)*IF(AA1525="",0,VLOOKUP(AA1525,Satser!$H$2:$J$14,2,FALSE)))</f>
        <v>59529.315329872537</v>
      </c>
      <c r="L1525" s="379">
        <f>IF(B1525="",0,VLOOKUP(B1525,Satser!$I$167:$L$194,3,FALSE)*IF(AA1525="",0,VLOOKUP(AA1525,Satser!$H$2:$J$14,3,FALSE)))</f>
        <v>399696.83150057279</v>
      </c>
      <c r="M1525" s="380">
        <f t="shared" si="24"/>
        <v>459226.14683044533</v>
      </c>
      <c r="N1525" s="141" t="s">
        <v>1594</v>
      </c>
      <c r="O1525" s="75"/>
      <c r="P1525" s="75"/>
      <c r="Q1525" s="75"/>
      <c r="R1525" s="75"/>
      <c r="S1525" s="75"/>
      <c r="T1525" s="75"/>
      <c r="U1525" s="75"/>
      <c r="V1525" s="75"/>
      <c r="W1525" s="75"/>
      <c r="X1525" s="75"/>
      <c r="Y1525" s="75"/>
      <c r="Z1525" s="75"/>
      <c r="AA1525" s="75">
        <v>8</v>
      </c>
      <c r="AB1525" s="76">
        <v>12</v>
      </c>
      <c r="AC1525" s="76">
        <v>12</v>
      </c>
      <c r="AD1525" s="76">
        <v>12</v>
      </c>
      <c r="AE1525" s="169">
        <v>4</v>
      </c>
      <c r="AF1525" s="75"/>
      <c r="AG1525" s="75"/>
      <c r="AH1525" s="75"/>
    </row>
    <row r="1526" spans="1:34" ht="14.25" customHeight="1" x14ac:dyDescent="0.25">
      <c r="A1526" s="111">
        <v>81771149</v>
      </c>
      <c r="B1526" s="220" t="s">
        <v>2228</v>
      </c>
      <c r="C1526" s="197" t="str">
        <f>VLOOKUP(B1526,Satser!$I$133:$J$160,2,FALSE)</f>
        <v>SU</v>
      </c>
      <c r="D1526" s="220" t="s">
        <v>2494</v>
      </c>
      <c r="E1526" s="220"/>
      <c r="F1526" s="220"/>
      <c r="G1526" s="75"/>
      <c r="H1526" s="421">
        <v>2016</v>
      </c>
      <c r="I1526" s="75"/>
      <c r="J1526" s="195"/>
      <c r="K1526" s="379">
        <f>IF(B1526="",0,VLOOKUP(B1526,Satser!$D$167:$F$194,2,FALSE)*IF(AA1526="",0,VLOOKUP(AA1526,Satser!$H$2:$J$14,2,FALSE)))</f>
        <v>63768.655550896117</v>
      </c>
      <c r="L1526" s="379">
        <f>IF(B1526="",0,VLOOKUP(B1526,Satser!$I$167:$L$194,3,FALSE)*IF(AA1526="",0,VLOOKUP(AA1526,Satser!$H$2:$J$14,3,FALSE)))</f>
        <v>599425.36217842356</v>
      </c>
      <c r="M1526" s="380">
        <f t="shared" si="24"/>
        <v>663194.01772931963</v>
      </c>
      <c r="N1526" s="141" t="s">
        <v>2495</v>
      </c>
      <c r="O1526" s="75"/>
      <c r="P1526" s="75"/>
      <c r="Q1526" s="75"/>
      <c r="R1526" s="75"/>
      <c r="S1526" s="75"/>
      <c r="T1526" s="75"/>
      <c r="U1526" s="75"/>
      <c r="V1526" s="75"/>
      <c r="W1526" s="75"/>
      <c r="X1526" s="75"/>
      <c r="Y1526" s="75"/>
      <c r="Z1526" s="75">
        <v>12</v>
      </c>
      <c r="AA1526" s="75">
        <v>12</v>
      </c>
      <c r="AB1526" s="75">
        <v>12</v>
      </c>
      <c r="AC1526" s="75">
        <v>12</v>
      </c>
      <c r="AD1526" s="75"/>
      <c r="AE1526" s="170"/>
      <c r="AF1526" s="75"/>
      <c r="AG1526" s="75"/>
      <c r="AH1526" s="75"/>
    </row>
    <row r="1527" spans="1:34" ht="14.25" customHeight="1" x14ac:dyDescent="0.25">
      <c r="A1527" s="111">
        <v>81771150</v>
      </c>
      <c r="B1527" s="220" t="s">
        <v>2228</v>
      </c>
      <c r="C1527" s="197" t="str">
        <f>VLOOKUP(B1527,Satser!$I$133:$J$160,2,FALSE)</f>
        <v>SU</v>
      </c>
      <c r="D1527" s="220" t="s">
        <v>2509</v>
      </c>
      <c r="E1527" s="220"/>
      <c r="F1527" s="220"/>
      <c r="G1527" s="75"/>
      <c r="H1527" s="421">
        <v>2016</v>
      </c>
      <c r="I1527" s="75"/>
      <c r="J1527" s="195"/>
      <c r="K1527" s="379">
        <f>IF(B1527="",0,VLOOKUP(B1527,Satser!$D$167:$F$194,2,FALSE)*IF(AA1527="",0,VLOOKUP(AA1527,Satser!$H$2:$J$14,2,FALSE)))</f>
        <v>63768.655550896117</v>
      </c>
      <c r="L1527" s="379">
        <f>IF(B1527="",0,VLOOKUP(B1527,Satser!$I$167:$L$194,3,FALSE)*IF(AA1527="",0,VLOOKUP(AA1527,Satser!$H$2:$J$14,3,FALSE)))</f>
        <v>599425.36217842356</v>
      </c>
      <c r="M1527" s="380">
        <f t="shared" si="24"/>
        <v>663194.01772931963</v>
      </c>
      <c r="N1527" s="141" t="s">
        <v>2510</v>
      </c>
      <c r="O1527" s="75"/>
      <c r="P1527" s="75"/>
      <c r="Q1527" s="75"/>
      <c r="R1527" s="75"/>
      <c r="S1527" s="75"/>
      <c r="T1527" s="75"/>
      <c r="U1527" s="75"/>
      <c r="V1527" s="75"/>
      <c r="W1527" s="75"/>
      <c r="X1527" s="75"/>
      <c r="Y1527" s="75"/>
      <c r="Z1527" s="75">
        <v>11</v>
      </c>
      <c r="AA1527" s="75">
        <v>12</v>
      </c>
      <c r="AB1527" s="75">
        <v>12</v>
      </c>
      <c r="AC1527" s="75">
        <v>12</v>
      </c>
      <c r="AD1527" s="75">
        <v>1</v>
      </c>
      <c r="AE1527" s="170"/>
      <c r="AF1527" s="75"/>
      <c r="AG1527" s="75"/>
      <c r="AH1527" s="75"/>
    </row>
    <row r="1528" spans="1:34" ht="14.25" customHeight="1" x14ac:dyDescent="0.25">
      <c r="A1528" s="111">
        <v>81771151</v>
      </c>
      <c r="B1528" s="220" t="s">
        <v>2227</v>
      </c>
      <c r="C1528" s="197" t="str">
        <f>VLOOKUP(B1528,Satser!$I$133:$J$160,2,FALSE)</f>
        <v>NV</v>
      </c>
      <c r="D1528" s="220" t="s">
        <v>2567</v>
      </c>
      <c r="E1528" s="220"/>
      <c r="F1528" s="220"/>
      <c r="G1528" s="75"/>
      <c r="H1528" s="458">
        <v>2018</v>
      </c>
      <c r="I1528" s="75"/>
      <c r="J1528" s="195"/>
      <c r="K1528" s="379">
        <f>IF(B1528="",0,VLOOKUP(B1528,Satser!$D$167:$F$194,2,FALSE)*IF(AA1528="",0,VLOOKUP(AA1528,Satser!$H$2:$J$14,2,FALSE)))</f>
        <v>89276.117771254561</v>
      </c>
      <c r="L1528" s="379">
        <f>IF(B1528="",0,VLOOKUP(B1528,Satser!$I$167:$L$194,3,FALSE)*IF(AA1528="",0,VLOOKUP(AA1528,Satser!$H$2:$J$14,3,FALSE)))</f>
        <v>599425.36217842356</v>
      </c>
      <c r="M1528" s="380">
        <f t="shared" si="24"/>
        <v>688701.47994967806</v>
      </c>
      <c r="N1528" s="141"/>
      <c r="O1528" s="75"/>
      <c r="P1528" s="75"/>
      <c r="Q1528" s="75"/>
      <c r="R1528" s="75"/>
      <c r="S1528" s="75"/>
      <c r="T1528" s="75"/>
      <c r="U1528" s="75"/>
      <c r="V1528" s="75"/>
      <c r="W1528" s="75"/>
      <c r="X1528" s="75"/>
      <c r="Y1528" s="75"/>
      <c r="Z1528" s="75"/>
      <c r="AA1528" s="75">
        <v>12</v>
      </c>
      <c r="AB1528" s="75">
        <v>12</v>
      </c>
      <c r="AC1528" s="75">
        <v>12</v>
      </c>
      <c r="AD1528" s="75">
        <v>12</v>
      </c>
      <c r="AE1528" s="170"/>
      <c r="AF1528" s="75"/>
      <c r="AG1528" s="75"/>
      <c r="AH1528" s="75"/>
    </row>
    <row r="1529" spans="1:34" ht="14.25" customHeight="1" x14ac:dyDescent="0.25">
      <c r="A1529" s="111">
        <v>81771152</v>
      </c>
      <c r="B1529" s="220" t="s">
        <v>2227</v>
      </c>
      <c r="C1529" s="197" t="str">
        <f>VLOOKUP(B1529,Satser!$I$133:$J$160,2,FALSE)</f>
        <v>NV</v>
      </c>
      <c r="D1529" s="220" t="s">
        <v>2567</v>
      </c>
      <c r="E1529" s="220"/>
      <c r="F1529" s="220"/>
      <c r="G1529" s="75"/>
      <c r="H1529" s="458">
        <v>2018</v>
      </c>
      <c r="I1529" s="75"/>
      <c r="J1529" s="195"/>
      <c r="K1529" s="379">
        <f>IF(B1529="",0,VLOOKUP(B1529,Satser!$D$167:$F$194,2,FALSE)*IF(AA1529="",0,VLOOKUP(AA1529,Satser!$H$2:$J$14,2,FALSE)))</f>
        <v>89276.117771254561</v>
      </c>
      <c r="L1529" s="379">
        <f>IF(B1529="",0,VLOOKUP(B1529,Satser!$I$167:$L$194,3,FALSE)*IF(AA1529="",0,VLOOKUP(AA1529,Satser!$H$2:$J$14,3,FALSE)))</f>
        <v>599425.36217842356</v>
      </c>
      <c r="M1529" s="380">
        <f t="shared" si="24"/>
        <v>688701.47994967806</v>
      </c>
      <c r="N1529" s="141"/>
      <c r="O1529" s="75"/>
      <c r="P1529" s="75"/>
      <c r="Q1529" s="75"/>
      <c r="R1529" s="75"/>
      <c r="S1529" s="75"/>
      <c r="T1529" s="75"/>
      <c r="U1529" s="75"/>
      <c r="V1529" s="75"/>
      <c r="W1529" s="75"/>
      <c r="X1529" s="75"/>
      <c r="Y1529" s="75"/>
      <c r="Z1529" s="75"/>
      <c r="AA1529" s="75">
        <v>12</v>
      </c>
      <c r="AB1529" s="75">
        <v>12</v>
      </c>
      <c r="AC1529" s="75">
        <v>12</v>
      </c>
      <c r="AD1529" s="75">
        <v>12</v>
      </c>
      <c r="AE1529" s="170"/>
      <c r="AF1529" s="75"/>
      <c r="AG1529" s="75"/>
      <c r="AH1529" s="75"/>
    </row>
    <row r="1530" spans="1:34" ht="14.25" customHeight="1" x14ac:dyDescent="0.25">
      <c r="A1530" s="111">
        <v>81771153</v>
      </c>
      <c r="B1530" s="220" t="s">
        <v>2227</v>
      </c>
      <c r="C1530" s="197" t="str">
        <f>VLOOKUP(B1530,Satser!$I$133:$J$160,2,FALSE)</f>
        <v>NV</v>
      </c>
      <c r="D1530" s="220" t="s">
        <v>2604</v>
      </c>
      <c r="E1530" s="220">
        <v>661005</v>
      </c>
      <c r="F1530" s="220"/>
      <c r="G1530" s="75"/>
      <c r="H1530" s="458">
        <v>2018</v>
      </c>
      <c r="I1530" s="75">
        <v>1706</v>
      </c>
      <c r="J1530" s="195"/>
      <c r="K1530" s="379">
        <f>IF(B1530="",0,VLOOKUP(B1530,Satser!$D$167:$F$194,2,FALSE)*IF(AA1530="",0,VLOOKUP(AA1530,Satser!$H$2:$J$14,2,FALSE)))</f>
        <v>89276.117771254561</v>
      </c>
      <c r="L1530" s="379">
        <f>IF(B1530="",0,VLOOKUP(B1530,Satser!$I$167:$L$194,3,FALSE)*IF(AA1530="",0,VLOOKUP(AA1530,Satser!$H$2:$J$14,3,FALSE)))</f>
        <v>599425.36217842356</v>
      </c>
      <c r="M1530" s="380">
        <f t="shared" si="24"/>
        <v>688701.47994967806</v>
      </c>
      <c r="N1530" s="141" t="s">
        <v>2605</v>
      </c>
      <c r="O1530" s="75"/>
      <c r="P1530" s="75"/>
      <c r="Q1530" s="75"/>
      <c r="R1530" s="75"/>
      <c r="S1530" s="75"/>
      <c r="T1530" s="75"/>
      <c r="U1530" s="75"/>
      <c r="V1530" s="75"/>
      <c r="W1530" s="75"/>
      <c r="X1530" s="75"/>
      <c r="Y1530" s="75"/>
      <c r="Z1530" s="75"/>
      <c r="AA1530" s="75">
        <v>12</v>
      </c>
      <c r="AB1530" s="75">
        <v>12</v>
      </c>
      <c r="AC1530" s="75">
        <v>12</v>
      </c>
      <c r="AD1530" s="75">
        <v>12</v>
      </c>
      <c r="AE1530" s="170"/>
      <c r="AF1530" s="75"/>
      <c r="AG1530" s="75"/>
      <c r="AH1530" s="75"/>
    </row>
    <row r="1531" spans="1:34" ht="14.25" customHeight="1" x14ac:dyDescent="0.25">
      <c r="A1531" s="111">
        <v>81771154</v>
      </c>
      <c r="B1531" s="220" t="s">
        <v>2227</v>
      </c>
      <c r="C1531" s="197" t="str">
        <f>VLOOKUP(B1531,Satser!$I$133:$J$160,2,FALSE)</f>
        <v>NV</v>
      </c>
      <c r="D1531" s="220" t="s">
        <v>2567</v>
      </c>
      <c r="E1531" s="220"/>
      <c r="F1531" s="220"/>
      <c r="G1531" s="75"/>
      <c r="H1531" s="458">
        <v>2018</v>
      </c>
      <c r="I1531" s="75"/>
      <c r="J1531" s="195"/>
      <c r="K1531" s="379">
        <f>IF(B1531="",0,VLOOKUP(B1531,Satser!$D$167:$F$194,2,FALSE)*IF(AA1531="",0,VLOOKUP(AA1531,Satser!$H$2:$J$14,2,FALSE)))</f>
        <v>89276.117771254561</v>
      </c>
      <c r="L1531" s="379">
        <f>IF(B1531="",0,VLOOKUP(B1531,Satser!$I$167:$L$194,3,FALSE)*IF(AA1531="",0,VLOOKUP(AA1531,Satser!$H$2:$J$14,3,FALSE)))</f>
        <v>599425.36217842356</v>
      </c>
      <c r="M1531" s="380">
        <f t="shared" si="24"/>
        <v>688701.47994967806</v>
      </c>
      <c r="N1531" s="141"/>
      <c r="O1531" s="75"/>
      <c r="P1531" s="75"/>
      <c r="Q1531" s="75"/>
      <c r="R1531" s="75"/>
      <c r="S1531" s="75"/>
      <c r="T1531" s="75"/>
      <c r="U1531" s="75"/>
      <c r="V1531" s="75"/>
      <c r="W1531" s="75"/>
      <c r="X1531" s="75"/>
      <c r="Y1531" s="75"/>
      <c r="Z1531" s="75"/>
      <c r="AA1531" s="75">
        <v>12</v>
      </c>
      <c r="AB1531" s="75">
        <v>12</v>
      </c>
      <c r="AC1531" s="75">
        <v>12</v>
      </c>
      <c r="AD1531" s="75">
        <v>12</v>
      </c>
      <c r="AE1531" s="170"/>
      <c r="AF1531" s="75"/>
      <c r="AG1531" s="75"/>
      <c r="AH1531" s="75"/>
    </row>
    <row r="1532" spans="1:34" ht="14.25" customHeight="1" x14ac:dyDescent="0.25">
      <c r="A1532" s="111">
        <v>81771155</v>
      </c>
      <c r="B1532" s="220" t="s">
        <v>2227</v>
      </c>
      <c r="C1532" s="197" t="str">
        <f>VLOOKUP(B1532,Satser!$I$133:$J$160,2,FALSE)</f>
        <v>NV</v>
      </c>
      <c r="D1532" s="220" t="s">
        <v>2673</v>
      </c>
      <c r="E1532" s="220">
        <v>662005</v>
      </c>
      <c r="F1532" s="220"/>
      <c r="G1532" s="75"/>
      <c r="H1532" s="458">
        <v>2018</v>
      </c>
      <c r="I1532" s="75">
        <v>1708</v>
      </c>
      <c r="J1532" s="195"/>
      <c r="K1532" s="379">
        <f>IF(B1532="",0,VLOOKUP(B1532,Satser!$D$167:$F$194,2,FALSE)*IF(AA1532="",0,VLOOKUP(AA1532,Satser!$H$2:$J$14,2,FALSE)))</f>
        <v>89276.117771254561</v>
      </c>
      <c r="L1532" s="379">
        <f>IF(B1532="",0,VLOOKUP(B1532,Satser!$I$167:$L$194,3,FALSE)*IF(AA1532="",0,VLOOKUP(AA1532,Satser!$H$2:$J$14,3,FALSE)))</f>
        <v>599425.36217842356</v>
      </c>
      <c r="M1532" s="380">
        <f t="shared" si="24"/>
        <v>688701.47994967806</v>
      </c>
      <c r="N1532" s="141" t="s">
        <v>2674</v>
      </c>
      <c r="O1532" s="75"/>
      <c r="P1532" s="75"/>
      <c r="Q1532" s="75"/>
      <c r="R1532" s="75"/>
      <c r="S1532" s="75"/>
      <c r="T1532" s="75"/>
      <c r="U1532" s="75"/>
      <c r="V1532" s="75"/>
      <c r="W1532" s="75"/>
      <c r="X1532" s="75"/>
      <c r="Y1532" s="75"/>
      <c r="Z1532" s="75"/>
      <c r="AA1532" s="75">
        <v>12</v>
      </c>
      <c r="AB1532" s="75">
        <v>12</v>
      </c>
      <c r="AC1532" s="75">
        <v>12</v>
      </c>
      <c r="AD1532" s="75">
        <v>12</v>
      </c>
      <c r="AE1532" s="170"/>
      <c r="AF1532" s="75"/>
      <c r="AG1532" s="75"/>
      <c r="AH1532" s="75"/>
    </row>
    <row r="1533" spans="1:34" ht="14.25" customHeight="1" x14ac:dyDescent="0.25">
      <c r="A1533" s="111">
        <v>81771156</v>
      </c>
      <c r="B1533" s="220" t="s">
        <v>2229</v>
      </c>
      <c r="C1533" s="197" t="str">
        <f>VLOOKUP(B1533,Satser!$I$133:$J$160,2,FALSE)</f>
        <v>ØK</v>
      </c>
      <c r="D1533" s="220" t="s">
        <v>2608</v>
      </c>
      <c r="E1533" s="220"/>
      <c r="F1533" s="220"/>
      <c r="G1533" s="75"/>
      <c r="H1533" s="439">
        <v>2017</v>
      </c>
      <c r="I1533" s="75"/>
      <c r="J1533" s="195"/>
      <c r="K1533" s="379">
        <f>IF(B1533="",0,VLOOKUP(B1533,Satser!$D$167:$F$194,2,FALSE)*IF(AA1533="",0,VLOOKUP(AA1533,Satser!$H$2:$J$14,2,FALSE)))</f>
        <v>59529.315329872537</v>
      </c>
      <c r="L1533" s="379">
        <f>IF(B1533="",0,VLOOKUP(B1533,Satser!$I$167:$L$194,3,FALSE)*IF(AA1533="",0,VLOOKUP(AA1533,Satser!$H$2:$J$14,3,FALSE)))</f>
        <v>399696.83150057279</v>
      </c>
      <c r="M1533" s="380">
        <f t="shared" si="24"/>
        <v>459226.14683044533</v>
      </c>
      <c r="N1533" s="141" t="s">
        <v>1594</v>
      </c>
      <c r="O1533" s="75"/>
      <c r="P1533" s="75"/>
      <c r="Q1533" s="75"/>
      <c r="R1533" s="75"/>
      <c r="S1533" s="75"/>
      <c r="T1533" s="75"/>
      <c r="U1533" s="75"/>
      <c r="V1533" s="75"/>
      <c r="W1533" s="75"/>
      <c r="X1533" s="75"/>
      <c r="Y1533" s="75"/>
      <c r="Z1533" s="75"/>
      <c r="AA1533" s="75">
        <v>8</v>
      </c>
      <c r="AB1533" s="76">
        <v>12</v>
      </c>
      <c r="AC1533" s="76">
        <v>12</v>
      </c>
      <c r="AD1533" s="76">
        <v>12</v>
      </c>
      <c r="AE1533" s="169">
        <v>4</v>
      </c>
      <c r="AF1533" s="75"/>
      <c r="AG1533" s="75"/>
      <c r="AH1533" s="75"/>
    </row>
    <row r="1534" spans="1:34" ht="14.25" customHeight="1" x14ac:dyDescent="0.25">
      <c r="A1534" s="111">
        <v>81771157</v>
      </c>
      <c r="B1534" s="75" t="s">
        <v>2229</v>
      </c>
      <c r="C1534" s="197" t="str">
        <f>VLOOKUP(B1534,Satser!$I$133:$J$160,2,FALSE)</f>
        <v>ØK</v>
      </c>
      <c r="D1534" s="220" t="s">
        <v>2701</v>
      </c>
      <c r="E1534" s="75">
        <v>601505</v>
      </c>
      <c r="F1534" s="220"/>
      <c r="G1534" s="75"/>
      <c r="H1534" s="439">
        <v>2017</v>
      </c>
      <c r="I1534" s="75">
        <v>1709</v>
      </c>
      <c r="J1534" s="195"/>
      <c r="K1534" s="379">
        <f>IF(B1534="",0,VLOOKUP(B1534,Satser!$D$167:$F$194,2,FALSE)*IF(AA1534="",0,VLOOKUP(AA1534,Satser!$H$2:$J$14,2,FALSE)))</f>
        <v>89276.117771254561</v>
      </c>
      <c r="L1534" s="379">
        <f>IF(B1534="",0,VLOOKUP(B1534,Satser!$I$167:$L$194,3,FALSE)*IF(AA1534="",0,VLOOKUP(AA1534,Satser!$H$2:$J$14,3,FALSE)))</f>
        <v>599425.36217842356</v>
      </c>
      <c r="M1534" s="380">
        <f t="shared" si="24"/>
        <v>688701.47994967806</v>
      </c>
      <c r="N1534" s="141" t="s">
        <v>2733</v>
      </c>
      <c r="O1534" s="75"/>
      <c r="P1534" s="75"/>
      <c r="Q1534" s="75"/>
      <c r="R1534" s="75"/>
      <c r="S1534" s="75"/>
      <c r="T1534" s="75"/>
      <c r="U1534" s="75"/>
      <c r="V1534" s="75"/>
      <c r="W1534" s="75"/>
      <c r="X1534" s="75"/>
      <c r="Y1534" s="75"/>
      <c r="Z1534" s="75">
        <v>4</v>
      </c>
      <c r="AA1534" s="75">
        <v>12</v>
      </c>
      <c r="AB1534" s="75">
        <v>12</v>
      </c>
      <c r="AC1534" s="75">
        <v>8</v>
      </c>
      <c r="AD1534" s="75"/>
      <c r="AE1534" s="170"/>
      <c r="AF1534" s="75"/>
      <c r="AG1534" s="75"/>
      <c r="AH1534" s="75"/>
    </row>
    <row r="1535" spans="1:34" ht="14.25" customHeight="1" x14ac:dyDescent="0.25">
      <c r="A1535" s="111">
        <v>81771158</v>
      </c>
      <c r="B1535" s="75" t="s">
        <v>2224</v>
      </c>
      <c r="C1535" s="197" t="str">
        <f>VLOOKUP(B1535,Satser!$I$133:$J$160,2,FALSE)</f>
        <v>IE</v>
      </c>
      <c r="D1535" s="75" t="s">
        <v>2421</v>
      </c>
      <c r="E1535" s="75"/>
      <c r="F1535" s="220"/>
      <c r="G1535" s="75"/>
      <c r="H1535" s="439">
        <v>2017</v>
      </c>
      <c r="I1535" s="75"/>
      <c r="J1535" s="195"/>
      <c r="K1535" s="379">
        <f>IF(B1535="",0,VLOOKUP(B1535,Satser!$D$167:$F$194,2,FALSE)*IF(AA1535="",0,VLOOKUP(AA1535,Satser!$H$2:$J$14,2,FALSE)))</f>
        <v>59529.315329872537</v>
      </c>
      <c r="L1535" s="379">
        <f>IF(B1535="",0,VLOOKUP(B1535,Satser!$I$167:$L$194,3,FALSE)*IF(AA1535="",0,VLOOKUP(AA1535,Satser!$H$2:$J$14,3,FALSE)))</f>
        <v>399696.83150057279</v>
      </c>
      <c r="M1535" s="380">
        <f t="shared" si="24"/>
        <v>459226.14683044533</v>
      </c>
      <c r="N1535" s="141" t="s">
        <v>1594</v>
      </c>
      <c r="O1535" s="75"/>
      <c r="P1535" s="75"/>
      <c r="Q1535" s="75"/>
      <c r="R1535" s="75"/>
      <c r="S1535" s="75"/>
      <c r="T1535" s="75"/>
      <c r="U1535" s="75"/>
      <c r="V1535" s="75"/>
      <c r="W1535" s="75"/>
      <c r="X1535" s="75"/>
      <c r="Y1535" s="75"/>
      <c r="Z1535" s="75"/>
      <c r="AA1535" s="75">
        <v>8</v>
      </c>
      <c r="AB1535" s="76">
        <v>12</v>
      </c>
      <c r="AC1535" s="76">
        <v>12</v>
      </c>
      <c r="AD1535" s="76">
        <v>12</v>
      </c>
      <c r="AE1535" s="169">
        <v>4</v>
      </c>
      <c r="AF1535" s="75"/>
      <c r="AG1535" s="75"/>
      <c r="AH1535" s="75"/>
    </row>
    <row r="1536" spans="1:34" ht="14.25" customHeight="1" x14ac:dyDescent="0.25">
      <c r="A1536" s="111">
        <v>81771159</v>
      </c>
      <c r="B1536" s="75" t="s">
        <v>2224</v>
      </c>
      <c r="C1536" s="197" t="str">
        <f>VLOOKUP(B1536,Satser!$I$133:$J$160,2,FALSE)</f>
        <v>IE</v>
      </c>
      <c r="D1536" s="75" t="s">
        <v>2421</v>
      </c>
      <c r="E1536" s="75"/>
      <c r="F1536" s="220"/>
      <c r="G1536" s="75"/>
      <c r="H1536" s="439">
        <v>2017</v>
      </c>
      <c r="I1536" s="75"/>
      <c r="J1536" s="195"/>
      <c r="K1536" s="379">
        <f>IF(B1536="",0,VLOOKUP(B1536,Satser!$D$167:$F$194,2,FALSE)*IF(AA1536="",0,VLOOKUP(AA1536,Satser!$H$2:$J$14,2,FALSE)))</f>
        <v>59529.315329872537</v>
      </c>
      <c r="L1536" s="379">
        <f>IF(B1536="",0,VLOOKUP(B1536,Satser!$I$167:$L$194,3,FALSE)*IF(AA1536="",0,VLOOKUP(AA1536,Satser!$H$2:$J$14,3,FALSE)))</f>
        <v>399696.83150057279</v>
      </c>
      <c r="M1536" s="380">
        <f t="shared" si="24"/>
        <v>459226.14683044533</v>
      </c>
      <c r="N1536" s="141" t="s">
        <v>1594</v>
      </c>
      <c r="O1536" s="75"/>
      <c r="P1536" s="75"/>
      <c r="Q1536" s="75"/>
      <c r="R1536" s="75"/>
      <c r="S1536" s="75"/>
      <c r="T1536" s="75"/>
      <c r="U1536" s="75"/>
      <c r="V1536" s="75"/>
      <c r="W1536" s="75"/>
      <c r="X1536" s="75"/>
      <c r="Y1536" s="75"/>
      <c r="Z1536" s="75"/>
      <c r="AA1536" s="75">
        <v>8</v>
      </c>
      <c r="AB1536" s="76">
        <v>12</v>
      </c>
      <c r="AC1536" s="76">
        <v>12</v>
      </c>
      <c r="AD1536" s="76">
        <v>12</v>
      </c>
      <c r="AE1536" s="169">
        <v>4</v>
      </c>
      <c r="AF1536" s="75"/>
      <c r="AG1536" s="75"/>
      <c r="AH1536" s="75"/>
    </row>
    <row r="1537" spans="1:34" ht="14.25" customHeight="1" x14ac:dyDescent="0.25">
      <c r="A1537" s="111">
        <v>81771160</v>
      </c>
      <c r="B1537" s="75" t="s">
        <v>2224</v>
      </c>
      <c r="C1537" s="197" t="str">
        <f>VLOOKUP(B1537,Satser!$I$133:$J$160,2,FALSE)</f>
        <v>IE</v>
      </c>
      <c r="D1537" s="75" t="s">
        <v>2421</v>
      </c>
      <c r="E1537" s="75"/>
      <c r="F1537" s="220"/>
      <c r="G1537" s="75"/>
      <c r="H1537" s="439">
        <v>2017</v>
      </c>
      <c r="I1537" s="75"/>
      <c r="J1537" s="195"/>
      <c r="K1537" s="379">
        <f>IF(B1537="",0,VLOOKUP(B1537,Satser!$D$167:$F$194,2,FALSE)*IF(AA1537="",0,VLOOKUP(AA1537,Satser!$H$2:$J$14,2,FALSE)))</f>
        <v>59529.315329872537</v>
      </c>
      <c r="L1537" s="379">
        <f>IF(B1537="",0,VLOOKUP(B1537,Satser!$I$167:$L$194,3,FALSE)*IF(AA1537="",0,VLOOKUP(AA1537,Satser!$H$2:$J$14,3,FALSE)))</f>
        <v>399696.83150057279</v>
      </c>
      <c r="M1537" s="380">
        <f t="shared" si="24"/>
        <v>459226.14683044533</v>
      </c>
      <c r="N1537" s="141" t="s">
        <v>1594</v>
      </c>
      <c r="O1537" s="75"/>
      <c r="P1537" s="75"/>
      <c r="Q1537" s="75"/>
      <c r="R1537" s="75"/>
      <c r="S1537" s="75"/>
      <c r="T1537" s="75"/>
      <c r="U1537" s="75"/>
      <c r="V1537" s="75"/>
      <c r="W1537" s="75"/>
      <c r="X1537" s="75"/>
      <c r="Y1537" s="75"/>
      <c r="Z1537" s="75"/>
      <c r="AA1537" s="75">
        <v>8</v>
      </c>
      <c r="AB1537" s="76">
        <v>12</v>
      </c>
      <c r="AC1537" s="76">
        <v>12</v>
      </c>
      <c r="AD1537" s="76">
        <v>12</v>
      </c>
      <c r="AE1537" s="169">
        <v>4</v>
      </c>
      <c r="AF1537" s="75"/>
      <c r="AG1537" s="75"/>
      <c r="AH1537" s="75"/>
    </row>
    <row r="1538" spans="1:34" ht="14.25" customHeight="1" x14ac:dyDescent="0.25">
      <c r="A1538" s="111">
        <v>81771161</v>
      </c>
      <c r="B1538" s="75" t="s">
        <v>2224</v>
      </c>
      <c r="C1538" s="197" t="str">
        <f>VLOOKUP(B1538,Satser!$I$133:$J$160,2,FALSE)</f>
        <v>IE</v>
      </c>
      <c r="D1538" s="75" t="s">
        <v>2421</v>
      </c>
      <c r="E1538" s="75"/>
      <c r="F1538" s="220"/>
      <c r="G1538" s="75"/>
      <c r="H1538" s="439">
        <v>2017</v>
      </c>
      <c r="I1538" s="75"/>
      <c r="J1538" s="195"/>
      <c r="K1538" s="379">
        <f>IF(B1538="",0,VLOOKUP(B1538,Satser!$D$167:$F$194,2,FALSE)*IF(AA1538="",0,VLOOKUP(AA1538,Satser!$H$2:$J$14,2,FALSE)))</f>
        <v>59529.315329872537</v>
      </c>
      <c r="L1538" s="379">
        <f>IF(B1538="",0,VLOOKUP(B1538,Satser!$I$167:$L$194,3,FALSE)*IF(AA1538="",0,VLOOKUP(AA1538,Satser!$H$2:$J$14,3,FALSE)))</f>
        <v>399696.83150057279</v>
      </c>
      <c r="M1538" s="380">
        <f t="shared" si="24"/>
        <v>459226.14683044533</v>
      </c>
      <c r="N1538" s="141" t="s">
        <v>1594</v>
      </c>
      <c r="O1538" s="75"/>
      <c r="P1538" s="75"/>
      <c r="Q1538" s="75"/>
      <c r="R1538" s="75"/>
      <c r="S1538" s="75"/>
      <c r="T1538" s="75"/>
      <c r="U1538" s="75"/>
      <c r="V1538" s="75"/>
      <c r="W1538" s="75"/>
      <c r="X1538" s="75"/>
      <c r="Y1538" s="75"/>
      <c r="Z1538" s="75"/>
      <c r="AA1538" s="75">
        <v>8</v>
      </c>
      <c r="AB1538" s="76">
        <v>12</v>
      </c>
      <c r="AC1538" s="76">
        <v>12</v>
      </c>
      <c r="AD1538" s="76">
        <v>12</v>
      </c>
      <c r="AE1538" s="169">
        <v>4</v>
      </c>
      <c r="AF1538" s="75"/>
      <c r="AG1538" s="75"/>
      <c r="AH1538" s="75"/>
    </row>
    <row r="1539" spans="1:34" ht="14.25" customHeight="1" x14ac:dyDescent="0.25">
      <c r="A1539" s="111">
        <v>81771162</v>
      </c>
      <c r="B1539" s="75" t="s">
        <v>2227</v>
      </c>
      <c r="C1539" s="197" t="str">
        <f>VLOOKUP(B1539,Satser!$I$133:$J$160,2,FALSE)</f>
        <v>NV</v>
      </c>
      <c r="D1539" s="220" t="s">
        <v>2680</v>
      </c>
      <c r="E1539" s="75">
        <v>663505</v>
      </c>
      <c r="F1539" s="220"/>
      <c r="G1539" s="75"/>
      <c r="H1539" s="458">
        <v>2018</v>
      </c>
      <c r="I1539" s="75">
        <v>1708</v>
      </c>
      <c r="J1539" s="195"/>
      <c r="K1539" s="379">
        <f>IF(B1539="",0,VLOOKUP(B1539,Satser!$D$167:$F$194,2,FALSE)*IF(AA1539="",0,VLOOKUP(AA1539,Satser!$H$2:$J$14,2,FALSE)))</f>
        <v>89276.117771254561</v>
      </c>
      <c r="L1539" s="379">
        <f>IF(B1539="",0,VLOOKUP(B1539,Satser!$I$167:$L$194,3,FALSE)*IF(AA1539="",0,VLOOKUP(AA1539,Satser!$H$2:$J$14,3,FALSE)))</f>
        <v>599425.36217842356</v>
      </c>
      <c r="M1539" s="380">
        <f t="shared" si="24"/>
        <v>688701.47994967806</v>
      </c>
      <c r="N1539" s="141" t="s">
        <v>2681</v>
      </c>
      <c r="O1539" s="75"/>
      <c r="P1539" s="75"/>
      <c r="Q1539" s="75"/>
      <c r="R1539" s="75"/>
      <c r="S1539" s="75"/>
      <c r="T1539" s="75"/>
      <c r="U1539" s="75"/>
      <c r="V1539" s="75"/>
      <c r="W1539" s="75"/>
      <c r="X1539" s="75"/>
      <c r="Y1539" s="75"/>
      <c r="Z1539" s="75"/>
      <c r="AA1539" s="75">
        <v>12</v>
      </c>
      <c r="AB1539" s="75">
        <v>12</v>
      </c>
      <c r="AC1539" s="75">
        <v>12</v>
      </c>
      <c r="AD1539" s="75">
        <v>12</v>
      </c>
      <c r="AE1539" s="170"/>
      <c r="AF1539" s="75"/>
      <c r="AG1539" s="75"/>
      <c r="AH1539" s="75"/>
    </row>
    <row r="1540" spans="1:34" ht="14.25" customHeight="1" x14ac:dyDescent="0.25">
      <c r="A1540" s="111">
        <v>81771163</v>
      </c>
      <c r="B1540" s="75" t="s">
        <v>2227</v>
      </c>
      <c r="C1540" s="197" t="str">
        <f>VLOOKUP(B1540,Satser!$I$133:$J$160,2,FALSE)</f>
        <v>NV</v>
      </c>
      <c r="D1540" s="220" t="s">
        <v>2567</v>
      </c>
      <c r="E1540" s="75"/>
      <c r="F1540" s="220"/>
      <c r="G1540" s="75"/>
      <c r="H1540" s="458">
        <v>2018</v>
      </c>
      <c r="I1540" s="75"/>
      <c r="J1540" s="195"/>
      <c r="K1540" s="379">
        <f>IF(B1540="",0,VLOOKUP(B1540,Satser!$D$167:$F$194,2,FALSE)*IF(AA1540="",0,VLOOKUP(AA1540,Satser!$H$2:$J$14,2,FALSE)))</f>
        <v>59529.315329872537</v>
      </c>
      <c r="L1540" s="379">
        <f>IF(B1540="",0,VLOOKUP(B1540,Satser!$I$167:$L$194,3,FALSE)*IF(AA1540="",0,VLOOKUP(AA1540,Satser!$H$2:$J$14,3,FALSE)))</f>
        <v>399696.83150057279</v>
      </c>
      <c r="M1540" s="380">
        <f t="shared" si="24"/>
        <v>459226.14683044533</v>
      </c>
      <c r="N1540" s="141" t="s">
        <v>1594</v>
      </c>
      <c r="O1540" s="75"/>
      <c r="P1540" s="75"/>
      <c r="Q1540" s="75"/>
      <c r="R1540" s="75"/>
      <c r="S1540" s="75"/>
      <c r="T1540" s="75"/>
      <c r="U1540" s="75"/>
      <c r="V1540" s="75"/>
      <c r="W1540" s="75"/>
      <c r="X1540" s="75"/>
      <c r="Y1540" s="75"/>
      <c r="Z1540" s="75"/>
      <c r="AA1540" s="75">
        <v>8</v>
      </c>
      <c r="AB1540" s="76">
        <v>12</v>
      </c>
      <c r="AC1540" s="76">
        <v>12</v>
      </c>
      <c r="AD1540" s="76">
        <v>12</v>
      </c>
      <c r="AE1540" s="169">
        <v>4</v>
      </c>
      <c r="AF1540" s="75"/>
      <c r="AG1540" s="75"/>
      <c r="AH1540" s="75"/>
    </row>
    <row r="1541" spans="1:34" ht="14.25" customHeight="1" x14ac:dyDescent="0.25">
      <c r="A1541" s="111">
        <v>81771164</v>
      </c>
      <c r="B1541" s="75" t="s">
        <v>2227</v>
      </c>
      <c r="C1541" s="197" t="str">
        <f>VLOOKUP(B1541,Satser!$I$133:$J$160,2,FALSE)</f>
        <v>NV</v>
      </c>
      <c r="D1541" s="220" t="s">
        <v>2567</v>
      </c>
      <c r="E1541" s="75"/>
      <c r="F1541" s="220"/>
      <c r="G1541" s="75"/>
      <c r="H1541" s="458">
        <v>2018</v>
      </c>
      <c r="I1541" s="75"/>
      <c r="J1541" s="195"/>
      <c r="K1541" s="379">
        <f>IF(B1541="",0,VLOOKUP(B1541,Satser!$D$167:$F$194,2,FALSE)*IF(AA1541="",0,VLOOKUP(AA1541,Satser!$H$2:$J$14,2,FALSE)))</f>
        <v>59529.315329872537</v>
      </c>
      <c r="L1541" s="379">
        <f>IF(B1541="",0,VLOOKUP(B1541,Satser!$I$167:$L$194,3,FALSE)*IF(AA1541="",0,VLOOKUP(AA1541,Satser!$H$2:$J$14,3,FALSE)))</f>
        <v>399696.83150057279</v>
      </c>
      <c r="M1541" s="380">
        <f t="shared" si="24"/>
        <v>459226.14683044533</v>
      </c>
      <c r="N1541" s="141" t="s">
        <v>1594</v>
      </c>
      <c r="O1541" s="75"/>
      <c r="P1541" s="75"/>
      <c r="Q1541" s="75"/>
      <c r="R1541" s="75"/>
      <c r="S1541" s="75"/>
      <c r="T1541" s="75"/>
      <c r="U1541" s="75"/>
      <c r="V1541" s="75"/>
      <c r="W1541" s="75"/>
      <c r="X1541" s="75"/>
      <c r="Y1541" s="75"/>
      <c r="Z1541" s="75"/>
      <c r="AA1541" s="75">
        <v>8</v>
      </c>
      <c r="AB1541" s="76">
        <v>12</v>
      </c>
      <c r="AC1541" s="76">
        <v>12</v>
      </c>
      <c r="AD1541" s="76">
        <v>12</v>
      </c>
      <c r="AE1541" s="169">
        <v>4</v>
      </c>
      <c r="AF1541" s="75"/>
      <c r="AG1541" s="75"/>
      <c r="AH1541" s="75"/>
    </row>
    <row r="1542" spans="1:34" ht="14.25" customHeight="1" x14ac:dyDescent="0.25">
      <c r="A1542" s="111">
        <v>81771165</v>
      </c>
      <c r="B1542" s="75" t="s">
        <v>2225</v>
      </c>
      <c r="C1542" s="197" t="str">
        <f>VLOOKUP(B1542,Satser!$I$133:$J$160,2,FALSE)</f>
        <v>IV</v>
      </c>
      <c r="D1542" s="220" t="s">
        <v>2697</v>
      </c>
      <c r="E1542" s="75">
        <v>642505</v>
      </c>
      <c r="F1542" s="220"/>
      <c r="G1542" s="75"/>
      <c r="H1542" s="458">
        <v>2018</v>
      </c>
      <c r="I1542" s="75">
        <v>1710</v>
      </c>
      <c r="J1542" s="195"/>
      <c r="K1542" s="379">
        <f>IF(B1542="",0,VLOOKUP(B1542,Satser!$D$167:$F$194,2,FALSE)*IF(AA1542="",0,VLOOKUP(AA1542,Satser!$H$2:$J$14,2,FALSE)))</f>
        <v>89276.117771254561</v>
      </c>
      <c r="L1542" s="379">
        <f>IF(B1542="",0,VLOOKUP(B1542,Satser!$I$167:$L$194,3,FALSE)*IF(AA1542="",0,VLOOKUP(AA1542,Satser!$H$2:$J$14,3,FALSE)))</f>
        <v>599425.36217842356</v>
      </c>
      <c r="M1542" s="380">
        <f t="shared" si="24"/>
        <v>688701.47994967806</v>
      </c>
      <c r="N1542" s="141" t="s">
        <v>2698</v>
      </c>
      <c r="O1542" s="75"/>
      <c r="P1542" s="75"/>
      <c r="Q1542" s="75"/>
      <c r="R1542" s="75"/>
      <c r="S1542" s="75"/>
      <c r="T1542" s="75"/>
      <c r="U1542" s="75"/>
      <c r="V1542" s="75"/>
      <c r="W1542" s="75"/>
      <c r="X1542" s="75"/>
      <c r="Y1542" s="75"/>
      <c r="Z1542" s="75"/>
      <c r="AA1542" s="75">
        <v>12</v>
      </c>
      <c r="AB1542" s="75">
        <v>12</v>
      </c>
      <c r="AC1542" s="75">
        <v>12</v>
      </c>
      <c r="AD1542" s="75">
        <v>12</v>
      </c>
      <c r="AE1542" s="170"/>
      <c r="AF1542" s="75"/>
      <c r="AG1542" s="75"/>
      <c r="AH1542" s="75"/>
    </row>
    <row r="1543" spans="1:34" ht="14.25" customHeight="1" x14ac:dyDescent="0.25">
      <c r="A1543" s="111">
        <v>81771166</v>
      </c>
      <c r="B1543" s="75" t="s">
        <v>2225</v>
      </c>
      <c r="C1543" s="197" t="str">
        <f>VLOOKUP(B1543,Satser!$I$133:$J$160,2,FALSE)</f>
        <v>IV</v>
      </c>
      <c r="D1543" s="220" t="s">
        <v>2709</v>
      </c>
      <c r="E1543" s="75">
        <v>649205</v>
      </c>
      <c r="F1543" s="220"/>
      <c r="G1543" s="75"/>
      <c r="H1543" s="458">
        <v>2018</v>
      </c>
      <c r="I1543" s="75">
        <v>1708</v>
      </c>
      <c r="J1543" s="195"/>
      <c r="K1543" s="379">
        <f>IF(B1543="",0,VLOOKUP(B1543,Satser!$D$167:$F$194,2,FALSE)*IF(AA1543="",0,VLOOKUP(AA1543,Satser!$H$2:$J$14,2,FALSE)))</f>
        <v>89276.117771254561</v>
      </c>
      <c r="L1543" s="379">
        <f>IF(B1543="",0,VLOOKUP(B1543,Satser!$I$167:$L$194,3,FALSE)*IF(AA1543="",0,VLOOKUP(AA1543,Satser!$H$2:$J$14,3,FALSE)))</f>
        <v>599425.36217842356</v>
      </c>
      <c r="M1543" s="380">
        <f t="shared" si="24"/>
        <v>688701.47994967806</v>
      </c>
      <c r="N1543" s="141" t="s">
        <v>2708</v>
      </c>
      <c r="O1543" s="75"/>
      <c r="P1543" s="75"/>
      <c r="Q1543" s="75"/>
      <c r="R1543" s="75"/>
      <c r="S1543" s="75"/>
      <c r="T1543" s="75"/>
      <c r="U1543" s="75"/>
      <c r="V1543" s="75"/>
      <c r="W1543" s="75"/>
      <c r="X1543" s="75"/>
      <c r="Y1543" s="75"/>
      <c r="Z1543" s="75"/>
      <c r="AA1543" s="75">
        <v>12</v>
      </c>
      <c r="AB1543" s="75">
        <v>12</v>
      </c>
      <c r="AC1543" s="75">
        <v>12</v>
      </c>
      <c r="AD1543" s="75">
        <v>12</v>
      </c>
      <c r="AE1543" s="170"/>
      <c r="AF1543" s="75"/>
      <c r="AG1543" s="75"/>
      <c r="AH1543" s="75"/>
    </row>
    <row r="1544" spans="1:34" ht="14.25" customHeight="1" x14ac:dyDescent="0.25">
      <c r="A1544" s="111">
        <v>81771167</v>
      </c>
      <c r="B1544" s="75" t="s">
        <v>2225</v>
      </c>
      <c r="C1544" s="197" t="str">
        <f>VLOOKUP(B1544,Satser!$I$133:$J$160,2,FALSE)</f>
        <v>IV</v>
      </c>
      <c r="D1544" s="220" t="s">
        <v>2710</v>
      </c>
      <c r="E1544" s="75">
        <v>649205</v>
      </c>
      <c r="F1544" s="220"/>
      <c r="G1544" s="75" t="s">
        <v>527</v>
      </c>
      <c r="H1544" s="458">
        <v>2018</v>
      </c>
      <c r="I1544" s="75">
        <v>1709</v>
      </c>
      <c r="J1544" s="195"/>
      <c r="K1544" s="379">
        <f>IF(B1544="",0,VLOOKUP(B1544,Satser!$D$167:$F$194,2,FALSE)*IF(AA1544="",0,VLOOKUP(AA1544,Satser!$H$2:$J$14,2,FALSE)))</f>
        <v>89276.117771254561</v>
      </c>
      <c r="L1544" s="379">
        <f>IF(B1544="",0,VLOOKUP(B1544,Satser!$I$167:$L$194,3,FALSE)*IF(AA1544="",0,VLOOKUP(AA1544,Satser!$H$2:$J$14,3,FALSE)))</f>
        <v>599425.36217842356</v>
      </c>
      <c r="M1544" s="380">
        <f t="shared" si="24"/>
        <v>688701.47994967806</v>
      </c>
      <c r="N1544" s="141" t="s">
        <v>2708</v>
      </c>
      <c r="O1544" s="75"/>
      <c r="P1544" s="75"/>
      <c r="Q1544" s="75"/>
      <c r="R1544" s="75"/>
      <c r="S1544" s="75"/>
      <c r="T1544" s="75"/>
      <c r="U1544" s="75"/>
      <c r="V1544" s="75"/>
      <c r="W1544" s="75"/>
      <c r="X1544" s="75"/>
      <c r="Y1544" s="75"/>
      <c r="Z1544" s="75"/>
      <c r="AA1544" s="75">
        <v>12</v>
      </c>
      <c r="AB1544" s="75">
        <v>12</v>
      </c>
      <c r="AC1544" s="75">
        <v>12</v>
      </c>
      <c r="AD1544" s="75">
        <v>12</v>
      </c>
      <c r="AE1544" s="170"/>
      <c r="AF1544" s="75"/>
      <c r="AG1544" s="75"/>
      <c r="AH1544" s="75"/>
    </row>
    <row r="1545" spans="1:34" ht="14.25" customHeight="1" x14ac:dyDescent="0.25">
      <c r="A1545" s="111">
        <v>81771168</v>
      </c>
      <c r="B1545" s="75" t="s">
        <v>2225</v>
      </c>
      <c r="C1545" s="197" t="str">
        <f>VLOOKUP(B1545,Satser!$I$133:$J$160,2,FALSE)</f>
        <v>IV</v>
      </c>
      <c r="D1545" s="220" t="s">
        <v>2748</v>
      </c>
      <c r="E1545" s="75">
        <v>649305</v>
      </c>
      <c r="F1545" s="220"/>
      <c r="G1545" s="75" t="s">
        <v>530</v>
      </c>
      <c r="H1545" s="458">
        <v>2018</v>
      </c>
      <c r="I1545" s="75">
        <v>1709</v>
      </c>
      <c r="J1545" s="195"/>
      <c r="K1545" s="379">
        <f>IF(B1545="",0,VLOOKUP(B1545,Satser!$D$167:$F$194,2,FALSE)*IF(AA1545="",0,VLOOKUP(AA1545,Satser!$H$2:$J$14,2,FALSE)))</f>
        <v>89276.117771254561</v>
      </c>
      <c r="L1545" s="379">
        <f>IF(B1545="",0,VLOOKUP(B1545,Satser!$I$167:$L$194,3,FALSE)*IF(AA1545="",0,VLOOKUP(AA1545,Satser!$H$2:$J$14,3,FALSE)))</f>
        <v>599425.36217842356</v>
      </c>
      <c r="M1545" s="380">
        <f t="shared" ref="M1545:M1608" si="25">SUM(K1545+L1545)</f>
        <v>688701.47994967806</v>
      </c>
      <c r="N1545" s="141" t="s">
        <v>2749</v>
      </c>
      <c r="O1545" s="75"/>
      <c r="P1545" s="75"/>
      <c r="Q1545" s="75"/>
      <c r="R1545" s="75"/>
      <c r="S1545" s="75"/>
      <c r="T1545" s="75"/>
      <c r="U1545" s="75"/>
      <c r="V1545" s="75"/>
      <c r="W1545" s="75"/>
      <c r="X1545" s="75"/>
      <c r="Y1545" s="75"/>
      <c r="Z1545" s="75"/>
      <c r="AA1545" s="75">
        <v>12</v>
      </c>
      <c r="AB1545" s="75">
        <v>12</v>
      </c>
      <c r="AC1545" s="75">
        <v>12</v>
      </c>
      <c r="AD1545" s="75">
        <v>12</v>
      </c>
      <c r="AE1545" s="170"/>
      <c r="AF1545" s="75"/>
      <c r="AG1545" s="75"/>
      <c r="AH1545" s="75"/>
    </row>
    <row r="1546" spans="1:34" ht="14.25" customHeight="1" x14ac:dyDescent="0.25">
      <c r="A1546" s="111">
        <v>81771169</v>
      </c>
      <c r="B1546" s="75" t="s">
        <v>2225</v>
      </c>
      <c r="C1546" s="197" t="str">
        <f>VLOOKUP(B1546,Satser!$I$133:$J$160,2,FALSE)</f>
        <v>IV</v>
      </c>
      <c r="D1546" s="220" t="s">
        <v>2753</v>
      </c>
      <c r="E1546" s="75">
        <v>642005</v>
      </c>
      <c r="F1546" s="220"/>
      <c r="G1546" s="75" t="s">
        <v>530</v>
      </c>
      <c r="H1546" s="458">
        <v>2018</v>
      </c>
      <c r="I1546" s="75">
        <v>1801</v>
      </c>
      <c r="J1546" s="195"/>
      <c r="K1546" s="379">
        <f>IF(B1546="",0,VLOOKUP(B1546,Satser!$D$167:$F$194,2,FALSE)*IF(AA1546="",0,VLOOKUP(AA1546,Satser!$H$2:$J$14,2,FALSE)))</f>
        <v>89276.117771254561</v>
      </c>
      <c r="L1546" s="379">
        <f>IF(B1546="",0,VLOOKUP(B1546,Satser!$I$167:$L$194,3,FALSE)*IF(AA1546="",0,VLOOKUP(AA1546,Satser!$H$2:$J$14,3,FALSE)))</f>
        <v>599425.36217842356</v>
      </c>
      <c r="M1546" s="380">
        <f t="shared" si="25"/>
        <v>688701.47994967806</v>
      </c>
      <c r="N1546" s="141" t="s">
        <v>2754</v>
      </c>
      <c r="O1546" s="75"/>
      <c r="P1546" s="75"/>
      <c r="Q1546" s="75"/>
      <c r="R1546" s="75"/>
      <c r="S1546" s="75"/>
      <c r="T1546" s="75"/>
      <c r="U1546" s="75"/>
      <c r="V1546" s="75"/>
      <c r="W1546" s="75"/>
      <c r="X1546" s="75"/>
      <c r="Y1546" s="75"/>
      <c r="Z1546" s="75"/>
      <c r="AA1546" s="75">
        <v>12</v>
      </c>
      <c r="AB1546" s="75">
        <v>12</v>
      </c>
      <c r="AC1546" s="75">
        <v>12</v>
      </c>
      <c r="AD1546" s="75">
        <v>12</v>
      </c>
      <c r="AE1546" s="170"/>
      <c r="AF1546" s="75"/>
      <c r="AG1546" s="75"/>
      <c r="AH1546" s="75"/>
    </row>
    <row r="1547" spans="1:34" ht="14.25" customHeight="1" x14ac:dyDescent="0.25">
      <c r="A1547" s="111">
        <v>81771170</v>
      </c>
      <c r="B1547" s="75" t="s">
        <v>2225</v>
      </c>
      <c r="C1547" s="197" t="str">
        <f>VLOOKUP(B1547,Satser!$I$133:$J$160,2,FALSE)</f>
        <v>IV</v>
      </c>
      <c r="D1547" s="220" t="s">
        <v>2567</v>
      </c>
      <c r="E1547" s="75"/>
      <c r="F1547" s="220"/>
      <c r="G1547" s="75"/>
      <c r="H1547" s="458">
        <v>2018</v>
      </c>
      <c r="I1547" s="75"/>
      <c r="J1547" s="195"/>
      <c r="K1547" s="379">
        <f>IF(B1547="",0,VLOOKUP(B1547,Satser!$D$167:$F$194,2,FALSE)*IF(AA1547="",0,VLOOKUP(AA1547,Satser!$H$2:$J$14,2,FALSE)))</f>
        <v>89276.117771254561</v>
      </c>
      <c r="L1547" s="379">
        <f>IF(B1547="",0,VLOOKUP(B1547,Satser!$I$167:$L$194,3,FALSE)*IF(AA1547="",0,VLOOKUP(AA1547,Satser!$H$2:$J$14,3,FALSE)))</f>
        <v>599425.36217842356</v>
      </c>
      <c r="M1547" s="380">
        <f t="shared" si="25"/>
        <v>688701.47994967806</v>
      </c>
      <c r="N1547" s="141" t="s">
        <v>1594</v>
      </c>
      <c r="O1547" s="75"/>
      <c r="P1547" s="75"/>
      <c r="Q1547" s="75"/>
      <c r="R1547" s="75"/>
      <c r="S1547" s="75"/>
      <c r="T1547" s="75"/>
      <c r="U1547" s="75"/>
      <c r="V1547" s="75"/>
      <c r="W1547" s="75"/>
      <c r="X1547" s="75"/>
      <c r="Y1547" s="75"/>
      <c r="Z1547" s="75"/>
      <c r="AA1547" s="75">
        <v>12</v>
      </c>
      <c r="AB1547" s="75">
        <v>12</v>
      </c>
      <c r="AC1547" s="75">
        <v>12</v>
      </c>
      <c r="AD1547" s="75">
        <v>12</v>
      </c>
      <c r="AE1547" s="170"/>
      <c r="AF1547" s="75"/>
      <c r="AG1547" s="75"/>
      <c r="AH1547" s="75"/>
    </row>
    <row r="1548" spans="1:34" ht="14.25" customHeight="1" x14ac:dyDescent="0.25">
      <c r="A1548" s="111">
        <v>81771171</v>
      </c>
      <c r="B1548" s="75" t="s">
        <v>2225</v>
      </c>
      <c r="C1548" s="197" t="str">
        <f>VLOOKUP(B1548,Satser!$I$133:$J$160,2,FALSE)</f>
        <v>IV</v>
      </c>
      <c r="D1548" s="220" t="s">
        <v>2567</v>
      </c>
      <c r="E1548" s="75"/>
      <c r="F1548" s="220"/>
      <c r="G1548" s="75"/>
      <c r="H1548" s="458">
        <v>2018</v>
      </c>
      <c r="I1548" s="75"/>
      <c r="J1548" s="195"/>
      <c r="K1548" s="379">
        <f>IF(B1548="",0,VLOOKUP(B1548,Satser!$D$167:$F$194,2,FALSE)*IF(AA1548="",0,VLOOKUP(AA1548,Satser!$H$2:$J$14,2,FALSE)))</f>
        <v>89276.117771254561</v>
      </c>
      <c r="L1548" s="379">
        <f>IF(B1548="",0,VLOOKUP(B1548,Satser!$I$167:$L$194,3,FALSE)*IF(AA1548="",0,VLOOKUP(AA1548,Satser!$H$2:$J$14,3,FALSE)))</f>
        <v>599425.36217842356</v>
      </c>
      <c r="M1548" s="380">
        <f t="shared" si="25"/>
        <v>688701.47994967806</v>
      </c>
      <c r="N1548" s="141" t="s">
        <v>1594</v>
      </c>
      <c r="O1548" s="75"/>
      <c r="P1548" s="75"/>
      <c r="Q1548" s="75"/>
      <c r="R1548" s="75"/>
      <c r="S1548" s="75"/>
      <c r="T1548" s="75"/>
      <c r="U1548" s="75"/>
      <c r="V1548" s="75"/>
      <c r="W1548" s="75"/>
      <c r="X1548" s="75"/>
      <c r="Y1548" s="75"/>
      <c r="Z1548" s="75"/>
      <c r="AA1548" s="75">
        <v>12</v>
      </c>
      <c r="AB1548" s="75">
        <v>12</v>
      </c>
      <c r="AC1548" s="75">
        <v>12</v>
      </c>
      <c r="AD1548" s="75">
        <v>12</v>
      </c>
      <c r="AE1548" s="170"/>
      <c r="AF1548" s="75"/>
      <c r="AG1548" s="75"/>
      <c r="AH1548" s="75"/>
    </row>
    <row r="1549" spans="1:34" ht="14.25" customHeight="1" x14ac:dyDescent="0.25">
      <c r="A1549" s="111">
        <v>81771172</v>
      </c>
      <c r="B1549" s="75" t="s">
        <v>2225</v>
      </c>
      <c r="C1549" s="197" t="str">
        <f>VLOOKUP(B1549,Satser!$I$133:$J$160,2,FALSE)</f>
        <v>IV</v>
      </c>
      <c r="D1549" s="220" t="s">
        <v>2567</v>
      </c>
      <c r="E1549" s="75"/>
      <c r="F1549" s="220"/>
      <c r="G1549" s="75"/>
      <c r="H1549" s="458">
        <v>2018</v>
      </c>
      <c r="I1549" s="75"/>
      <c r="J1549" s="195"/>
      <c r="K1549" s="379">
        <f>IF(B1549="",0,VLOOKUP(B1549,Satser!$D$167:$F$194,2,FALSE)*IF(AA1549="",0,VLOOKUP(AA1549,Satser!$H$2:$J$14,2,FALSE)))</f>
        <v>89276.117771254561</v>
      </c>
      <c r="L1549" s="379">
        <f>IF(B1549="",0,VLOOKUP(B1549,Satser!$I$167:$L$194,3,FALSE)*IF(AA1549="",0,VLOOKUP(AA1549,Satser!$H$2:$J$14,3,FALSE)))</f>
        <v>599425.36217842356</v>
      </c>
      <c r="M1549" s="380">
        <f t="shared" si="25"/>
        <v>688701.47994967806</v>
      </c>
      <c r="N1549" s="141" t="s">
        <v>1594</v>
      </c>
      <c r="O1549" s="75"/>
      <c r="P1549" s="75"/>
      <c r="Q1549" s="75"/>
      <c r="R1549" s="75"/>
      <c r="S1549" s="75"/>
      <c r="T1549" s="75"/>
      <c r="U1549" s="75"/>
      <c r="V1549" s="75"/>
      <c r="W1549" s="75"/>
      <c r="X1549" s="75"/>
      <c r="Y1549" s="75"/>
      <c r="Z1549" s="75"/>
      <c r="AA1549" s="75">
        <v>12</v>
      </c>
      <c r="AB1549" s="75">
        <v>12</v>
      </c>
      <c r="AC1549" s="75">
        <v>12</v>
      </c>
      <c r="AD1549" s="75">
        <v>12</v>
      </c>
      <c r="AE1549" s="170"/>
      <c r="AF1549" s="75"/>
      <c r="AG1549" s="75"/>
      <c r="AH1549" s="75"/>
    </row>
    <row r="1550" spans="1:34" ht="14.25" customHeight="1" x14ac:dyDescent="0.25">
      <c r="A1550" s="111">
        <v>81771173</v>
      </c>
      <c r="B1550" s="75" t="s">
        <v>2225</v>
      </c>
      <c r="C1550" s="197" t="str">
        <f>VLOOKUP(B1550,Satser!$I$133:$J$160,2,FALSE)</f>
        <v>IV</v>
      </c>
      <c r="D1550" s="220" t="s">
        <v>2567</v>
      </c>
      <c r="E1550" s="75"/>
      <c r="F1550" s="220"/>
      <c r="G1550" s="75"/>
      <c r="H1550" s="458">
        <v>2018</v>
      </c>
      <c r="I1550" s="75"/>
      <c r="J1550" s="195"/>
      <c r="K1550" s="379">
        <f>IF(B1550="",0,VLOOKUP(B1550,Satser!$D$167:$F$194,2,FALSE)*IF(AA1550="",0,VLOOKUP(AA1550,Satser!$H$2:$J$14,2,FALSE)))</f>
        <v>89276.117771254561</v>
      </c>
      <c r="L1550" s="379">
        <f>IF(B1550="",0,VLOOKUP(B1550,Satser!$I$167:$L$194,3,FALSE)*IF(AA1550="",0,VLOOKUP(AA1550,Satser!$H$2:$J$14,3,FALSE)))</f>
        <v>599425.36217842356</v>
      </c>
      <c r="M1550" s="380">
        <f t="shared" si="25"/>
        <v>688701.47994967806</v>
      </c>
      <c r="N1550" s="141" t="s">
        <v>1594</v>
      </c>
      <c r="O1550" s="75"/>
      <c r="P1550" s="75"/>
      <c r="Q1550" s="75"/>
      <c r="R1550" s="75"/>
      <c r="S1550" s="75"/>
      <c r="T1550" s="75"/>
      <c r="U1550" s="75"/>
      <c r="V1550" s="75"/>
      <c r="W1550" s="75"/>
      <c r="X1550" s="75"/>
      <c r="Y1550" s="75"/>
      <c r="Z1550" s="75"/>
      <c r="AA1550" s="75">
        <v>12</v>
      </c>
      <c r="AB1550" s="75">
        <v>12</v>
      </c>
      <c r="AC1550" s="75">
        <v>12</v>
      </c>
      <c r="AD1550" s="75">
        <v>12</v>
      </c>
      <c r="AE1550" s="170"/>
      <c r="AF1550" s="75"/>
      <c r="AG1550" s="75"/>
      <c r="AH1550" s="75"/>
    </row>
    <row r="1551" spans="1:34" ht="14.25" customHeight="1" x14ac:dyDescent="0.25">
      <c r="A1551" s="461">
        <v>81771174</v>
      </c>
      <c r="B1551" s="75" t="s">
        <v>2225</v>
      </c>
      <c r="C1551" s="197" t="str">
        <f>VLOOKUP(B1551,Satser!$I$133:$J$160,2,FALSE)</f>
        <v>IV</v>
      </c>
      <c r="D1551" s="220" t="s">
        <v>2567</v>
      </c>
      <c r="E1551" s="75"/>
      <c r="F1551" s="220"/>
      <c r="G1551" s="75"/>
      <c r="H1551" s="458">
        <v>2018</v>
      </c>
      <c r="I1551" s="75"/>
      <c r="J1551" s="195"/>
      <c r="K1551" s="379">
        <f>IF(B1551="",0,VLOOKUP(B1551,Satser!$D$167:$F$194,2,FALSE)*IF(AA1551="",0,VLOOKUP(AA1551,Satser!$H$2:$J$14,2,FALSE)))</f>
        <v>89276.117771254561</v>
      </c>
      <c r="L1551" s="379">
        <f>IF(B1551="",0,VLOOKUP(B1551,Satser!$I$167:$L$194,3,FALSE)*IF(AA1551="",0,VLOOKUP(AA1551,Satser!$H$2:$J$14,3,FALSE)))</f>
        <v>599425.36217842356</v>
      </c>
      <c r="M1551" s="380">
        <f t="shared" si="25"/>
        <v>688701.47994967806</v>
      </c>
      <c r="N1551" s="141" t="s">
        <v>1594</v>
      </c>
      <c r="O1551" s="75"/>
      <c r="P1551" s="75"/>
      <c r="Q1551" s="75"/>
      <c r="R1551" s="75"/>
      <c r="S1551" s="75"/>
      <c r="T1551" s="75"/>
      <c r="U1551" s="75"/>
      <c r="V1551" s="75"/>
      <c r="W1551" s="75"/>
      <c r="X1551" s="75"/>
      <c r="Y1551" s="75"/>
      <c r="Z1551" s="75"/>
      <c r="AA1551" s="75">
        <v>12</v>
      </c>
      <c r="AB1551" s="75">
        <v>12</v>
      </c>
      <c r="AC1551" s="75">
        <v>12</v>
      </c>
      <c r="AD1551" s="75">
        <v>12</v>
      </c>
      <c r="AE1551" s="170"/>
      <c r="AF1551" s="75"/>
      <c r="AG1551" s="75"/>
      <c r="AH1551" s="75"/>
    </row>
    <row r="1552" spans="1:34" ht="14.25" customHeight="1" x14ac:dyDescent="0.25">
      <c r="A1552" s="111">
        <v>81771175</v>
      </c>
      <c r="B1552" s="75" t="s">
        <v>2227</v>
      </c>
      <c r="C1552" s="197" t="str">
        <f>VLOOKUP(B1552,Satser!$I$133:$J$160,2,FALSE)</f>
        <v>NV</v>
      </c>
      <c r="D1552" s="220" t="s">
        <v>2567</v>
      </c>
      <c r="E1552" s="75"/>
      <c r="F1552" s="220"/>
      <c r="G1552" s="75"/>
      <c r="H1552" s="458">
        <v>2018</v>
      </c>
      <c r="I1552" s="75"/>
      <c r="J1552" s="195"/>
      <c r="K1552" s="379">
        <f>IF(B1552="",0,VLOOKUP(B1552,Satser!$D$167:$F$194,2,FALSE)*IF(AA1552="",0,VLOOKUP(AA1552,Satser!$H$2:$J$14,2,FALSE)))</f>
        <v>89276.117771254561</v>
      </c>
      <c r="L1552" s="379">
        <f>IF(B1552="",0,VLOOKUP(B1552,Satser!$I$167:$L$194,3,FALSE)*IF(AA1552="",0,VLOOKUP(AA1552,Satser!$H$2:$J$14,3,FALSE)))</f>
        <v>599425.36217842356</v>
      </c>
      <c r="M1552" s="380">
        <f t="shared" si="25"/>
        <v>688701.47994967806</v>
      </c>
      <c r="N1552" s="141" t="s">
        <v>1594</v>
      </c>
      <c r="O1552" s="75"/>
      <c r="P1552" s="75"/>
      <c r="Q1552" s="75"/>
      <c r="R1552" s="75"/>
      <c r="S1552" s="75"/>
      <c r="T1552" s="75"/>
      <c r="U1552" s="75"/>
      <c r="V1552" s="75"/>
      <c r="W1552" s="75"/>
      <c r="X1552" s="75"/>
      <c r="Y1552" s="75"/>
      <c r="Z1552" s="75"/>
      <c r="AA1552" s="75">
        <v>12</v>
      </c>
      <c r="AB1552" s="75">
        <v>12</v>
      </c>
      <c r="AC1552" s="75">
        <v>12</v>
      </c>
      <c r="AD1552" s="75">
        <v>12</v>
      </c>
      <c r="AE1552" s="170"/>
      <c r="AF1552" s="75"/>
      <c r="AG1552" s="75"/>
      <c r="AH1552" s="75"/>
    </row>
    <row r="1553" spans="1:34" ht="14.25" customHeight="1" x14ac:dyDescent="0.25">
      <c r="A1553" s="111">
        <v>81771176</v>
      </c>
      <c r="B1553" s="75" t="s">
        <v>2227</v>
      </c>
      <c r="C1553" s="197" t="str">
        <f>VLOOKUP(B1553,Satser!$I$133:$J$160,2,FALSE)</f>
        <v>NV</v>
      </c>
      <c r="D1553" s="220" t="s">
        <v>2567</v>
      </c>
      <c r="E1553" s="75"/>
      <c r="F1553" s="220"/>
      <c r="G1553" s="75"/>
      <c r="H1553" s="458">
        <v>2018</v>
      </c>
      <c r="I1553" s="75"/>
      <c r="J1553" s="195"/>
      <c r="K1553" s="379">
        <f>IF(B1553="",0,VLOOKUP(B1553,Satser!$D$167:$F$194,2,FALSE)*IF(AA1553="",0,VLOOKUP(AA1553,Satser!$H$2:$J$14,2,FALSE)))</f>
        <v>89276.117771254561</v>
      </c>
      <c r="L1553" s="379">
        <f>IF(B1553="",0,VLOOKUP(B1553,Satser!$I$167:$L$194,3,FALSE)*IF(AA1553="",0,VLOOKUP(AA1553,Satser!$H$2:$J$14,3,FALSE)))</f>
        <v>599425.36217842356</v>
      </c>
      <c r="M1553" s="380">
        <f t="shared" si="25"/>
        <v>688701.47994967806</v>
      </c>
      <c r="N1553" s="141" t="s">
        <v>1594</v>
      </c>
      <c r="O1553" s="75"/>
      <c r="P1553" s="75"/>
      <c r="Q1553" s="75"/>
      <c r="R1553" s="75"/>
      <c r="S1553" s="75"/>
      <c r="T1553" s="75"/>
      <c r="U1553" s="75"/>
      <c r="V1553" s="75"/>
      <c r="W1553" s="75"/>
      <c r="X1553" s="75"/>
      <c r="Y1553" s="75"/>
      <c r="Z1553" s="75"/>
      <c r="AA1553" s="75">
        <v>12</v>
      </c>
      <c r="AB1553" s="75">
        <v>12</v>
      </c>
      <c r="AC1553" s="75">
        <v>12</v>
      </c>
      <c r="AD1553" s="75">
        <v>12</v>
      </c>
      <c r="AE1553" s="170"/>
      <c r="AF1553" s="75"/>
      <c r="AG1553" s="75"/>
      <c r="AH1553" s="75"/>
    </row>
    <row r="1554" spans="1:34" ht="14.25" customHeight="1" x14ac:dyDescent="0.25">
      <c r="A1554" s="111">
        <v>81771177</v>
      </c>
      <c r="B1554" s="75" t="s">
        <v>2223</v>
      </c>
      <c r="C1554" s="197" t="str">
        <f>VLOOKUP(B1554,Satser!$I$133:$J$160,2,FALSE)</f>
        <v>AD</v>
      </c>
      <c r="D1554" s="220" t="s">
        <v>2567</v>
      </c>
      <c r="E1554" s="75"/>
      <c r="F1554" s="220"/>
      <c r="G1554" s="75"/>
      <c r="H1554" s="458">
        <v>2018</v>
      </c>
      <c r="I1554" s="75"/>
      <c r="J1554" s="195"/>
      <c r="K1554" s="379">
        <f>IF(B1554="",0,VLOOKUP(B1554,Satser!$D$167:$F$194,2,FALSE)*IF(AA1554="",0,VLOOKUP(AA1554,Satser!$H$2:$J$14,2,FALSE)))</f>
        <v>29746.802441382013</v>
      </c>
      <c r="L1554" s="379">
        <f>IF(B1554="",0,VLOOKUP(B1554,Satser!$I$167:$L$194,3,FALSE)*IF(AA1554="",0,VLOOKUP(AA1554,Satser!$H$2:$J$14,3,FALSE)))</f>
        <v>199728.53067785068</v>
      </c>
      <c r="M1554" s="380">
        <f t="shared" si="25"/>
        <v>229475.3331192327</v>
      </c>
      <c r="N1554" s="141" t="s">
        <v>1594</v>
      </c>
      <c r="O1554" s="75"/>
      <c r="P1554" s="75"/>
      <c r="Q1554" s="75"/>
      <c r="R1554" s="75"/>
      <c r="S1554" s="75"/>
      <c r="T1554" s="75"/>
      <c r="U1554" s="75"/>
      <c r="V1554" s="75"/>
      <c r="W1554" s="75"/>
      <c r="X1554" s="75"/>
      <c r="Y1554" s="75"/>
      <c r="Z1554" s="75"/>
      <c r="AA1554" s="75">
        <v>4</v>
      </c>
      <c r="AB1554" s="75">
        <v>12</v>
      </c>
      <c r="AC1554" s="75">
        <v>12</v>
      </c>
      <c r="AD1554" s="75">
        <v>12</v>
      </c>
      <c r="AE1554" s="170">
        <v>8</v>
      </c>
      <c r="AF1554" s="75"/>
      <c r="AG1554" s="75"/>
      <c r="AH1554" s="75"/>
    </row>
    <row r="1555" spans="1:34" ht="14.25" customHeight="1" x14ac:dyDescent="0.25">
      <c r="A1555" s="111">
        <v>81771178</v>
      </c>
      <c r="B1555" s="75" t="s">
        <v>2223</v>
      </c>
      <c r="C1555" s="197" t="str">
        <f>VLOOKUP(B1555,Satser!$I$133:$J$160,2,FALSE)</f>
        <v>AD</v>
      </c>
      <c r="D1555" s="220" t="s">
        <v>2567</v>
      </c>
      <c r="E1555" s="75"/>
      <c r="F1555" s="220"/>
      <c r="G1555" s="75"/>
      <c r="H1555" s="458">
        <v>2018</v>
      </c>
      <c r="I1555" s="75"/>
      <c r="J1555" s="195"/>
      <c r="K1555" s="379">
        <f>IF(B1555="",0,VLOOKUP(B1555,Satser!$D$167:$F$194,2,FALSE)*IF(AA1555="",0,VLOOKUP(AA1555,Satser!$H$2:$J$14,2,FALSE)))</f>
        <v>29746.802441382013</v>
      </c>
      <c r="L1555" s="379">
        <f>IF(B1555="",0,VLOOKUP(B1555,Satser!$I$167:$L$194,3,FALSE)*IF(AA1555="",0,VLOOKUP(AA1555,Satser!$H$2:$J$14,3,FALSE)))</f>
        <v>199728.53067785068</v>
      </c>
      <c r="M1555" s="380">
        <f t="shared" si="25"/>
        <v>229475.3331192327</v>
      </c>
      <c r="N1555" s="141" t="s">
        <v>1594</v>
      </c>
      <c r="O1555" s="75"/>
      <c r="P1555" s="75"/>
      <c r="Q1555" s="75"/>
      <c r="R1555" s="75"/>
      <c r="S1555" s="75"/>
      <c r="T1555" s="75"/>
      <c r="U1555" s="75"/>
      <c r="V1555" s="75"/>
      <c r="W1555" s="75"/>
      <c r="X1555" s="75"/>
      <c r="Y1555" s="75"/>
      <c r="Z1555" s="75"/>
      <c r="AA1555" s="75">
        <v>4</v>
      </c>
      <c r="AB1555" s="75">
        <v>12</v>
      </c>
      <c r="AC1555" s="75">
        <v>12</v>
      </c>
      <c r="AD1555" s="75">
        <v>12</v>
      </c>
      <c r="AE1555" s="170">
        <v>8</v>
      </c>
      <c r="AF1555" s="75"/>
      <c r="AG1555" s="75"/>
      <c r="AH1555" s="75"/>
    </row>
    <row r="1556" spans="1:34" ht="14.25" customHeight="1" x14ac:dyDescent="0.25">
      <c r="A1556" s="461">
        <v>81771179</v>
      </c>
      <c r="B1556" s="75" t="s">
        <v>2223</v>
      </c>
      <c r="C1556" s="197" t="str">
        <f>VLOOKUP(B1556,Satser!$I$133:$J$160,2,FALSE)</f>
        <v>AD</v>
      </c>
      <c r="D1556" s="220" t="s">
        <v>2790</v>
      </c>
      <c r="E1556" s="75"/>
      <c r="F1556" s="220"/>
      <c r="G1556" s="75"/>
      <c r="H1556" s="458">
        <v>2018</v>
      </c>
      <c r="I1556" s="75"/>
      <c r="J1556" s="195"/>
      <c r="K1556" s="379">
        <f>IF(B1556="",0,VLOOKUP(B1556,Satser!$D$167:$F$194,2,FALSE)*IF(AA1556="",0,VLOOKUP(AA1556,Satser!$H$2:$J$14,2,FALSE)))</f>
        <v>29746.802441382013</v>
      </c>
      <c r="L1556" s="379">
        <f>IF(B1556="",0,VLOOKUP(B1556,Satser!$I$167:$L$194,3,FALSE)*IF(AA1556="",0,VLOOKUP(AA1556,Satser!$H$2:$J$14,3,FALSE)))</f>
        <v>199728.53067785068</v>
      </c>
      <c r="M1556" s="380">
        <f t="shared" si="25"/>
        <v>229475.3331192327</v>
      </c>
      <c r="N1556" s="141" t="s">
        <v>1594</v>
      </c>
      <c r="O1556" s="75"/>
      <c r="P1556" s="75"/>
      <c r="Q1556" s="75"/>
      <c r="R1556" s="75"/>
      <c r="S1556" s="75"/>
      <c r="T1556" s="75"/>
      <c r="U1556" s="75"/>
      <c r="V1556" s="75"/>
      <c r="W1556" s="75"/>
      <c r="X1556" s="75"/>
      <c r="Y1556" s="75"/>
      <c r="Z1556" s="75"/>
      <c r="AA1556" s="75">
        <v>4</v>
      </c>
      <c r="AB1556" s="75">
        <v>12</v>
      </c>
      <c r="AC1556" s="75">
        <v>12</v>
      </c>
      <c r="AD1556" s="75">
        <v>12</v>
      </c>
      <c r="AE1556" s="170">
        <v>8</v>
      </c>
      <c r="AF1556" s="75"/>
      <c r="AG1556" s="75"/>
      <c r="AH1556" s="75"/>
    </row>
    <row r="1557" spans="1:34" ht="14.25" customHeight="1" x14ac:dyDescent="0.25">
      <c r="A1557" s="111">
        <v>81771180</v>
      </c>
      <c r="B1557" s="75" t="s">
        <v>810</v>
      </c>
      <c r="C1557" s="197" t="str">
        <f>VLOOKUP(B1557,Satser!$I$133:$J$160,2,FALSE)</f>
        <v>HF</v>
      </c>
      <c r="D1557" s="220" t="s">
        <v>2567</v>
      </c>
      <c r="E1557" s="75"/>
      <c r="F1557" s="220"/>
      <c r="G1557" s="75"/>
      <c r="H1557" s="458">
        <v>2018</v>
      </c>
      <c r="I1557" s="75"/>
      <c r="J1557" s="195"/>
      <c r="K1557" s="379">
        <f>IF(B1557="",0,VLOOKUP(B1557,Satser!$D$167:$F$194,2,FALSE)*IF(AA1557="",0,VLOOKUP(AA1557,Satser!$H$2:$J$14,2,FALSE)))</f>
        <v>21247.716029558582</v>
      </c>
      <c r="L1557" s="379">
        <f>IF(B1557="",0,VLOOKUP(B1557,Satser!$I$167:$L$194,3,FALSE)*IF(AA1557="",0,VLOOKUP(AA1557,Satser!$H$2:$J$14,3,FALSE)))</f>
        <v>199728.53067785068</v>
      </c>
      <c r="M1557" s="380">
        <f t="shared" si="25"/>
        <v>220976.24670740927</v>
      </c>
      <c r="N1557" s="141" t="s">
        <v>1594</v>
      </c>
      <c r="O1557" s="75"/>
      <c r="P1557" s="75"/>
      <c r="Q1557" s="75"/>
      <c r="R1557" s="75"/>
      <c r="S1557" s="75"/>
      <c r="T1557" s="75"/>
      <c r="U1557" s="75"/>
      <c r="V1557" s="75"/>
      <c r="W1557" s="75"/>
      <c r="X1557" s="75"/>
      <c r="Y1557" s="75"/>
      <c r="Z1557" s="75"/>
      <c r="AA1557" s="75">
        <v>4</v>
      </c>
      <c r="AB1557" s="75">
        <v>12</v>
      </c>
      <c r="AC1557" s="75">
        <v>12</v>
      </c>
      <c r="AD1557" s="75">
        <v>12</v>
      </c>
      <c r="AE1557" s="170">
        <v>8</v>
      </c>
      <c r="AF1557" s="75"/>
      <c r="AG1557" s="75"/>
      <c r="AH1557" s="75"/>
    </row>
    <row r="1558" spans="1:34" ht="14.25" customHeight="1" x14ac:dyDescent="0.25">
      <c r="A1558" s="111">
        <v>81771181</v>
      </c>
      <c r="B1558" s="75" t="s">
        <v>810</v>
      </c>
      <c r="C1558" s="197" t="str">
        <f>VLOOKUP(B1558,Satser!$I$133:$J$160,2,FALSE)</f>
        <v>HF</v>
      </c>
      <c r="D1558" s="220" t="s">
        <v>2567</v>
      </c>
      <c r="E1558" s="75"/>
      <c r="F1558" s="220"/>
      <c r="G1558" s="75"/>
      <c r="H1558" s="458">
        <v>2018</v>
      </c>
      <c r="I1558" s="75"/>
      <c r="J1558" s="195"/>
      <c r="K1558" s="379">
        <f>IF(B1558="",0,VLOOKUP(B1558,Satser!$D$167:$F$194,2,FALSE)*IF(AA1558="",0,VLOOKUP(AA1558,Satser!$H$2:$J$14,2,FALSE)))</f>
        <v>21247.716029558582</v>
      </c>
      <c r="L1558" s="379">
        <f>IF(B1558="",0,VLOOKUP(B1558,Satser!$I$167:$L$194,3,FALSE)*IF(AA1558="",0,VLOOKUP(AA1558,Satser!$H$2:$J$14,3,FALSE)))</f>
        <v>199728.53067785068</v>
      </c>
      <c r="M1558" s="380">
        <f t="shared" si="25"/>
        <v>220976.24670740927</v>
      </c>
      <c r="N1558" s="141" t="s">
        <v>1594</v>
      </c>
      <c r="O1558" s="75"/>
      <c r="P1558" s="75"/>
      <c r="Q1558" s="75"/>
      <c r="R1558" s="75"/>
      <c r="S1558" s="75"/>
      <c r="T1558" s="75"/>
      <c r="U1558" s="75"/>
      <c r="V1558" s="75"/>
      <c r="W1558" s="75"/>
      <c r="X1558" s="75"/>
      <c r="Y1558" s="75"/>
      <c r="Z1558" s="75"/>
      <c r="AA1558" s="75">
        <v>4</v>
      </c>
      <c r="AB1558" s="75">
        <v>12</v>
      </c>
      <c r="AC1558" s="75">
        <v>12</v>
      </c>
      <c r="AD1558" s="75">
        <v>12</v>
      </c>
      <c r="AE1558" s="170">
        <v>8</v>
      </c>
      <c r="AF1558" s="75"/>
      <c r="AG1558" s="75"/>
      <c r="AH1558" s="75"/>
    </row>
    <row r="1559" spans="1:34" ht="14.25" customHeight="1" x14ac:dyDescent="0.25">
      <c r="A1559" s="111">
        <v>81771182</v>
      </c>
      <c r="B1559" s="75" t="s">
        <v>810</v>
      </c>
      <c r="C1559" s="197" t="str">
        <f>VLOOKUP(B1559,Satser!$I$133:$J$160,2,FALSE)</f>
        <v>HF</v>
      </c>
      <c r="D1559" s="220" t="s">
        <v>2567</v>
      </c>
      <c r="E1559" s="75"/>
      <c r="F1559" s="220"/>
      <c r="G1559" s="75"/>
      <c r="H1559" s="458">
        <v>2018</v>
      </c>
      <c r="I1559" s="75"/>
      <c r="J1559" s="195"/>
      <c r="K1559" s="379">
        <f>IF(B1559="",0,VLOOKUP(B1559,Satser!$D$167:$F$194,2,FALSE)*IF(AA1559="",0,VLOOKUP(AA1559,Satser!$H$2:$J$14,2,FALSE)))</f>
        <v>21247.716029558582</v>
      </c>
      <c r="L1559" s="379">
        <f>IF(B1559="",0,VLOOKUP(B1559,Satser!$I$167:$L$194,3,FALSE)*IF(AA1559="",0,VLOOKUP(AA1559,Satser!$H$2:$J$14,3,FALSE)))</f>
        <v>199728.53067785068</v>
      </c>
      <c r="M1559" s="380">
        <f t="shared" si="25"/>
        <v>220976.24670740927</v>
      </c>
      <c r="N1559" s="141" t="s">
        <v>1594</v>
      </c>
      <c r="O1559" s="75"/>
      <c r="P1559" s="75"/>
      <c r="Q1559" s="75"/>
      <c r="R1559" s="75"/>
      <c r="S1559" s="75"/>
      <c r="T1559" s="75"/>
      <c r="U1559" s="75"/>
      <c r="V1559" s="75"/>
      <c r="W1559" s="75"/>
      <c r="X1559" s="75"/>
      <c r="Y1559" s="75"/>
      <c r="Z1559" s="75"/>
      <c r="AA1559" s="75">
        <v>4</v>
      </c>
      <c r="AB1559" s="75">
        <v>12</v>
      </c>
      <c r="AC1559" s="75">
        <v>12</v>
      </c>
      <c r="AD1559" s="75">
        <v>12</v>
      </c>
      <c r="AE1559" s="170">
        <v>8</v>
      </c>
      <c r="AF1559" s="75"/>
      <c r="AG1559" s="75"/>
      <c r="AH1559" s="75"/>
    </row>
    <row r="1560" spans="1:34" ht="14.25" customHeight="1" x14ac:dyDescent="0.25">
      <c r="A1560" s="111">
        <v>81771183</v>
      </c>
      <c r="B1560" s="75" t="s">
        <v>810</v>
      </c>
      <c r="C1560" s="197" t="str">
        <f>VLOOKUP(B1560,Satser!$I$133:$J$160,2,FALSE)</f>
        <v>HF</v>
      </c>
      <c r="D1560" s="220" t="s">
        <v>2567</v>
      </c>
      <c r="E1560" s="75"/>
      <c r="F1560" s="220"/>
      <c r="G1560" s="75"/>
      <c r="H1560" s="458">
        <v>2018</v>
      </c>
      <c r="I1560" s="75"/>
      <c r="J1560" s="195"/>
      <c r="K1560" s="379">
        <f>IF(B1560="",0,VLOOKUP(B1560,Satser!$D$167:$F$194,2,FALSE)*IF(AA1560="",0,VLOOKUP(AA1560,Satser!$H$2:$J$14,2,FALSE)))</f>
        <v>21247.716029558582</v>
      </c>
      <c r="L1560" s="379">
        <f>IF(B1560="",0,VLOOKUP(B1560,Satser!$I$167:$L$194,3,FALSE)*IF(AA1560="",0,VLOOKUP(AA1560,Satser!$H$2:$J$14,3,FALSE)))</f>
        <v>199728.53067785068</v>
      </c>
      <c r="M1560" s="380">
        <f t="shared" si="25"/>
        <v>220976.24670740927</v>
      </c>
      <c r="N1560" s="141" t="s">
        <v>1594</v>
      </c>
      <c r="O1560" s="75"/>
      <c r="P1560" s="75"/>
      <c r="Q1560" s="75"/>
      <c r="R1560" s="75"/>
      <c r="S1560" s="75"/>
      <c r="T1560" s="75"/>
      <c r="U1560" s="75"/>
      <c r="V1560" s="75"/>
      <c r="W1560" s="75"/>
      <c r="X1560" s="75"/>
      <c r="Y1560" s="75"/>
      <c r="Z1560" s="75"/>
      <c r="AA1560" s="75">
        <v>4</v>
      </c>
      <c r="AB1560" s="75">
        <v>12</v>
      </c>
      <c r="AC1560" s="75">
        <v>12</v>
      </c>
      <c r="AD1560" s="75">
        <v>12</v>
      </c>
      <c r="AE1560" s="170">
        <v>8</v>
      </c>
      <c r="AF1560" s="75"/>
      <c r="AG1560" s="75"/>
      <c r="AH1560" s="75"/>
    </row>
    <row r="1561" spans="1:34" ht="14.25" customHeight="1" x14ac:dyDescent="0.25">
      <c r="A1561" s="461">
        <v>81771184</v>
      </c>
      <c r="B1561" s="75" t="s">
        <v>810</v>
      </c>
      <c r="C1561" s="197" t="str">
        <f>VLOOKUP(B1561,Satser!$I$133:$J$160,2,FALSE)</f>
        <v>HF</v>
      </c>
      <c r="D1561" s="220" t="s">
        <v>2567</v>
      </c>
      <c r="E1561" s="75"/>
      <c r="F1561" s="220"/>
      <c r="G1561" s="75"/>
      <c r="H1561" s="458">
        <v>2018</v>
      </c>
      <c r="I1561" s="75"/>
      <c r="J1561" s="195"/>
      <c r="K1561" s="379">
        <f>IF(B1561="",0,VLOOKUP(B1561,Satser!$D$167:$F$194,2,FALSE)*IF(AA1561="",0,VLOOKUP(AA1561,Satser!$H$2:$J$14,2,FALSE)))</f>
        <v>21247.716029558582</v>
      </c>
      <c r="L1561" s="379">
        <f>IF(B1561="",0,VLOOKUP(B1561,Satser!$I$167:$L$194,3,FALSE)*IF(AA1561="",0,VLOOKUP(AA1561,Satser!$H$2:$J$14,3,FALSE)))</f>
        <v>199728.53067785068</v>
      </c>
      <c r="M1561" s="380">
        <f t="shared" si="25"/>
        <v>220976.24670740927</v>
      </c>
      <c r="N1561" s="141" t="s">
        <v>1594</v>
      </c>
      <c r="O1561" s="75"/>
      <c r="P1561" s="75"/>
      <c r="Q1561" s="75"/>
      <c r="R1561" s="75"/>
      <c r="S1561" s="75"/>
      <c r="T1561" s="75"/>
      <c r="U1561" s="75"/>
      <c r="V1561" s="75"/>
      <c r="W1561" s="75"/>
      <c r="X1561" s="75"/>
      <c r="Y1561" s="75"/>
      <c r="Z1561" s="75"/>
      <c r="AA1561" s="75">
        <v>4</v>
      </c>
      <c r="AB1561" s="75">
        <v>12</v>
      </c>
      <c r="AC1561" s="75">
        <v>12</v>
      </c>
      <c r="AD1561" s="75">
        <v>12</v>
      </c>
      <c r="AE1561" s="170">
        <v>8</v>
      </c>
      <c r="AF1561" s="75"/>
      <c r="AG1561" s="75"/>
      <c r="AH1561" s="75"/>
    </row>
    <row r="1562" spans="1:34" ht="14.25" customHeight="1" x14ac:dyDescent="0.25">
      <c r="A1562" s="111">
        <v>81771185</v>
      </c>
      <c r="B1562" s="75" t="s">
        <v>810</v>
      </c>
      <c r="C1562" s="197" t="str">
        <f>VLOOKUP(B1562,Satser!$I$133:$J$160,2,FALSE)</f>
        <v>HF</v>
      </c>
      <c r="D1562" s="220" t="s">
        <v>2567</v>
      </c>
      <c r="E1562" s="75"/>
      <c r="F1562" s="220"/>
      <c r="G1562" s="75"/>
      <c r="H1562" s="458">
        <v>2018</v>
      </c>
      <c r="I1562" s="75"/>
      <c r="J1562" s="195"/>
      <c r="K1562" s="379">
        <f>IF(B1562="",0,VLOOKUP(B1562,Satser!$D$167:$F$194,2,FALSE)*IF(AA1562="",0,VLOOKUP(AA1562,Satser!$H$2:$J$14,2,FALSE)))</f>
        <v>21247.716029558582</v>
      </c>
      <c r="L1562" s="379">
        <f>IF(B1562="",0,VLOOKUP(B1562,Satser!$I$167:$L$194,3,FALSE)*IF(AA1562="",0,VLOOKUP(AA1562,Satser!$H$2:$J$14,3,FALSE)))</f>
        <v>199728.53067785068</v>
      </c>
      <c r="M1562" s="380">
        <f t="shared" si="25"/>
        <v>220976.24670740927</v>
      </c>
      <c r="N1562" s="141" t="s">
        <v>1594</v>
      </c>
      <c r="O1562" s="75"/>
      <c r="P1562" s="75"/>
      <c r="Q1562" s="75"/>
      <c r="R1562" s="75"/>
      <c r="S1562" s="75"/>
      <c r="T1562" s="75"/>
      <c r="U1562" s="75"/>
      <c r="V1562" s="75"/>
      <c r="W1562" s="75"/>
      <c r="X1562" s="75"/>
      <c r="Y1562" s="75"/>
      <c r="Z1562" s="75"/>
      <c r="AA1562" s="75">
        <v>4</v>
      </c>
      <c r="AB1562" s="75">
        <v>12</v>
      </c>
      <c r="AC1562" s="75">
        <v>12</v>
      </c>
      <c r="AD1562" s="75">
        <v>12</v>
      </c>
      <c r="AE1562" s="170">
        <v>8</v>
      </c>
      <c r="AF1562" s="75"/>
      <c r="AG1562" s="75"/>
      <c r="AH1562" s="75"/>
    </row>
    <row r="1563" spans="1:34" ht="14.25" customHeight="1" x14ac:dyDescent="0.25">
      <c r="A1563" s="111">
        <v>81771186</v>
      </c>
      <c r="B1563" s="75" t="s">
        <v>810</v>
      </c>
      <c r="C1563" s="197" t="str">
        <f>VLOOKUP(B1563,Satser!$I$133:$J$160,2,FALSE)</f>
        <v>HF</v>
      </c>
      <c r="D1563" s="220" t="s">
        <v>2790</v>
      </c>
      <c r="E1563" s="75"/>
      <c r="F1563" s="220"/>
      <c r="G1563" s="75"/>
      <c r="H1563" s="458">
        <v>2018</v>
      </c>
      <c r="I1563" s="75"/>
      <c r="J1563" s="195"/>
      <c r="K1563" s="379">
        <f>IF(B1563="",0,VLOOKUP(B1563,Satser!$D$167:$F$194,2,FALSE)*IF(AA1563="",0,VLOOKUP(AA1563,Satser!$H$2:$J$14,2,FALSE)))</f>
        <v>21247.716029558582</v>
      </c>
      <c r="L1563" s="379">
        <f>IF(B1563="",0,VLOOKUP(B1563,Satser!$I$167:$L$194,3,FALSE)*IF(AA1563="",0,VLOOKUP(AA1563,Satser!$H$2:$J$14,3,FALSE)))</f>
        <v>199728.53067785068</v>
      </c>
      <c r="M1563" s="380">
        <f t="shared" si="25"/>
        <v>220976.24670740927</v>
      </c>
      <c r="N1563" s="141" t="s">
        <v>1594</v>
      </c>
      <c r="O1563" s="75"/>
      <c r="P1563" s="75"/>
      <c r="Q1563" s="75"/>
      <c r="R1563" s="75"/>
      <c r="S1563" s="75"/>
      <c r="T1563" s="75"/>
      <c r="U1563" s="75"/>
      <c r="V1563" s="75"/>
      <c r="W1563" s="75"/>
      <c r="X1563" s="75"/>
      <c r="Y1563" s="75"/>
      <c r="Z1563" s="75"/>
      <c r="AA1563" s="75">
        <v>4</v>
      </c>
      <c r="AB1563" s="75">
        <v>12</v>
      </c>
      <c r="AC1563" s="75">
        <v>12</v>
      </c>
      <c r="AD1563" s="75">
        <v>12</v>
      </c>
      <c r="AE1563" s="170">
        <v>8</v>
      </c>
      <c r="AF1563" s="75"/>
      <c r="AG1563" s="75"/>
      <c r="AH1563" s="75"/>
    </row>
    <row r="1564" spans="1:34" ht="14.25" customHeight="1" x14ac:dyDescent="0.25">
      <c r="A1564" s="111">
        <v>81771187</v>
      </c>
      <c r="B1564" s="75" t="s">
        <v>2224</v>
      </c>
      <c r="C1564" s="197" t="str">
        <f>VLOOKUP(B1564,Satser!$I$133:$J$160,2,FALSE)</f>
        <v>IE</v>
      </c>
      <c r="D1564" s="220" t="s">
        <v>2567</v>
      </c>
      <c r="E1564" s="75"/>
      <c r="F1564" s="220"/>
      <c r="G1564" s="75"/>
      <c r="H1564" s="458">
        <v>2018</v>
      </c>
      <c r="I1564" s="75"/>
      <c r="J1564" s="195"/>
      <c r="K1564" s="379">
        <f>IF(B1564="",0,VLOOKUP(B1564,Satser!$D$167:$F$194,2,FALSE)*IF(AA1564="",0,VLOOKUP(AA1564,Satser!$H$2:$J$14,2,FALSE)))</f>
        <v>29746.802441382013</v>
      </c>
      <c r="L1564" s="379">
        <f>IF(B1564="",0,VLOOKUP(B1564,Satser!$I$167:$L$194,3,FALSE)*IF(AA1564="",0,VLOOKUP(AA1564,Satser!$H$2:$J$14,3,FALSE)))</f>
        <v>199728.53067785068</v>
      </c>
      <c r="M1564" s="380">
        <f t="shared" si="25"/>
        <v>229475.3331192327</v>
      </c>
      <c r="N1564" s="141" t="s">
        <v>1594</v>
      </c>
      <c r="O1564" s="75"/>
      <c r="P1564" s="75"/>
      <c r="Q1564" s="75"/>
      <c r="R1564" s="75"/>
      <c r="S1564" s="75"/>
      <c r="T1564" s="75"/>
      <c r="U1564" s="75"/>
      <c r="V1564" s="75"/>
      <c r="W1564" s="75"/>
      <c r="X1564" s="75"/>
      <c r="Y1564" s="75"/>
      <c r="Z1564" s="75"/>
      <c r="AA1564" s="75">
        <v>4</v>
      </c>
      <c r="AB1564" s="75">
        <v>12</v>
      </c>
      <c r="AC1564" s="75">
        <v>12</v>
      </c>
      <c r="AD1564" s="75">
        <v>12</v>
      </c>
      <c r="AE1564" s="170">
        <v>8</v>
      </c>
      <c r="AF1564" s="75"/>
      <c r="AG1564" s="75"/>
      <c r="AH1564" s="75"/>
    </row>
    <row r="1565" spans="1:34" ht="14.25" customHeight="1" x14ac:dyDescent="0.25">
      <c r="A1565" s="111">
        <v>81771188</v>
      </c>
      <c r="B1565" s="75" t="s">
        <v>2224</v>
      </c>
      <c r="C1565" s="197" t="str">
        <f>VLOOKUP(B1565,Satser!$I$133:$J$160,2,FALSE)</f>
        <v>IE</v>
      </c>
      <c r="D1565" s="220" t="s">
        <v>2567</v>
      </c>
      <c r="E1565" s="75"/>
      <c r="F1565" s="220"/>
      <c r="G1565" s="75"/>
      <c r="H1565" s="458">
        <v>2018</v>
      </c>
      <c r="I1565" s="75"/>
      <c r="J1565" s="195"/>
      <c r="K1565" s="379">
        <f>IF(B1565="",0,VLOOKUP(B1565,Satser!$D$167:$F$194,2,FALSE)*IF(AA1565="",0,VLOOKUP(AA1565,Satser!$H$2:$J$14,2,FALSE)))</f>
        <v>29746.802441382013</v>
      </c>
      <c r="L1565" s="379">
        <f>IF(B1565="",0,VLOOKUP(B1565,Satser!$I$167:$L$194,3,FALSE)*IF(AA1565="",0,VLOOKUP(AA1565,Satser!$H$2:$J$14,3,FALSE)))</f>
        <v>199728.53067785068</v>
      </c>
      <c r="M1565" s="380">
        <f t="shared" si="25"/>
        <v>229475.3331192327</v>
      </c>
      <c r="N1565" s="141" t="s">
        <v>1594</v>
      </c>
      <c r="O1565" s="75"/>
      <c r="P1565" s="75"/>
      <c r="Q1565" s="75"/>
      <c r="R1565" s="75"/>
      <c r="S1565" s="75"/>
      <c r="T1565" s="75"/>
      <c r="U1565" s="75"/>
      <c r="V1565" s="75"/>
      <c r="W1565" s="75"/>
      <c r="X1565" s="75"/>
      <c r="Y1565" s="75"/>
      <c r="Z1565" s="75"/>
      <c r="AA1565" s="75">
        <v>4</v>
      </c>
      <c r="AB1565" s="75">
        <v>12</v>
      </c>
      <c r="AC1565" s="75">
        <v>12</v>
      </c>
      <c r="AD1565" s="75">
        <v>12</v>
      </c>
      <c r="AE1565" s="170">
        <v>8</v>
      </c>
      <c r="AF1565" s="75"/>
      <c r="AG1565" s="75"/>
      <c r="AH1565" s="75"/>
    </row>
    <row r="1566" spans="1:34" ht="14.25" customHeight="1" x14ac:dyDescent="0.25">
      <c r="A1566" s="461">
        <v>81771189</v>
      </c>
      <c r="B1566" s="75" t="s">
        <v>2224</v>
      </c>
      <c r="C1566" s="197" t="str">
        <f>VLOOKUP(B1566,Satser!$I$133:$J$160,2,FALSE)</f>
        <v>IE</v>
      </c>
      <c r="D1566" s="220" t="s">
        <v>2567</v>
      </c>
      <c r="E1566" s="75"/>
      <c r="F1566" s="220"/>
      <c r="G1566" s="75"/>
      <c r="H1566" s="458">
        <v>2018</v>
      </c>
      <c r="I1566" s="75"/>
      <c r="J1566" s="195"/>
      <c r="K1566" s="379">
        <f>IF(B1566="",0,VLOOKUP(B1566,Satser!$D$167:$F$194,2,FALSE)*IF(AA1566="",0,VLOOKUP(AA1566,Satser!$H$2:$J$14,2,FALSE)))</f>
        <v>29746.802441382013</v>
      </c>
      <c r="L1566" s="379">
        <f>IF(B1566="",0,VLOOKUP(B1566,Satser!$I$167:$L$194,3,FALSE)*IF(AA1566="",0,VLOOKUP(AA1566,Satser!$H$2:$J$14,3,FALSE)))</f>
        <v>199728.53067785068</v>
      </c>
      <c r="M1566" s="380">
        <f t="shared" si="25"/>
        <v>229475.3331192327</v>
      </c>
      <c r="N1566" s="141" t="s">
        <v>1594</v>
      </c>
      <c r="O1566" s="75"/>
      <c r="P1566" s="75"/>
      <c r="Q1566" s="75"/>
      <c r="R1566" s="75"/>
      <c r="S1566" s="75"/>
      <c r="T1566" s="75"/>
      <c r="U1566" s="75"/>
      <c r="V1566" s="75"/>
      <c r="W1566" s="75"/>
      <c r="X1566" s="75"/>
      <c r="Y1566" s="75"/>
      <c r="Z1566" s="75"/>
      <c r="AA1566" s="75">
        <v>4</v>
      </c>
      <c r="AB1566" s="75">
        <v>12</v>
      </c>
      <c r="AC1566" s="75">
        <v>12</v>
      </c>
      <c r="AD1566" s="75">
        <v>12</v>
      </c>
      <c r="AE1566" s="170">
        <v>8</v>
      </c>
      <c r="AF1566" s="75"/>
      <c r="AG1566" s="75"/>
      <c r="AH1566" s="75"/>
    </row>
    <row r="1567" spans="1:34" ht="14.25" customHeight="1" x14ac:dyDescent="0.25">
      <c r="A1567" s="111">
        <v>81771190</v>
      </c>
      <c r="B1567" s="75" t="s">
        <v>2224</v>
      </c>
      <c r="C1567" s="197" t="str">
        <f>VLOOKUP(B1567,Satser!$I$133:$J$160,2,FALSE)</f>
        <v>IE</v>
      </c>
      <c r="D1567" s="220" t="s">
        <v>2567</v>
      </c>
      <c r="E1567" s="75"/>
      <c r="F1567" s="220"/>
      <c r="G1567" s="75"/>
      <c r="H1567" s="458">
        <v>2018</v>
      </c>
      <c r="I1567" s="75"/>
      <c r="J1567" s="195"/>
      <c r="K1567" s="379">
        <f>IF(B1567="",0,VLOOKUP(B1567,Satser!$D$167:$F$194,2,FALSE)*IF(AA1567="",0,VLOOKUP(AA1567,Satser!$H$2:$J$14,2,FALSE)))</f>
        <v>29746.802441382013</v>
      </c>
      <c r="L1567" s="379">
        <f>IF(B1567="",0,VLOOKUP(B1567,Satser!$I$167:$L$194,3,FALSE)*IF(AA1567="",0,VLOOKUP(AA1567,Satser!$H$2:$J$14,3,FALSE)))</f>
        <v>199728.53067785068</v>
      </c>
      <c r="M1567" s="380">
        <f t="shared" si="25"/>
        <v>229475.3331192327</v>
      </c>
      <c r="N1567" s="141" t="s">
        <v>1594</v>
      </c>
      <c r="O1567" s="75"/>
      <c r="P1567" s="75"/>
      <c r="Q1567" s="75"/>
      <c r="R1567" s="75"/>
      <c r="S1567" s="75"/>
      <c r="T1567" s="75"/>
      <c r="U1567" s="75"/>
      <c r="V1567" s="75"/>
      <c r="W1567" s="75"/>
      <c r="X1567" s="75"/>
      <c r="Y1567" s="75"/>
      <c r="Z1567" s="75"/>
      <c r="AA1567" s="75">
        <v>4</v>
      </c>
      <c r="AB1567" s="75">
        <v>12</v>
      </c>
      <c r="AC1567" s="75">
        <v>12</v>
      </c>
      <c r="AD1567" s="75">
        <v>12</v>
      </c>
      <c r="AE1567" s="170">
        <v>8</v>
      </c>
      <c r="AF1567" s="75"/>
      <c r="AG1567" s="75"/>
      <c r="AH1567" s="75"/>
    </row>
    <row r="1568" spans="1:34" ht="14.25" customHeight="1" x14ac:dyDescent="0.25">
      <c r="A1568" s="111">
        <v>81771191</v>
      </c>
      <c r="B1568" s="75" t="s">
        <v>2224</v>
      </c>
      <c r="C1568" s="197" t="str">
        <f>VLOOKUP(B1568,Satser!$I$133:$J$160,2,FALSE)</f>
        <v>IE</v>
      </c>
      <c r="D1568" s="220" t="s">
        <v>2567</v>
      </c>
      <c r="E1568" s="75"/>
      <c r="F1568" s="220"/>
      <c r="G1568" s="75"/>
      <c r="H1568" s="458">
        <v>2018</v>
      </c>
      <c r="I1568" s="75"/>
      <c r="J1568" s="195"/>
      <c r="K1568" s="379">
        <f>IF(B1568="",0,VLOOKUP(B1568,Satser!$D$167:$F$194,2,FALSE)*IF(AA1568="",0,VLOOKUP(AA1568,Satser!$H$2:$J$14,2,FALSE)))</f>
        <v>29746.802441382013</v>
      </c>
      <c r="L1568" s="379">
        <f>IF(B1568="",0,VLOOKUP(B1568,Satser!$I$167:$L$194,3,FALSE)*IF(AA1568="",0,VLOOKUP(AA1568,Satser!$H$2:$J$14,3,FALSE)))</f>
        <v>199728.53067785068</v>
      </c>
      <c r="M1568" s="380">
        <f t="shared" si="25"/>
        <v>229475.3331192327</v>
      </c>
      <c r="N1568" s="141" t="s">
        <v>1594</v>
      </c>
      <c r="O1568" s="75"/>
      <c r="P1568" s="75"/>
      <c r="Q1568" s="75"/>
      <c r="R1568" s="75"/>
      <c r="S1568" s="75"/>
      <c r="T1568" s="75"/>
      <c r="U1568" s="75"/>
      <c r="V1568" s="75"/>
      <c r="W1568" s="75"/>
      <c r="X1568" s="75"/>
      <c r="Y1568" s="75"/>
      <c r="Z1568" s="75"/>
      <c r="AA1568" s="75">
        <v>4</v>
      </c>
      <c r="AB1568" s="75">
        <v>12</v>
      </c>
      <c r="AC1568" s="75">
        <v>12</v>
      </c>
      <c r="AD1568" s="75">
        <v>12</v>
      </c>
      <c r="AE1568" s="170">
        <v>8</v>
      </c>
      <c r="AF1568" s="75"/>
      <c r="AG1568" s="75"/>
      <c r="AH1568" s="75"/>
    </row>
    <row r="1569" spans="1:34" ht="14.25" customHeight="1" x14ac:dyDescent="0.25">
      <c r="A1569" s="111">
        <v>81771192</v>
      </c>
      <c r="B1569" s="75" t="s">
        <v>2224</v>
      </c>
      <c r="C1569" s="197" t="str">
        <f>VLOOKUP(B1569,Satser!$I$133:$J$160,2,FALSE)</f>
        <v>IE</v>
      </c>
      <c r="D1569" s="220" t="s">
        <v>2567</v>
      </c>
      <c r="E1569" s="75"/>
      <c r="F1569" s="220"/>
      <c r="G1569" s="75"/>
      <c r="H1569" s="458">
        <v>2018</v>
      </c>
      <c r="I1569" s="75"/>
      <c r="J1569" s="195"/>
      <c r="K1569" s="379">
        <f>IF(B1569="",0,VLOOKUP(B1569,Satser!$D$167:$F$194,2,FALSE)*IF(AA1569="",0,VLOOKUP(AA1569,Satser!$H$2:$J$14,2,FALSE)))</f>
        <v>29746.802441382013</v>
      </c>
      <c r="L1569" s="379">
        <f>IF(B1569="",0,VLOOKUP(B1569,Satser!$I$167:$L$194,3,FALSE)*IF(AA1569="",0,VLOOKUP(AA1569,Satser!$H$2:$J$14,3,FALSE)))</f>
        <v>199728.53067785068</v>
      </c>
      <c r="M1569" s="380">
        <f t="shared" si="25"/>
        <v>229475.3331192327</v>
      </c>
      <c r="N1569" s="141" t="s">
        <v>1594</v>
      </c>
      <c r="O1569" s="75"/>
      <c r="P1569" s="75"/>
      <c r="Q1569" s="75"/>
      <c r="R1569" s="75"/>
      <c r="S1569" s="75"/>
      <c r="T1569" s="75"/>
      <c r="U1569" s="75"/>
      <c r="V1569" s="75"/>
      <c r="W1569" s="75"/>
      <c r="X1569" s="75"/>
      <c r="Y1569" s="75"/>
      <c r="Z1569" s="75"/>
      <c r="AA1569" s="75">
        <v>4</v>
      </c>
      <c r="AB1569" s="75">
        <v>12</v>
      </c>
      <c r="AC1569" s="75">
        <v>12</v>
      </c>
      <c r="AD1569" s="75">
        <v>12</v>
      </c>
      <c r="AE1569" s="170">
        <v>8</v>
      </c>
      <c r="AF1569" s="75"/>
      <c r="AG1569" s="75"/>
      <c r="AH1569" s="75"/>
    </row>
    <row r="1570" spans="1:34" ht="14.25" customHeight="1" x14ac:dyDescent="0.25">
      <c r="A1570" s="111">
        <v>81771193</v>
      </c>
      <c r="B1570" s="75" t="s">
        <v>2224</v>
      </c>
      <c r="C1570" s="197" t="str">
        <f>VLOOKUP(B1570,Satser!$I$133:$J$160,2,FALSE)</f>
        <v>IE</v>
      </c>
      <c r="D1570" s="220" t="s">
        <v>2567</v>
      </c>
      <c r="E1570" s="75"/>
      <c r="F1570" s="220"/>
      <c r="G1570" s="75"/>
      <c r="H1570" s="458">
        <v>2018</v>
      </c>
      <c r="I1570" s="75"/>
      <c r="J1570" s="195"/>
      <c r="K1570" s="379">
        <f>IF(B1570="",0,VLOOKUP(B1570,Satser!$D$167:$F$194,2,FALSE)*IF(AA1570="",0,VLOOKUP(AA1570,Satser!$H$2:$J$14,2,FALSE)))</f>
        <v>29746.802441382013</v>
      </c>
      <c r="L1570" s="379">
        <f>IF(B1570="",0,VLOOKUP(B1570,Satser!$I$167:$L$194,3,FALSE)*IF(AA1570="",0,VLOOKUP(AA1570,Satser!$H$2:$J$14,3,FALSE)))</f>
        <v>199728.53067785068</v>
      </c>
      <c r="M1570" s="380">
        <f t="shared" si="25"/>
        <v>229475.3331192327</v>
      </c>
      <c r="N1570" s="141" t="s">
        <v>1594</v>
      </c>
      <c r="O1570" s="75"/>
      <c r="P1570" s="75"/>
      <c r="Q1570" s="75"/>
      <c r="R1570" s="75"/>
      <c r="S1570" s="75"/>
      <c r="T1570" s="75"/>
      <c r="U1570" s="75"/>
      <c r="V1570" s="75"/>
      <c r="W1570" s="75"/>
      <c r="X1570" s="75"/>
      <c r="Y1570" s="75"/>
      <c r="Z1570" s="75"/>
      <c r="AA1570" s="75">
        <v>4</v>
      </c>
      <c r="AB1570" s="75">
        <v>12</v>
      </c>
      <c r="AC1570" s="75">
        <v>12</v>
      </c>
      <c r="AD1570" s="75">
        <v>12</v>
      </c>
      <c r="AE1570" s="170">
        <v>8</v>
      </c>
      <c r="AF1570" s="75"/>
      <c r="AG1570" s="75"/>
      <c r="AH1570" s="75"/>
    </row>
    <row r="1571" spans="1:34" ht="14.25" customHeight="1" x14ac:dyDescent="0.25">
      <c r="A1571" s="461">
        <v>81771194</v>
      </c>
      <c r="B1571" s="75" t="s">
        <v>2224</v>
      </c>
      <c r="C1571" s="197" t="str">
        <f>VLOOKUP(B1571,Satser!$I$133:$J$160,2,FALSE)</f>
        <v>IE</v>
      </c>
      <c r="D1571" s="220" t="s">
        <v>2567</v>
      </c>
      <c r="E1571" s="75"/>
      <c r="F1571" s="220"/>
      <c r="G1571" s="75"/>
      <c r="H1571" s="458">
        <v>2018</v>
      </c>
      <c r="I1571" s="75"/>
      <c r="J1571" s="195"/>
      <c r="K1571" s="379">
        <f>IF(B1571="",0,VLOOKUP(B1571,Satser!$D$167:$F$194,2,FALSE)*IF(AA1571="",0,VLOOKUP(AA1571,Satser!$H$2:$J$14,2,FALSE)))</f>
        <v>29746.802441382013</v>
      </c>
      <c r="L1571" s="379">
        <f>IF(B1571="",0,VLOOKUP(B1571,Satser!$I$167:$L$194,3,FALSE)*IF(AA1571="",0,VLOOKUP(AA1571,Satser!$H$2:$J$14,3,FALSE)))</f>
        <v>199728.53067785068</v>
      </c>
      <c r="M1571" s="380">
        <f t="shared" si="25"/>
        <v>229475.3331192327</v>
      </c>
      <c r="N1571" s="141" t="s">
        <v>1594</v>
      </c>
      <c r="O1571" s="75"/>
      <c r="P1571" s="75"/>
      <c r="Q1571" s="75"/>
      <c r="R1571" s="75"/>
      <c r="S1571" s="75"/>
      <c r="T1571" s="75"/>
      <c r="U1571" s="75"/>
      <c r="V1571" s="75"/>
      <c r="W1571" s="75"/>
      <c r="X1571" s="75"/>
      <c r="Y1571" s="75"/>
      <c r="Z1571" s="75"/>
      <c r="AA1571" s="75">
        <v>4</v>
      </c>
      <c r="AB1571" s="75">
        <v>12</v>
      </c>
      <c r="AC1571" s="75">
        <v>12</v>
      </c>
      <c r="AD1571" s="75">
        <v>12</v>
      </c>
      <c r="AE1571" s="170">
        <v>8</v>
      </c>
      <c r="AF1571" s="75"/>
      <c r="AG1571" s="75"/>
      <c r="AH1571" s="75"/>
    </row>
    <row r="1572" spans="1:34" ht="14.25" customHeight="1" x14ac:dyDescent="0.25">
      <c r="A1572" s="111">
        <v>81771195</v>
      </c>
      <c r="B1572" s="75" t="s">
        <v>2224</v>
      </c>
      <c r="C1572" s="197" t="str">
        <f>VLOOKUP(B1572,Satser!$I$133:$J$160,2,FALSE)</f>
        <v>IE</v>
      </c>
      <c r="D1572" s="220" t="s">
        <v>2567</v>
      </c>
      <c r="E1572" s="75"/>
      <c r="F1572" s="220"/>
      <c r="G1572" s="75"/>
      <c r="H1572" s="458">
        <v>2018</v>
      </c>
      <c r="I1572" s="75"/>
      <c r="J1572" s="195"/>
      <c r="K1572" s="379">
        <f>IF(B1572="",0,VLOOKUP(B1572,Satser!$D$167:$F$194,2,FALSE)*IF(AA1572="",0,VLOOKUP(AA1572,Satser!$H$2:$J$14,2,FALSE)))</f>
        <v>29746.802441382013</v>
      </c>
      <c r="L1572" s="379">
        <f>IF(B1572="",0,VLOOKUP(B1572,Satser!$I$167:$L$194,3,FALSE)*IF(AA1572="",0,VLOOKUP(AA1572,Satser!$H$2:$J$14,3,FALSE)))</f>
        <v>199728.53067785068</v>
      </c>
      <c r="M1572" s="380">
        <f t="shared" si="25"/>
        <v>229475.3331192327</v>
      </c>
      <c r="N1572" s="141" t="s">
        <v>1594</v>
      </c>
      <c r="O1572" s="75"/>
      <c r="P1572" s="75"/>
      <c r="Q1572" s="75"/>
      <c r="R1572" s="75"/>
      <c r="S1572" s="75"/>
      <c r="T1572" s="75"/>
      <c r="U1572" s="75"/>
      <c r="V1572" s="75"/>
      <c r="W1572" s="75"/>
      <c r="X1572" s="75"/>
      <c r="Y1572" s="75"/>
      <c r="Z1572" s="75"/>
      <c r="AA1572" s="75">
        <v>4</v>
      </c>
      <c r="AB1572" s="75">
        <v>12</v>
      </c>
      <c r="AC1572" s="75">
        <v>12</v>
      </c>
      <c r="AD1572" s="75">
        <v>12</v>
      </c>
      <c r="AE1572" s="170">
        <v>8</v>
      </c>
      <c r="AF1572" s="75"/>
      <c r="AG1572" s="75"/>
      <c r="AH1572" s="75"/>
    </row>
    <row r="1573" spans="1:34" ht="14.25" customHeight="1" x14ac:dyDescent="0.25">
      <c r="A1573" s="111">
        <v>81771196</v>
      </c>
      <c r="B1573" s="75" t="s">
        <v>2224</v>
      </c>
      <c r="C1573" s="197" t="str">
        <f>VLOOKUP(B1573,Satser!$I$133:$J$160,2,FALSE)</f>
        <v>IE</v>
      </c>
      <c r="D1573" s="220" t="s">
        <v>2567</v>
      </c>
      <c r="E1573" s="75"/>
      <c r="F1573" s="220"/>
      <c r="G1573" s="75"/>
      <c r="H1573" s="458">
        <v>2018</v>
      </c>
      <c r="I1573" s="75"/>
      <c r="J1573" s="195"/>
      <c r="K1573" s="379">
        <f>IF(B1573="",0,VLOOKUP(B1573,Satser!$D$167:$F$194,2,FALSE)*IF(AA1573="",0,VLOOKUP(AA1573,Satser!$H$2:$J$14,2,FALSE)))</f>
        <v>29746.802441382013</v>
      </c>
      <c r="L1573" s="379">
        <f>IF(B1573="",0,VLOOKUP(B1573,Satser!$I$167:$L$194,3,FALSE)*IF(AA1573="",0,VLOOKUP(AA1573,Satser!$H$2:$J$14,3,FALSE)))</f>
        <v>199728.53067785068</v>
      </c>
      <c r="M1573" s="380">
        <f t="shared" si="25"/>
        <v>229475.3331192327</v>
      </c>
      <c r="N1573" s="141" t="s">
        <v>1594</v>
      </c>
      <c r="O1573" s="75"/>
      <c r="P1573" s="75"/>
      <c r="Q1573" s="75"/>
      <c r="R1573" s="75"/>
      <c r="S1573" s="75"/>
      <c r="T1573" s="75"/>
      <c r="U1573" s="75"/>
      <c r="V1573" s="75"/>
      <c r="W1573" s="75"/>
      <c r="X1573" s="75"/>
      <c r="Y1573" s="75"/>
      <c r="Z1573" s="75"/>
      <c r="AA1573" s="75">
        <v>4</v>
      </c>
      <c r="AB1573" s="75">
        <v>12</v>
      </c>
      <c r="AC1573" s="75">
        <v>12</v>
      </c>
      <c r="AD1573" s="75">
        <v>12</v>
      </c>
      <c r="AE1573" s="170">
        <v>8</v>
      </c>
      <c r="AF1573" s="75"/>
      <c r="AG1573" s="75"/>
      <c r="AH1573" s="75"/>
    </row>
    <row r="1574" spans="1:34" ht="14.25" customHeight="1" x14ac:dyDescent="0.25">
      <c r="A1574" s="111">
        <v>81771197</v>
      </c>
      <c r="B1574" s="75" t="s">
        <v>2224</v>
      </c>
      <c r="C1574" s="197" t="str">
        <f>VLOOKUP(B1574,Satser!$I$133:$J$160,2,FALSE)</f>
        <v>IE</v>
      </c>
      <c r="D1574" s="220" t="s">
        <v>2567</v>
      </c>
      <c r="E1574" s="75"/>
      <c r="F1574" s="220"/>
      <c r="G1574" s="75"/>
      <c r="H1574" s="458">
        <v>2018</v>
      </c>
      <c r="I1574" s="75"/>
      <c r="J1574" s="195"/>
      <c r="K1574" s="379">
        <f>IF(B1574="",0,VLOOKUP(B1574,Satser!$D$167:$F$194,2,FALSE)*IF(AA1574="",0,VLOOKUP(AA1574,Satser!$H$2:$J$14,2,FALSE)))</f>
        <v>29746.802441382013</v>
      </c>
      <c r="L1574" s="379">
        <f>IF(B1574="",0,VLOOKUP(B1574,Satser!$I$167:$L$194,3,FALSE)*IF(AA1574="",0,VLOOKUP(AA1574,Satser!$H$2:$J$14,3,FALSE)))</f>
        <v>199728.53067785068</v>
      </c>
      <c r="M1574" s="380">
        <f t="shared" si="25"/>
        <v>229475.3331192327</v>
      </c>
      <c r="N1574" s="141" t="s">
        <v>1594</v>
      </c>
      <c r="O1574" s="75"/>
      <c r="P1574" s="75"/>
      <c r="Q1574" s="75"/>
      <c r="R1574" s="75"/>
      <c r="S1574" s="75"/>
      <c r="T1574" s="75"/>
      <c r="U1574" s="75"/>
      <c r="V1574" s="75"/>
      <c r="W1574" s="75"/>
      <c r="X1574" s="75"/>
      <c r="Y1574" s="75"/>
      <c r="Z1574" s="75"/>
      <c r="AA1574" s="75">
        <v>4</v>
      </c>
      <c r="AB1574" s="75">
        <v>12</v>
      </c>
      <c r="AC1574" s="75">
        <v>12</v>
      </c>
      <c r="AD1574" s="75">
        <v>12</v>
      </c>
      <c r="AE1574" s="170">
        <v>8</v>
      </c>
      <c r="AF1574" s="75"/>
      <c r="AG1574" s="75"/>
      <c r="AH1574" s="75"/>
    </row>
    <row r="1575" spans="1:34" ht="14.25" customHeight="1" x14ac:dyDescent="0.25">
      <c r="A1575" s="111">
        <v>81771198</v>
      </c>
      <c r="B1575" s="75" t="s">
        <v>2224</v>
      </c>
      <c r="C1575" s="197" t="str">
        <f>VLOOKUP(B1575,Satser!$I$133:$J$160,2,FALSE)</f>
        <v>IE</v>
      </c>
      <c r="D1575" s="220" t="s">
        <v>2567</v>
      </c>
      <c r="E1575" s="75"/>
      <c r="F1575" s="220"/>
      <c r="G1575" s="75"/>
      <c r="H1575" s="458">
        <v>2018</v>
      </c>
      <c r="I1575" s="75"/>
      <c r="J1575" s="195"/>
      <c r="K1575" s="379">
        <f>IF(B1575="",0,VLOOKUP(B1575,Satser!$D$167:$F$194,2,FALSE)*IF(AA1575="",0,VLOOKUP(AA1575,Satser!$H$2:$J$14,2,FALSE)))</f>
        <v>29746.802441382013</v>
      </c>
      <c r="L1575" s="379">
        <f>IF(B1575="",0,VLOOKUP(B1575,Satser!$I$167:$L$194,3,FALSE)*IF(AA1575="",0,VLOOKUP(AA1575,Satser!$H$2:$J$14,3,FALSE)))</f>
        <v>199728.53067785068</v>
      </c>
      <c r="M1575" s="380">
        <f t="shared" si="25"/>
        <v>229475.3331192327</v>
      </c>
      <c r="N1575" s="141" t="s">
        <v>1594</v>
      </c>
      <c r="O1575" s="75"/>
      <c r="P1575" s="75"/>
      <c r="Q1575" s="75"/>
      <c r="R1575" s="75"/>
      <c r="S1575" s="75"/>
      <c r="T1575" s="75"/>
      <c r="U1575" s="75"/>
      <c r="V1575" s="75"/>
      <c r="W1575" s="75"/>
      <c r="X1575" s="75"/>
      <c r="Y1575" s="75"/>
      <c r="Z1575" s="75"/>
      <c r="AA1575" s="75">
        <v>4</v>
      </c>
      <c r="AB1575" s="75">
        <v>12</v>
      </c>
      <c r="AC1575" s="75">
        <v>12</v>
      </c>
      <c r="AD1575" s="75">
        <v>12</v>
      </c>
      <c r="AE1575" s="170">
        <v>8</v>
      </c>
      <c r="AF1575" s="75"/>
      <c r="AG1575" s="75"/>
      <c r="AH1575" s="75"/>
    </row>
    <row r="1576" spans="1:34" ht="14.25" customHeight="1" x14ac:dyDescent="0.25">
      <c r="A1576" s="461">
        <v>81771199</v>
      </c>
      <c r="B1576" s="75" t="s">
        <v>2224</v>
      </c>
      <c r="C1576" s="197" t="str">
        <f>VLOOKUP(B1576,Satser!$I$133:$J$160,2,FALSE)</f>
        <v>IE</v>
      </c>
      <c r="D1576" s="220" t="s">
        <v>2567</v>
      </c>
      <c r="E1576" s="75"/>
      <c r="F1576" s="220"/>
      <c r="G1576" s="75"/>
      <c r="H1576" s="458">
        <v>2018</v>
      </c>
      <c r="I1576" s="75"/>
      <c r="J1576" s="195"/>
      <c r="K1576" s="379">
        <f>IF(B1576="",0,VLOOKUP(B1576,Satser!$D$167:$F$194,2,FALSE)*IF(AA1576="",0,VLOOKUP(AA1576,Satser!$H$2:$J$14,2,FALSE)))</f>
        <v>29746.802441382013</v>
      </c>
      <c r="L1576" s="379">
        <f>IF(B1576="",0,VLOOKUP(B1576,Satser!$I$167:$L$194,3,FALSE)*IF(AA1576="",0,VLOOKUP(AA1576,Satser!$H$2:$J$14,3,FALSE)))</f>
        <v>199728.53067785068</v>
      </c>
      <c r="M1576" s="380">
        <f t="shared" si="25"/>
        <v>229475.3331192327</v>
      </c>
      <c r="N1576" s="141" t="s">
        <v>1594</v>
      </c>
      <c r="O1576" s="75"/>
      <c r="P1576" s="75"/>
      <c r="Q1576" s="75"/>
      <c r="R1576" s="75"/>
      <c r="S1576" s="75"/>
      <c r="T1576" s="75"/>
      <c r="U1576" s="75"/>
      <c r="V1576" s="75"/>
      <c r="W1576" s="75"/>
      <c r="X1576" s="75"/>
      <c r="Y1576" s="75"/>
      <c r="Z1576" s="75"/>
      <c r="AA1576" s="75">
        <v>4</v>
      </c>
      <c r="AB1576" s="75">
        <v>12</v>
      </c>
      <c r="AC1576" s="75">
        <v>12</v>
      </c>
      <c r="AD1576" s="75">
        <v>12</v>
      </c>
      <c r="AE1576" s="170">
        <v>8</v>
      </c>
      <c r="AF1576" s="75"/>
      <c r="AG1576" s="75"/>
      <c r="AH1576" s="75"/>
    </row>
    <row r="1577" spans="1:34" ht="14.25" customHeight="1" x14ac:dyDescent="0.25">
      <c r="A1577" s="111">
        <v>81771200</v>
      </c>
      <c r="B1577" s="75" t="s">
        <v>2224</v>
      </c>
      <c r="C1577" s="197" t="str">
        <f>VLOOKUP(B1577,Satser!$I$133:$J$160,2,FALSE)</f>
        <v>IE</v>
      </c>
      <c r="D1577" s="220" t="s">
        <v>2567</v>
      </c>
      <c r="E1577" s="75"/>
      <c r="F1577" s="220"/>
      <c r="G1577" s="75"/>
      <c r="H1577" s="458">
        <v>2018</v>
      </c>
      <c r="I1577" s="75"/>
      <c r="J1577" s="195"/>
      <c r="K1577" s="379">
        <f>IF(B1577="",0,VLOOKUP(B1577,Satser!$D$167:$F$194,2,FALSE)*IF(AA1577="",0,VLOOKUP(AA1577,Satser!$H$2:$J$14,2,FALSE)))</f>
        <v>29746.802441382013</v>
      </c>
      <c r="L1577" s="379">
        <f>IF(B1577="",0,VLOOKUP(B1577,Satser!$I$167:$L$194,3,FALSE)*IF(AA1577="",0,VLOOKUP(AA1577,Satser!$H$2:$J$14,3,FALSE)))</f>
        <v>199728.53067785068</v>
      </c>
      <c r="M1577" s="380">
        <f t="shared" si="25"/>
        <v>229475.3331192327</v>
      </c>
      <c r="N1577" s="141" t="s">
        <v>1594</v>
      </c>
      <c r="O1577" s="75"/>
      <c r="P1577" s="75"/>
      <c r="Q1577" s="75"/>
      <c r="R1577" s="75"/>
      <c r="S1577" s="75"/>
      <c r="T1577" s="75"/>
      <c r="U1577" s="75"/>
      <c r="V1577" s="75"/>
      <c r="W1577" s="75"/>
      <c r="X1577" s="75"/>
      <c r="Y1577" s="75"/>
      <c r="Z1577" s="75"/>
      <c r="AA1577" s="75">
        <v>4</v>
      </c>
      <c r="AB1577" s="75">
        <v>12</v>
      </c>
      <c r="AC1577" s="75">
        <v>12</v>
      </c>
      <c r="AD1577" s="75">
        <v>12</v>
      </c>
      <c r="AE1577" s="170">
        <v>8</v>
      </c>
      <c r="AF1577" s="75"/>
      <c r="AG1577" s="75"/>
      <c r="AH1577" s="75"/>
    </row>
    <row r="1578" spans="1:34" ht="14.25" customHeight="1" x14ac:dyDescent="0.25">
      <c r="A1578" s="111">
        <v>81771201</v>
      </c>
      <c r="B1578" s="75" t="s">
        <v>2224</v>
      </c>
      <c r="C1578" s="197" t="str">
        <f>VLOOKUP(B1578,Satser!$I$133:$J$160,2,FALSE)</f>
        <v>IE</v>
      </c>
      <c r="D1578" s="220" t="s">
        <v>2790</v>
      </c>
      <c r="E1578" s="75"/>
      <c r="F1578" s="220"/>
      <c r="G1578" s="75"/>
      <c r="H1578" s="458">
        <v>2018</v>
      </c>
      <c r="I1578" s="75"/>
      <c r="J1578" s="195"/>
      <c r="K1578" s="379">
        <f>IF(B1578="",0,VLOOKUP(B1578,Satser!$D$167:$F$194,2,FALSE)*IF(AA1578="",0,VLOOKUP(AA1578,Satser!$H$2:$J$14,2,FALSE)))</f>
        <v>29746.802441382013</v>
      </c>
      <c r="L1578" s="379">
        <f>IF(B1578="",0,VLOOKUP(B1578,Satser!$I$167:$L$194,3,FALSE)*IF(AA1578="",0,VLOOKUP(AA1578,Satser!$H$2:$J$14,3,FALSE)))</f>
        <v>199728.53067785068</v>
      </c>
      <c r="M1578" s="380">
        <f t="shared" si="25"/>
        <v>229475.3331192327</v>
      </c>
      <c r="N1578" s="141" t="s">
        <v>1594</v>
      </c>
      <c r="O1578" s="75"/>
      <c r="P1578" s="75"/>
      <c r="Q1578" s="75"/>
      <c r="R1578" s="75"/>
      <c r="S1578" s="75"/>
      <c r="T1578" s="75"/>
      <c r="U1578" s="75"/>
      <c r="V1578" s="75"/>
      <c r="W1578" s="75"/>
      <c r="X1578" s="75"/>
      <c r="Y1578" s="75"/>
      <c r="Z1578" s="75"/>
      <c r="AA1578" s="75">
        <v>4</v>
      </c>
      <c r="AB1578" s="75">
        <v>12</v>
      </c>
      <c r="AC1578" s="75">
        <v>12</v>
      </c>
      <c r="AD1578" s="75">
        <v>12</v>
      </c>
      <c r="AE1578" s="170">
        <v>8</v>
      </c>
      <c r="AF1578" s="75"/>
      <c r="AG1578" s="75"/>
      <c r="AH1578" s="75"/>
    </row>
    <row r="1579" spans="1:34" ht="14.25" customHeight="1" x14ac:dyDescent="0.25">
      <c r="A1579" s="111">
        <v>81771202</v>
      </c>
      <c r="B1579" s="75" t="s">
        <v>2225</v>
      </c>
      <c r="C1579" s="197" t="str">
        <f>VLOOKUP(B1579,Satser!$I$133:$J$160,2,FALSE)</f>
        <v>IV</v>
      </c>
      <c r="D1579" s="220" t="s">
        <v>2567</v>
      </c>
      <c r="E1579" s="75"/>
      <c r="F1579" s="220"/>
      <c r="G1579" s="75"/>
      <c r="H1579" s="458">
        <v>2018</v>
      </c>
      <c r="I1579" s="75"/>
      <c r="J1579" s="195"/>
      <c r="K1579" s="379">
        <f>IF(B1579="",0,VLOOKUP(B1579,Satser!$D$167:$F$194,2,FALSE)*IF(AA1579="",0,VLOOKUP(AA1579,Satser!$H$2:$J$14,2,FALSE)))</f>
        <v>29746.802441382013</v>
      </c>
      <c r="L1579" s="379">
        <f>IF(B1579="",0,VLOOKUP(B1579,Satser!$I$167:$L$194,3,FALSE)*IF(AA1579="",0,VLOOKUP(AA1579,Satser!$H$2:$J$14,3,FALSE)))</f>
        <v>199728.53067785068</v>
      </c>
      <c r="M1579" s="380">
        <f t="shared" si="25"/>
        <v>229475.3331192327</v>
      </c>
      <c r="N1579" s="141" t="s">
        <v>1594</v>
      </c>
      <c r="O1579" s="75"/>
      <c r="P1579" s="75"/>
      <c r="Q1579" s="75"/>
      <c r="R1579" s="75"/>
      <c r="S1579" s="75"/>
      <c r="T1579" s="75"/>
      <c r="U1579" s="75"/>
      <c r="V1579" s="75"/>
      <c r="W1579" s="75"/>
      <c r="X1579" s="75"/>
      <c r="Y1579" s="75"/>
      <c r="Z1579" s="75"/>
      <c r="AA1579" s="75">
        <v>4</v>
      </c>
      <c r="AB1579" s="75">
        <v>12</v>
      </c>
      <c r="AC1579" s="75">
        <v>12</v>
      </c>
      <c r="AD1579" s="75">
        <v>12</v>
      </c>
      <c r="AE1579" s="170">
        <v>8</v>
      </c>
      <c r="AF1579" s="75"/>
      <c r="AG1579" s="75"/>
      <c r="AH1579" s="75"/>
    </row>
    <row r="1580" spans="1:34" ht="14.25" customHeight="1" x14ac:dyDescent="0.25">
      <c r="A1580" s="111">
        <v>81771203</v>
      </c>
      <c r="B1580" s="75" t="s">
        <v>2225</v>
      </c>
      <c r="C1580" s="197" t="str">
        <f>VLOOKUP(B1580,Satser!$I$133:$J$160,2,FALSE)</f>
        <v>IV</v>
      </c>
      <c r="D1580" s="220" t="s">
        <v>2567</v>
      </c>
      <c r="E1580" s="75"/>
      <c r="F1580" s="220"/>
      <c r="G1580" s="75"/>
      <c r="H1580" s="458">
        <v>2018</v>
      </c>
      <c r="I1580" s="75"/>
      <c r="J1580" s="195"/>
      <c r="K1580" s="379">
        <f>IF(B1580="",0,VLOOKUP(B1580,Satser!$D$167:$F$194,2,FALSE)*IF(AA1580="",0,VLOOKUP(AA1580,Satser!$H$2:$J$14,2,FALSE)))</f>
        <v>29746.802441382013</v>
      </c>
      <c r="L1580" s="379">
        <f>IF(B1580="",0,VLOOKUP(B1580,Satser!$I$167:$L$194,3,FALSE)*IF(AA1580="",0,VLOOKUP(AA1580,Satser!$H$2:$J$14,3,FALSE)))</f>
        <v>199728.53067785068</v>
      </c>
      <c r="M1580" s="380">
        <f t="shared" si="25"/>
        <v>229475.3331192327</v>
      </c>
      <c r="N1580" s="141" t="s">
        <v>1594</v>
      </c>
      <c r="O1580" s="75"/>
      <c r="P1580" s="75"/>
      <c r="Q1580" s="75"/>
      <c r="R1580" s="75"/>
      <c r="S1580" s="75"/>
      <c r="T1580" s="75"/>
      <c r="U1580" s="75"/>
      <c r="V1580" s="75"/>
      <c r="W1580" s="75"/>
      <c r="X1580" s="75"/>
      <c r="Y1580" s="75"/>
      <c r="Z1580" s="75"/>
      <c r="AA1580" s="75">
        <v>4</v>
      </c>
      <c r="AB1580" s="75">
        <v>12</v>
      </c>
      <c r="AC1580" s="75">
        <v>12</v>
      </c>
      <c r="AD1580" s="75">
        <v>12</v>
      </c>
      <c r="AE1580" s="170">
        <v>8</v>
      </c>
      <c r="AF1580" s="75"/>
      <c r="AG1580" s="75"/>
      <c r="AH1580" s="75"/>
    </row>
    <row r="1581" spans="1:34" ht="14.25" customHeight="1" x14ac:dyDescent="0.25">
      <c r="A1581" s="461">
        <v>81771204</v>
      </c>
      <c r="B1581" s="75" t="s">
        <v>2225</v>
      </c>
      <c r="C1581" s="197" t="str">
        <f>VLOOKUP(B1581,Satser!$I$133:$J$160,2,FALSE)</f>
        <v>IV</v>
      </c>
      <c r="D1581" s="220" t="s">
        <v>2567</v>
      </c>
      <c r="E1581" s="75"/>
      <c r="F1581" s="220"/>
      <c r="G1581" s="75"/>
      <c r="H1581" s="458">
        <v>2018</v>
      </c>
      <c r="I1581" s="75"/>
      <c r="J1581" s="195"/>
      <c r="K1581" s="379">
        <f>IF(B1581="",0,VLOOKUP(B1581,Satser!$D$167:$F$194,2,FALSE)*IF(AA1581="",0,VLOOKUP(AA1581,Satser!$H$2:$J$14,2,FALSE)))</f>
        <v>29746.802441382013</v>
      </c>
      <c r="L1581" s="379">
        <f>IF(B1581="",0,VLOOKUP(B1581,Satser!$I$167:$L$194,3,FALSE)*IF(AA1581="",0,VLOOKUP(AA1581,Satser!$H$2:$J$14,3,FALSE)))</f>
        <v>199728.53067785068</v>
      </c>
      <c r="M1581" s="380">
        <f t="shared" si="25"/>
        <v>229475.3331192327</v>
      </c>
      <c r="N1581" s="141" t="s">
        <v>1594</v>
      </c>
      <c r="O1581" s="75"/>
      <c r="P1581" s="75"/>
      <c r="Q1581" s="75"/>
      <c r="R1581" s="75"/>
      <c r="S1581" s="75"/>
      <c r="T1581" s="75"/>
      <c r="U1581" s="75"/>
      <c r="V1581" s="75"/>
      <c r="W1581" s="75"/>
      <c r="X1581" s="75"/>
      <c r="Y1581" s="75"/>
      <c r="Z1581" s="75"/>
      <c r="AA1581" s="75">
        <v>4</v>
      </c>
      <c r="AB1581" s="75">
        <v>12</v>
      </c>
      <c r="AC1581" s="75">
        <v>12</v>
      </c>
      <c r="AD1581" s="75">
        <v>12</v>
      </c>
      <c r="AE1581" s="170">
        <v>8</v>
      </c>
      <c r="AF1581" s="75"/>
      <c r="AG1581" s="75"/>
      <c r="AH1581" s="75"/>
    </row>
    <row r="1582" spans="1:34" ht="14.25" customHeight="1" x14ac:dyDescent="0.25">
      <c r="A1582" s="111">
        <v>81771205</v>
      </c>
      <c r="B1582" s="75" t="s">
        <v>2225</v>
      </c>
      <c r="C1582" s="197" t="str">
        <f>VLOOKUP(B1582,Satser!$I$133:$J$160,2,FALSE)</f>
        <v>IV</v>
      </c>
      <c r="D1582" s="220" t="s">
        <v>2567</v>
      </c>
      <c r="E1582" s="75"/>
      <c r="F1582" s="220"/>
      <c r="G1582" s="75"/>
      <c r="H1582" s="458">
        <v>2018</v>
      </c>
      <c r="I1582" s="75"/>
      <c r="J1582" s="195"/>
      <c r="K1582" s="379">
        <f>IF(B1582="",0,VLOOKUP(B1582,Satser!$D$167:$F$194,2,FALSE)*IF(AA1582="",0,VLOOKUP(AA1582,Satser!$H$2:$J$14,2,FALSE)))</f>
        <v>29746.802441382013</v>
      </c>
      <c r="L1582" s="379">
        <f>IF(B1582="",0,VLOOKUP(B1582,Satser!$I$167:$L$194,3,FALSE)*IF(AA1582="",0,VLOOKUP(AA1582,Satser!$H$2:$J$14,3,FALSE)))</f>
        <v>199728.53067785068</v>
      </c>
      <c r="M1582" s="380">
        <f t="shared" si="25"/>
        <v>229475.3331192327</v>
      </c>
      <c r="N1582" s="141" t="s">
        <v>1594</v>
      </c>
      <c r="O1582" s="75"/>
      <c r="P1582" s="75"/>
      <c r="Q1582" s="75"/>
      <c r="R1582" s="75"/>
      <c r="S1582" s="75"/>
      <c r="T1582" s="75"/>
      <c r="U1582" s="75"/>
      <c r="V1582" s="75"/>
      <c r="W1582" s="75"/>
      <c r="X1582" s="75"/>
      <c r="Y1582" s="75"/>
      <c r="Z1582" s="75"/>
      <c r="AA1582" s="75">
        <v>4</v>
      </c>
      <c r="AB1582" s="75">
        <v>12</v>
      </c>
      <c r="AC1582" s="75">
        <v>12</v>
      </c>
      <c r="AD1582" s="75">
        <v>12</v>
      </c>
      <c r="AE1582" s="170">
        <v>8</v>
      </c>
      <c r="AF1582" s="75"/>
      <c r="AG1582" s="75"/>
      <c r="AH1582" s="75"/>
    </row>
    <row r="1583" spans="1:34" ht="14.25" customHeight="1" x14ac:dyDescent="0.25">
      <c r="A1583" s="111">
        <v>81771206</v>
      </c>
      <c r="B1583" s="75" t="s">
        <v>2225</v>
      </c>
      <c r="C1583" s="197" t="str">
        <f>VLOOKUP(B1583,Satser!$I$133:$J$160,2,FALSE)</f>
        <v>IV</v>
      </c>
      <c r="D1583" s="220" t="s">
        <v>2567</v>
      </c>
      <c r="E1583" s="75"/>
      <c r="F1583" s="220"/>
      <c r="G1583" s="75"/>
      <c r="H1583" s="458">
        <v>2018</v>
      </c>
      <c r="I1583" s="75"/>
      <c r="J1583" s="195"/>
      <c r="K1583" s="379">
        <f>IF(B1583="",0,VLOOKUP(B1583,Satser!$D$167:$F$194,2,FALSE)*IF(AA1583="",0,VLOOKUP(AA1583,Satser!$H$2:$J$14,2,FALSE)))</f>
        <v>29746.802441382013</v>
      </c>
      <c r="L1583" s="379">
        <f>IF(B1583="",0,VLOOKUP(B1583,Satser!$I$167:$L$194,3,FALSE)*IF(AA1583="",0,VLOOKUP(AA1583,Satser!$H$2:$J$14,3,FALSE)))</f>
        <v>199728.53067785068</v>
      </c>
      <c r="M1583" s="380">
        <f t="shared" si="25"/>
        <v>229475.3331192327</v>
      </c>
      <c r="N1583" s="141" t="s">
        <v>1594</v>
      </c>
      <c r="O1583" s="75"/>
      <c r="P1583" s="75"/>
      <c r="Q1583" s="75"/>
      <c r="R1583" s="75"/>
      <c r="S1583" s="75"/>
      <c r="T1583" s="75"/>
      <c r="U1583" s="75"/>
      <c r="V1583" s="75"/>
      <c r="W1583" s="75"/>
      <c r="X1583" s="75"/>
      <c r="Y1583" s="75"/>
      <c r="Z1583" s="75"/>
      <c r="AA1583" s="75">
        <v>4</v>
      </c>
      <c r="AB1583" s="75">
        <v>12</v>
      </c>
      <c r="AC1583" s="75">
        <v>12</v>
      </c>
      <c r="AD1583" s="75">
        <v>12</v>
      </c>
      <c r="AE1583" s="170">
        <v>8</v>
      </c>
      <c r="AF1583" s="75"/>
      <c r="AG1583" s="75"/>
      <c r="AH1583" s="75"/>
    </row>
    <row r="1584" spans="1:34" ht="14.25" customHeight="1" x14ac:dyDescent="0.25">
      <c r="A1584" s="111">
        <v>81771207</v>
      </c>
      <c r="B1584" s="75" t="s">
        <v>2225</v>
      </c>
      <c r="C1584" s="197" t="str">
        <f>VLOOKUP(B1584,Satser!$I$133:$J$160,2,FALSE)</f>
        <v>IV</v>
      </c>
      <c r="D1584" s="220" t="s">
        <v>2567</v>
      </c>
      <c r="E1584" s="75"/>
      <c r="F1584" s="220"/>
      <c r="G1584" s="75"/>
      <c r="H1584" s="458">
        <v>2018</v>
      </c>
      <c r="I1584" s="75"/>
      <c r="J1584" s="195"/>
      <c r="K1584" s="379">
        <f>IF(B1584="",0,VLOOKUP(B1584,Satser!$D$167:$F$194,2,FALSE)*IF(AA1584="",0,VLOOKUP(AA1584,Satser!$H$2:$J$14,2,FALSE)))</f>
        <v>29746.802441382013</v>
      </c>
      <c r="L1584" s="379">
        <f>IF(B1584="",0,VLOOKUP(B1584,Satser!$I$167:$L$194,3,FALSE)*IF(AA1584="",0,VLOOKUP(AA1584,Satser!$H$2:$J$14,3,FALSE)))</f>
        <v>199728.53067785068</v>
      </c>
      <c r="M1584" s="380">
        <f t="shared" si="25"/>
        <v>229475.3331192327</v>
      </c>
      <c r="N1584" s="141" t="s">
        <v>1594</v>
      </c>
      <c r="O1584" s="75"/>
      <c r="P1584" s="75"/>
      <c r="Q1584" s="75"/>
      <c r="R1584" s="75"/>
      <c r="S1584" s="75"/>
      <c r="T1584" s="75"/>
      <c r="U1584" s="75"/>
      <c r="V1584" s="75"/>
      <c r="W1584" s="75"/>
      <c r="X1584" s="75"/>
      <c r="Y1584" s="75"/>
      <c r="Z1584" s="75"/>
      <c r="AA1584" s="75">
        <v>4</v>
      </c>
      <c r="AB1584" s="75">
        <v>12</v>
      </c>
      <c r="AC1584" s="75">
        <v>12</v>
      </c>
      <c r="AD1584" s="75">
        <v>12</v>
      </c>
      <c r="AE1584" s="170">
        <v>8</v>
      </c>
      <c r="AF1584" s="75"/>
      <c r="AG1584" s="75"/>
      <c r="AH1584" s="75"/>
    </row>
    <row r="1585" spans="1:34" ht="14.25" customHeight="1" x14ac:dyDescent="0.25">
      <c r="A1585" s="111">
        <v>81771208</v>
      </c>
      <c r="B1585" s="75" t="s">
        <v>2225</v>
      </c>
      <c r="C1585" s="197" t="str">
        <f>VLOOKUP(B1585,Satser!$I$133:$J$160,2,FALSE)</f>
        <v>IV</v>
      </c>
      <c r="D1585" s="220" t="s">
        <v>2567</v>
      </c>
      <c r="E1585" s="75"/>
      <c r="F1585" s="220"/>
      <c r="G1585" s="75"/>
      <c r="H1585" s="458">
        <v>2018</v>
      </c>
      <c r="I1585" s="75"/>
      <c r="J1585" s="195"/>
      <c r="K1585" s="379">
        <f>IF(B1585="",0,VLOOKUP(B1585,Satser!$D$167:$F$194,2,FALSE)*IF(AA1585="",0,VLOOKUP(AA1585,Satser!$H$2:$J$14,2,FALSE)))</f>
        <v>29746.802441382013</v>
      </c>
      <c r="L1585" s="379">
        <f>IF(B1585="",0,VLOOKUP(B1585,Satser!$I$167:$L$194,3,FALSE)*IF(AA1585="",0,VLOOKUP(AA1585,Satser!$H$2:$J$14,3,FALSE)))</f>
        <v>199728.53067785068</v>
      </c>
      <c r="M1585" s="380">
        <f t="shared" si="25"/>
        <v>229475.3331192327</v>
      </c>
      <c r="N1585" s="141" t="s">
        <v>1594</v>
      </c>
      <c r="O1585" s="75"/>
      <c r="P1585" s="75"/>
      <c r="Q1585" s="75"/>
      <c r="R1585" s="75"/>
      <c r="S1585" s="75"/>
      <c r="T1585" s="75"/>
      <c r="U1585" s="75"/>
      <c r="V1585" s="75"/>
      <c r="W1585" s="75"/>
      <c r="X1585" s="75"/>
      <c r="Y1585" s="75"/>
      <c r="Z1585" s="75"/>
      <c r="AA1585" s="75">
        <v>4</v>
      </c>
      <c r="AB1585" s="75">
        <v>12</v>
      </c>
      <c r="AC1585" s="75">
        <v>12</v>
      </c>
      <c r="AD1585" s="75">
        <v>12</v>
      </c>
      <c r="AE1585" s="170">
        <v>8</v>
      </c>
      <c r="AF1585" s="75"/>
      <c r="AG1585" s="75"/>
      <c r="AH1585" s="75"/>
    </row>
    <row r="1586" spans="1:34" ht="14.25" customHeight="1" x14ac:dyDescent="0.25">
      <c r="A1586" s="461">
        <v>81771209</v>
      </c>
      <c r="B1586" s="75" t="s">
        <v>2225</v>
      </c>
      <c r="C1586" s="197" t="str">
        <f>VLOOKUP(B1586,Satser!$I$133:$J$160,2,FALSE)</f>
        <v>IV</v>
      </c>
      <c r="D1586" s="220" t="s">
        <v>2567</v>
      </c>
      <c r="E1586" s="75"/>
      <c r="F1586" s="220"/>
      <c r="G1586" s="75"/>
      <c r="H1586" s="458">
        <v>2018</v>
      </c>
      <c r="I1586" s="75"/>
      <c r="J1586" s="195"/>
      <c r="K1586" s="379">
        <f>IF(B1586="",0,VLOOKUP(B1586,Satser!$D$167:$F$194,2,FALSE)*IF(AA1586="",0,VLOOKUP(AA1586,Satser!$H$2:$J$14,2,FALSE)))</f>
        <v>29746.802441382013</v>
      </c>
      <c r="L1586" s="379">
        <f>IF(B1586="",0,VLOOKUP(B1586,Satser!$I$167:$L$194,3,FALSE)*IF(AA1586="",0,VLOOKUP(AA1586,Satser!$H$2:$J$14,3,FALSE)))</f>
        <v>199728.53067785068</v>
      </c>
      <c r="M1586" s="380">
        <f t="shared" si="25"/>
        <v>229475.3331192327</v>
      </c>
      <c r="N1586" s="141" t="s">
        <v>1594</v>
      </c>
      <c r="O1586" s="75"/>
      <c r="P1586" s="75"/>
      <c r="Q1586" s="75"/>
      <c r="R1586" s="75"/>
      <c r="S1586" s="75"/>
      <c r="T1586" s="75"/>
      <c r="U1586" s="75"/>
      <c r="V1586" s="75"/>
      <c r="W1586" s="75"/>
      <c r="X1586" s="75"/>
      <c r="Y1586" s="75"/>
      <c r="Z1586" s="75"/>
      <c r="AA1586" s="75">
        <v>4</v>
      </c>
      <c r="AB1586" s="75">
        <v>12</v>
      </c>
      <c r="AC1586" s="75">
        <v>12</v>
      </c>
      <c r="AD1586" s="75">
        <v>12</v>
      </c>
      <c r="AE1586" s="170">
        <v>8</v>
      </c>
      <c r="AF1586" s="75"/>
      <c r="AG1586" s="75"/>
      <c r="AH1586" s="75"/>
    </row>
    <row r="1587" spans="1:34" ht="14.25" customHeight="1" x14ac:dyDescent="0.25">
      <c r="A1587" s="111">
        <v>81771210</v>
      </c>
      <c r="B1587" s="75" t="s">
        <v>2225</v>
      </c>
      <c r="C1587" s="197" t="str">
        <f>VLOOKUP(B1587,Satser!$I$133:$J$160,2,FALSE)</f>
        <v>IV</v>
      </c>
      <c r="D1587" s="220" t="s">
        <v>2790</v>
      </c>
      <c r="E1587" s="75"/>
      <c r="F1587" s="220"/>
      <c r="G1587" s="75"/>
      <c r="H1587" s="458">
        <v>2018</v>
      </c>
      <c r="I1587" s="75"/>
      <c r="J1587" s="195"/>
      <c r="K1587" s="379">
        <f>IF(B1587="",0,VLOOKUP(B1587,Satser!$D$167:$F$194,2,FALSE)*IF(AA1587="",0,VLOOKUP(AA1587,Satser!$H$2:$J$14,2,FALSE)))</f>
        <v>29746.802441382013</v>
      </c>
      <c r="L1587" s="379">
        <f>IF(B1587="",0,VLOOKUP(B1587,Satser!$I$167:$L$194,3,FALSE)*IF(AA1587="",0,VLOOKUP(AA1587,Satser!$H$2:$J$14,3,FALSE)))</f>
        <v>199728.53067785068</v>
      </c>
      <c r="M1587" s="380">
        <f t="shared" si="25"/>
        <v>229475.3331192327</v>
      </c>
      <c r="N1587" s="141" t="s">
        <v>1594</v>
      </c>
      <c r="O1587" s="75"/>
      <c r="P1587" s="75"/>
      <c r="Q1587" s="75"/>
      <c r="R1587" s="75"/>
      <c r="S1587" s="75"/>
      <c r="T1587" s="75"/>
      <c r="U1587" s="75"/>
      <c r="V1587" s="75"/>
      <c r="W1587" s="75"/>
      <c r="X1587" s="75"/>
      <c r="Y1587" s="75"/>
      <c r="Z1587" s="75"/>
      <c r="AA1587" s="75">
        <v>4</v>
      </c>
      <c r="AB1587" s="75">
        <v>12</v>
      </c>
      <c r="AC1587" s="75">
        <v>12</v>
      </c>
      <c r="AD1587" s="75">
        <v>12</v>
      </c>
      <c r="AE1587" s="170">
        <v>8</v>
      </c>
      <c r="AF1587" s="75"/>
      <c r="AG1587" s="75"/>
      <c r="AH1587" s="75"/>
    </row>
    <row r="1588" spans="1:34" ht="14.25" customHeight="1" x14ac:dyDescent="0.25">
      <c r="A1588" s="111">
        <v>81771211</v>
      </c>
      <c r="B1588" s="75" t="s">
        <v>2226</v>
      </c>
      <c r="C1588" s="197" t="str">
        <f>VLOOKUP(B1588,Satser!$I$133:$J$160,2,FALSE)</f>
        <v>MH</v>
      </c>
      <c r="D1588" s="220" t="s">
        <v>2567</v>
      </c>
      <c r="E1588" s="75"/>
      <c r="F1588" s="220"/>
      <c r="G1588" s="75"/>
      <c r="H1588" s="458">
        <v>2018</v>
      </c>
      <c r="I1588" s="75"/>
      <c r="J1588" s="195"/>
      <c r="K1588" s="379">
        <f>IF(B1588="",0,VLOOKUP(B1588,Satser!$D$167:$F$194,2,FALSE)*IF(AA1588="",0,VLOOKUP(AA1588,Satser!$H$2:$J$14,2,FALSE)))</f>
        <v>42495.432059117164</v>
      </c>
      <c r="L1588" s="379">
        <f>IF(B1588="",0,VLOOKUP(B1588,Satser!$I$167:$L$194,3,FALSE)*IF(AA1588="",0,VLOOKUP(AA1588,Satser!$H$2:$J$14,3,FALSE)))</f>
        <v>199728.53067785068</v>
      </c>
      <c r="M1588" s="380">
        <f t="shared" si="25"/>
        <v>242223.96273696783</v>
      </c>
      <c r="N1588" s="141" t="s">
        <v>1594</v>
      </c>
      <c r="O1588" s="75"/>
      <c r="P1588" s="75"/>
      <c r="Q1588" s="75"/>
      <c r="R1588" s="75"/>
      <c r="S1588" s="75"/>
      <c r="T1588" s="75"/>
      <c r="U1588" s="75"/>
      <c r="V1588" s="75"/>
      <c r="W1588" s="75"/>
      <c r="X1588" s="75"/>
      <c r="Y1588" s="75"/>
      <c r="Z1588" s="75"/>
      <c r="AA1588" s="75">
        <v>4</v>
      </c>
      <c r="AB1588" s="75">
        <v>12</v>
      </c>
      <c r="AC1588" s="75">
        <v>12</v>
      </c>
      <c r="AD1588" s="75">
        <v>12</v>
      </c>
      <c r="AE1588" s="170">
        <v>8</v>
      </c>
      <c r="AF1588" s="75"/>
      <c r="AG1588" s="75"/>
      <c r="AH1588" s="75"/>
    </row>
    <row r="1589" spans="1:34" ht="14.25" customHeight="1" x14ac:dyDescent="0.25">
      <c r="A1589" s="111">
        <v>81771212</v>
      </c>
      <c r="B1589" s="75" t="s">
        <v>2226</v>
      </c>
      <c r="C1589" s="197" t="str">
        <f>VLOOKUP(B1589,Satser!$I$133:$J$160,2,FALSE)</f>
        <v>MH</v>
      </c>
      <c r="D1589" s="220" t="s">
        <v>2567</v>
      </c>
      <c r="E1589" s="75"/>
      <c r="F1589" s="220"/>
      <c r="G1589" s="75"/>
      <c r="H1589" s="458">
        <v>2018</v>
      </c>
      <c r="I1589" s="75"/>
      <c r="J1589" s="195"/>
      <c r="K1589" s="379">
        <f>IF(B1589="",0,VLOOKUP(B1589,Satser!$D$167:$F$194,2,FALSE)*IF(AA1589="",0,VLOOKUP(AA1589,Satser!$H$2:$J$14,2,FALSE)))</f>
        <v>42495.432059117164</v>
      </c>
      <c r="L1589" s="379">
        <f>IF(B1589="",0,VLOOKUP(B1589,Satser!$I$167:$L$194,3,FALSE)*IF(AA1589="",0,VLOOKUP(AA1589,Satser!$H$2:$J$14,3,FALSE)))</f>
        <v>199728.53067785068</v>
      </c>
      <c r="M1589" s="380">
        <f t="shared" si="25"/>
        <v>242223.96273696783</v>
      </c>
      <c r="N1589" s="141" t="s">
        <v>1594</v>
      </c>
      <c r="O1589" s="75"/>
      <c r="P1589" s="75"/>
      <c r="Q1589" s="75"/>
      <c r="R1589" s="75"/>
      <c r="S1589" s="75"/>
      <c r="T1589" s="75"/>
      <c r="U1589" s="75"/>
      <c r="V1589" s="75"/>
      <c r="W1589" s="75"/>
      <c r="X1589" s="75"/>
      <c r="Y1589" s="75"/>
      <c r="Z1589" s="75"/>
      <c r="AA1589" s="75">
        <v>4</v>
      </c>
      <c r="AB1589" s="75">
        <v>12</v>
      </c>
      <c r="AC1589" s="75">
        <v>12</v>
      </c>
      <c r="AD1589" s="75">
        <v>12</v>
      </c>
      <c r="AE1589" s="170">
        <v>8</v>
      </c>
      <c r="AF1589" s="75"/>
      <c r="AG1589" s="75"/>
      <c r="AH1589" s="75"/>
    </row>
    <row r="1590" spans="1:34" ht="14.25" customHeight="1" x14ac:dyDescent="0.25">
      <c r="A1590" s="111">
        <v>81771213</v>
      </c>
      <c r="B1590" s="75" t="s">
        <v>2226</v>
      </c>
      <c r="C1590" s="197" t="str">
        <f>VLOOKUP(B1590,Satser!$I$133:$J$160,2,FALSE)</f>
        <v>MH</v>
      </c>
      <c r="D1590" s="220" t="s">
        <v>2567</v>
      </c>
      <c r="E1590" s="75"/>
      <c r="F1590" s="220"/>
      <c r="G1590" s="75"/>
      <c r="H1590" s="458">
        <v>2018</v>
      </c>
      <c r="I1590" s="75"/>
      <c r="J1590" s="195"/>
      <c r="K1590" s="379">
        <f>IF(B1590="",0,VLOOKUP(B1590,Satser!$D$167:$F$194,2,FALSE)*IF(AA1590="",0,VLOOKUP(AA1590,Satser!$H$2:$J$14,2,FALSE)))</f>
        <v>42495.432059117164</v>
      </c>
      <c r="L1590" s="379">
        <f>IF(B1590="",0,VLOOKUP(B1590,Satser!$I$167:$L$194,3,FALSE)*IF(AA1590="",0,VLOOKUP(AA1590,Satser!$H$2:$J$14,3,FALSE)))</f>
        <v>199728.53067785068</v>
      </c>
      <c r="M1590" s="380">
        <f t="shared" si="25"/>
        <v>242223.96273696783</v>
      </c>
      <c r="N1590" s="141" t="s">
        <v>1594</v>
      </c>
      <c r="O1590" s="75"/>
      <c r="P1590" s="75"/>
      <c r="Q1590" s="75"/>
      <c r="R1590" s="75"/>
      <c r="S1590" s="75"/>
      <c r="T1590" s="75"/>
      <c r="U1590" s="75"/>
      <c r="V1590" s="75"/>
      <c r="W1590" s="75"/>
      <c r="X1590" s="75"/>
      <c r="Y1590" s="75"/>
      <c r="Z1590" s="75"/>
      <c r="AA1590" s="75">
        <v>4</v>
      </c>
      <c r="AB1590" s="75">
        <v>12</v>
      </c>
      <c r="AC1590" s="75">
        <v>12</v>
      </c>
      <c r="AD1590" s="75">
        <v>12</v>
      </c>
      <c r="AE1590" s="170">
        <v>8</v>
      </c>
      <c r="AF1590" s="75"/>
      <c r="AG1590" s="75"/>
      <c r="AH1590" s="75"/>
    </row>
    <row r="1591" spans="1:34" ht="14.25" customHeight="1" x14ac:dyDescent="0.25">
      <c r="A1591" s="461">
        <v>81771214</v>
      </c>
      <c r="B1591" s="75" t="s">
        <v>2226</v>
      </c>
      <c r="C1591" s="197" t="str">
        <f>VLOOKUP(B1591,Satser!$I$133:$J$160,2,FALSE)</f>
        <v>MH</v>
      </c>
      <c r="D1591" s="220" t="s">
        <v>2567</v>
      </c>
      <c r="E1591" s="75"/>
      <c r="F1591" s="220"/>
      <c r="G1591" s="75"/>
      <c r="H1591" s="458">
        <v>2018</v>
      </c>
      <c r="I1591" s="75"/>
      <c r="J1591" s="195"/>
      <c r="K1591" s="379">
        <f>IF(B1591="",0,VLOOKUP(B1591,Satser!$D$167:$F$194,2,FALSE)*IF(AA1591="",0,VLOOKUP(AA1591,Satser!$H$2:$J$14,2,FALSE)))</f>
        <v>42495.432059117164</v>
      </c>
      <c r="L1591" s="379">
        <f>IF(B1591="",0,VLOOKUP(B1591,Satser!$I$167:$L$194,3,FALSE)*IF(AA1591="",0,VLOOKUP(AA1591,Satser!$H$2:$J$14,3,FALSE)))</f>
        <v>199728.53067785068</v>
      </c>
      <c r="M1591" s="380">
        <f t="shared" si="25"/>
        <v>242223.96273696783</v>
      </c>
      <c r="N1591" s="141" t="s">
        <v>1594</v>
      </c>
      <c r="O1591" s="75"/>
      <c r="P1591" s="75"/>
      <c r="Q1591" s="75"/>
      <c r="R1591" s="75"/>
      <c r="S1591" s="75"/>
      <c r="T1591" s="75"/>
      <c r="U1591" s="75"/>
      <c r="V1591" s="75"/>
      <c r="W1591" s="75"/>
      <c r="X1591" s="75"/>
      <c r="Y1591" s="75"/>
      <c r="Z1591" s="75"/>
      <c r="AA1591" s="75">
        <v>4</v>
      </c>
      <c r="AB1591" s="75">
        <v>12</v>
      </c>
      <c r="AC1591" s="75">
        <v>12</v>
      </c>
      <c r="AD1591" s="75">
        <v>12</v>
      </c>
      <c r="AE1591" s="170">
        <v>8</v>
      </c>
      <c r="AF1591" s="75"/>
      <c r="AG1591" s="75"/>
      <c r="AH1591" s="75"/>
    </row>
    <row r="1592" spans="1:34" ht="14.25" customHeight="1" x14ac:dyDescent="0.25">
      <c r="A1592" s="111">
        <v>81771215</v>
      </c>
      <c r="B1592" s="75" t="s">
        <v>2226</v>
      </c>
      <c r="C1592" s="197" t="str">
        <f>VLOOKUP(B1592,Satser!$I$133:$J$160,2,FALSE)</f>
        <v>MH</v>
      </c>
      <c r="D1592" s="220" t="s">
        <v>2567</v>
      </c>
      <c r="E1592" s="75"/>
      <c r="F1592" s="220"/>
      <c r="G1592" s="75"/>
      <c r="H1592" s="458">
        <v>2018</v>
      </c>
      <c r="I1592" s="75"/>
      <c r="J1592" s="195"/>
      <c r="K1592" s="379">
        <f>IF(B1592="",0,VLOOKUP(B1592,Satser!$D$167:$F$194,2,FALSE)*IF(AA1592="",0,VLOOKUP(AA1592,Satser!$H$2:$J$14,2,FALSE)))</f>
        <v>42495.432059117164</v>
      </c>
      <c r="L1592" s="379">
        <f>IF(B1592="",0,VLOOKUP(B1592,Satser!$I$167:$L$194,3,FALSE)*IF(AA1592="",0,VLOOKUP(AA1592,Satser!$H$2:$J$14,3,FALSE)))</f>
        <v>199728.53067785068</v>
      </c>
      <c r="M1592" s="380">
        <f t="shared" si="25"/>
        <v>242223.96273696783</v>
      </c>
      <c r="N1592" s="141" t="s">
        <v>1594</v>
      </c>
      <c r="O1592" s="75"/>
      <c r="P1592" s="75"/>
      <c r="Q1592" s="75"/>
      <c r="R1592" s="75"/>
      <c r="S1592" s="75"/>
      <c r="T1592" s="75"/>
      <c r="U1592" s="75"/>
      <c r="V1592" s="75"/>
      <c r="W1592" s="75"/>
      <c r="X1592" s="75"/>
      <c r="Y1592" s="75"/>
      <c r="Z1592" s="75"/>
      <c r="AA1592" s="75">
        <v>4</v>
      </c>
      <c r="AB1592" s="75">
        <v>12</v>
      </c>
      <c r="AC1592" s="75">
        <v>12</v>
      </c>
      <c r="AD1592" s="75">
        <v>12</v>
      </c>
      <c r="AE1592" s="170">
        <v>8</v>
      </c>
      <c r="AF1592" s="75"/>
      <c r="AG1592" s="75"/>
      <c r="AH1592" s="75"/>
    </row>
    <row r="1593" spans="1:34" ht="14.25" customHeight="1" x14ac:dyDescent="0.25">
      <c r="A1593" s="111">
        <v>81771216</v>
      </c>
      <c r="B1593" s="75" t="s">
        <v>2226</v>
      </c>
      <c r="C1593" s="197" t="str">
        <f>VLOOKUP(B1593,Satser!$I$133:$J$160,2,FALSE)</f>
        <v>MH</v>
      </c>
      <c r="D1593" s="220" t="s">
        <v>2567</v>
      </c>
      <c r="E1593" s="75"/>
      <c r="F1593" s="220"/>
      <c r="G1593" s="75"/>
      <c r="H1593" s="458">
        <v>2018</v>
      </c>
      <c r="I1593" s="75"/>
      <c r="J1593" s="195"/>
      <c r="K1593" s="379">
        <f>IF(B1593="",0,VLOOKUP(B1593,Satser!$D$167:$F$194,2,FALSE)*IF(AA1593="",0,VLOOKUP(AA1593,Satser!$H$2:$J$14,2,FALSE)))</f>
        <v>42495.432059117164</v>
      </c>
      <c r="L1593" s="379">
        <f>IF(B1593="",0,VLOOKUP(B1593,Satser!$I$167:$L$194,3,FALSE)*IF(AA1593="",0,VLOOKUP(AA1593,Satser!$H$2:$J$14,3,FALSE)))</f>
        <v>199728.53067785068</v>
      </c>
      <c r="M1593" s="380">
        <f t="shared" si="25"/>
        <v>242223.96273696783</v>
      </c>
      <c r="N1593" s="141" t="s">
        <v>1594</v>
      </c>
      <c r="O1593" s="75"/>
      <c r="P1593" s="75"/>
      <c r="Q1593" s="75"/>
      <c r="R1593" s="75"/>
      <c r="S1593" s="75"/>
      <c r="T1593" s="75"/>
      <c r="U1593" s="75"/>
      <c r="V1593" s="75"/>
      <c r="W1593" s="75"/>
      <c r="X1593" s="75"/>
      <c r="Y1593" s="75"/>
      <c r="Z1593" s="75"/>
      <c r="AA1593" s="75">
        <v>4</v>
      </c>
      <c r="AB1593" s="75">
        <v>12</v>
      </c>
      <c r="AC1593" s="75">
        <v>12</v>
      </c>
      <c r="AD1593" s="75">
        <v>12</v>
      </c>
      <c r="AE1593" s="170">
        <v>8</v>
      </c>
      <c r="AF1593" s="75"/>
      <c r="AG1593" s="75"/>
      <c r="AH1593" s="75"/>
    </row>
    <row r="1594" spans="1:34" ht="14.25" customHeight="1" x14ac:dyDescent="0.25">
      <c r="A1594" s="111">
        <v>81771217</v>
      </c>
      <c r="B1594" s="75" t="s">
        <v>2226</v>
      </c>
      <c r="C1594" s="197" t="str">
        <f>VLOOKUP(B1594,Satser!$I$133:$J$160,2,FALSE)</f>
        <v>MH</v>
      </c>
      <c r="D1594" s="220" t="s">
        <v>2567</v>
      </c>
      <c r="E1594" s="75"/>
      <c r="F1594" s="220"/>
      <c r="G1594" s="75"/>
      <c r="H1594" s="458">
        <v>2018</v>
      </c>
      <c r="I1594" s="75"/>
      <c r="J1594" s="195"/>
      <c r="K1594" s="379">
        <f>IF(B1594="",0,VLOOKUP(B1594,Satser!$D$167:$F$194,2,FALSE)*IF(AA1594="",0,VLOOKUP(AA1594,Satser!$H$2:$J$14,2,FALSE)))</f>
        <v>42495.432059117164</v>
      </c>
      <c r="L1594" s="379">
        <f>IF(B1594="",0,VLOOKUP(B1594,Satser!$I$167:$L$194,3,FALSE)*IF(AA1594="",0,VLOOKUP(AA1594,Satser!$H$2:$J$14,3,FALSE)))</f>
        <v>199728.53067785068</v>
      </c>
      <c r="M1594" s="380">
        <f t="shared" si="25"/>
        <v>242223.96273696783</v>
      </c>
      <c r="N1594" s="141" t="s">
        <v>1594</v>
      </c>
      <c r="O1594" s="75"/>
      <c r="P1594" s="75"/>
      <c r="Q1594" s="75"/>
      <c r="R1594" s="75"/>
      <c r="S1594" s="75"/>
      <c r="T1594" s="75"/>
      <c r="U1594" s="75"/>
      <c r="V1594" s="75"/>
      <c r="W1594" s="75"/>
      <c r="X1594" s="75"/>
      <c r="Y1594" s="75"/>
      <c r="Z1594" s="75"/>
      <c r="AA1594" s="75">
        <v>4</v>
      </c>
      <c r="AB1594" s="75">
        <v>12</v>
      </c>
      <c r="AC1594" s="75">
        <v>12</v>
      </c>
      <c r="AD1594" s="75">
        <v>12</v>
      </c>
      <c r="AE1594" s="170">
        <v>8</v>
      </c>
      <c r="AF1594" s="75"/>
      <c r="AG1594" s="75"/>
      <c r="AH1594" s="75"/>
    </row>
    <row r="1595" spans="1:34" ht="14.25" customHeight="1" x14ac:dyDescent="0.25">
      <c r="A1595" s="111">
        <v>81771218</v>
      </c>
      <c r="B1595" s="75" t="s">
        <v>2226</v>
      </c>
      <c r="C1595" s="197" t="str">
        <f>VLOOKUP(B1595,Satser!$I$133:$J$160,2,FALSE)</f>
        <v>MH</v>
      </c>
      <c r="D1595" s="220" t="s">
        <v>2567</v>
      </c>
      <c r="E1595" s="75"/>
      <c r="F1595" s="220"/>
      <c r="G1595" s="75"/>
      <c r="H1595" s="458">
        <v>2018</v>
      </c>
      <c r="I1595" s="75"/>
      <c r="J1595" s="195"/>
      <c r="K1595" s="379">
        <f>IF(B1595="",0,VLOOKUP(B1595,Satser!$D$167:$F$194,2,FALSE)*IF(AA1595="",0,VLOOKUP(AA1595,Satser!$H$2:$J$14,2,FALSE)))</f>
        <v>42495.432059117164</v>
      </c>
      <c r="L1595" s="379">
        <f>IF(B1595="",0,VLOOKUP(B1595,Satser!$I$167:$L$194,3,FALSE)*IF(AA1595="",0,VLOOKUP(AA1595,Satser!$H$2:$J$14,3,FALSE)))</f>
        <v>199728.53067785068</v>
      </c>
      <c r="M1595" s="380">
        <f t="shared" si="25"/>
        <v>242223.96273696783</v>
      </c>
      <c r="N1595" s="141" t="s">
        <v>1594</v>
      </c>
      <c r="O1595" s="75"/>
      <c r="P1595" s="75"/>
      <c r="Q1595" s="75"/>
      <c r="R1595" s="75"/>
      <c r="S1595" s="75"/>
      <c r="T1595" s="75"/>
      <c r="U1595" s="75"/>
      <c r="V1595" s="75"/>
      <c r="W1595" s="75"/>
      <c r="X1595" s="75"/>
      <c r="Y1595" s="75"/>
      <c r="Z1595" s="75"/>
      <c r="AA1595" s="75">
        <v>4</v>
      </c>
      <c r="AB1595" s="75">
        <v>12</v>
      </c>
      <c r="AC1595" s="75">
        <v>12</v>
      </c>
      <c r="AD1595" s="75">
        <v>12</v>
      </c>
      <c r="AE1595" s="170">
        <v>8</v>
      </c>
      <c r="AF1595" s="75"/>
      <c r="AG1595" s="75"/>
      <c r="AH1595" s="75"/>
    </row>
    <row r="1596" spans="1:34" ht="14.25" customHeight="1" x14ac:dyDescent="0.25">
      <c r="A1596" s="461">
        <v>81771219</v>
      </c>
      <c r="B1596" s="75" t="s">
        <v>2226</v>
      </c>
      <c r="C1596" s="197" t="str">
        <f>VLOOKUP(B1596,Satser!$I$133:$J$160,2,FALSE)</f>
        <v>MH</v>
      </c>
      <c r="D1596" s="220" t="s">
        <v>2567</v>
      </c>
      <c r="E1596" s="75"/>
      <c r="F1596" s="220"/>
      <c r="G1596" s="75"/>
      <c r="H1596" s="458">
        <v>2018</v>
      </c>
      <c r="I1596" s="75"/>
      <c r="J1596" s="195"/>
      <c r="K1596" s="379">
        <f>IF(B1596="",0,VLOOKUP(B1596,Satser!$D$167:$F$194,2,FALSE)*IF(AA1596="",0,VLOOKUP(AA1596,Satser!$H$2:$J$14,2,FALSE)))</f>
        <v>42495.432059117164</v>
      </c>
      <c r="L1596" s="379">
        <f>IF(B1596="",0,VLOOKUP(B1596,Satser!$I$167:$L$194,3,FALSE)*IF(AA1596="",0,VLOOKUP(AA1596,Satser!$H$2:$J$14,3,FALSE)))</f>
        <v>199728.53067785068</v>
      </c>
      <c r="M1596" s="380">
        <f t="shared" si="25"/>
        <v>242223.96273696783</v>
      </c>
      <c r="N1596" s="141" t="s">
        <v>1594</v>
      </c>
      <c r="O1596" s="75"/>
      <c r="P1596" s="75"/>
      <c r="Q1596" s="75"/>
      <c r="R1596" s="75"/>
      <c r="S1596" s="75"/>
      <c r="T1596" s="75"/>
      <c r="U1596" s="75"/>
      <c r="V1596" s="75"/>
      <c r="W1596" s="75"/>
      <c r="X1596" s="75"/>
      <c r="Y1596" s="75"/>
      <c r="Z1596" s="75"/>
      <c r="AA1596" s="75">
        <v>4</v>
      </c>
      <c r="AB1596" s="75">
        <v>12</v>
      </c>
      <c r="AC1596" s="75">
        <v>12</v>
      </c>
      <c r="AD1596" s="75">
        <v>12</v>
      </c>
      <c r="AE1596" s="170">
        <v>8</v>
      </c>
      <c r="AF1596" s="75"/>
      <c r="AG1596" s="75"/>
      <c r="AH1596" s="75"/>
    </row>
    <row r="1597" spans="1:34" ht="14.25" customHeight="1" x14ac:dyDescent="0.25">
      <c r="A1597" s="111">
        <v>81771220</v>
      </c>
      <c r="B1597" s="75" t="s">
        <v>2226</v>
      </c>
      <c r="C1597" s="197" t="str">
        <f>VLOOKUP(B1597,Satser!$I$133:$J$160,2,FALSE)</f>
        <v>MH</v>
      </c>
      <c r="D1597" s="220" t="s">
        <v>2567</v>
      </c>
      <c r="E1597" s="75"/>
      <c r="F1597" s="220"/>
      <c r="G1597" s="75"/>
      <c r="H1597" s="458">
        <v>2018</v>
      </c>
      <c r="I1597" s="75"/>
      <c r="J1597" s="195"/>
      <c r="K1597" s="379">
        <f>IF(B1597="",0,VLOOKUP(B1597,Satser!$D$167:$F$194,2,FALSE)*IF(AA1597="",0,VLOOKUP(AA1597,Satser!$H$2:$J$14,2,FALSE)))</f>
        <v>42495.432059117164</v>
      </c>
      <c r="L1597" s="379">
        <f>IF(B1597="",0,VLOOKUP(B1597,Satser!$I$167:$L$194,3,FALSE)*IF(AA1597="",0,VLOOKUP(AA1597,Satser!$H$2:$J$14,3,FALSE)))</f>
        <v>199728.53067785068</v>
      </c>
      <c r="M1597" s="380">
        <f t="shared" si="25"/>
        <v>242223.96273696783</v>
      </c>
      <c r="N1597" s="141" t="s">
        <v>1594</v>
      </c>
      <c r="O1597" s="75"/>
      <c r="P1597" s="75"/>
      <c r="Q1597" s="75"/>
      <c r="R1597" s="75"/>
      <c r="S1597" s="75"/>
      <c r="T1597" s="75"/>
      <c r="U1597" s="75"/>
      <c r="V1597" s="75"/>
      <c r="W1597" s="75"/>
      <c r="X1597" s="75"/>
      <c r="Y1597" s="75"/>
      <c r="Z1597" s="75"/>
      <c r="AA1597" s="75">
        <v>4</v>
      </c>
      <c r="AB1597" s="75">
        <v>12</v>
      </c>
      <c r="AC1597" s="75">
        <v>12</v>
      </c>
      <c r="AD1597" s="75">
        <v>12</v>
      </c>
      <c r="AE1597" s="170">
        <v>8</v>
      </c>
      <c r="AF1597" s="75"/>
      <c r="AG1597" s="75"/>
      <c r="AH1597" s="75"/>
    </row>
    <row r="1598" spans="1:34" ht="14.25" customHeight="1" x14ac:dyDescent="0.25">
      <c r="A1598" s="111">
        <v>81771221</v>
      </c>
      <c r="B1598" s="75" t="s">
        <v>2226</v>
      </c>
      <c r="C1598" s="197" t="str">
        <f>VLOOKUP(B1598,Satser!$I$133:$J$160,2,FALSE)</f>
        <v>MH</v>
      </c>
      <c r="D1598" s="220" t="s">
        <v>2567</v>
      </c>
      <c r="E1598" s="75"/>
      <c r="F1598" s="220"/>
      <c r="G1598" s="75"/>
      <c r="H1598" s="458">
        <v>2018</v>
      </c>
      <c r="I1598" s="75"/>
      <c r="J1598" s="195"/>
      <c r="K1598" s="379">
        <f>IF(B1598="",0,VLOOKUP(B1598,Satser!$D$167:$F$194,2,FALSE)*IF(AA1598="",0,VLOOKUP(AA1598,Satser!$H$2:$J$14,2,FALSE)))</f>
        <v>42495.432059117164</v>
      </c>
      <c r="L1598" s="379">
        <f>IF(B1598="",0,VLOOKUP(B1598,Satser!$I$167:$L$194,3,FALSE)*IF(AA1598="",0,VLOOKUP(AA1598,Satser!$H$2:$J$14,3,FALSE)))</f>
        <v>199728.53067785068</v>
      </c>
      <c r="M1598" s="380">
        <f t="shared" si="25"/>
        <v>242223.96273696783</v>
      </c>
      <c r="N1598" s="141" t="s">
        <v>1594</v>
      </c>
      <c r="O1598" s="75"/>
      <c r="P1598" s="75"/>
      <c r="Q1598" s="75"/>
      <c r="R1598" s="75"/>
      <c r="S1598" s="75"/>
      <c r="T1598" s="75"/>
      <c r="U1598" s="75"/>
      <c r="V1598" s="75"/>
      <c r="W1598" s="75"/>
      <c r="X1598" s="75"/>
      <c r="Y1598" s="75"/>
      <c r="Z1598" s="75"/>
      <c r="AA1598" s="75">
        <v>4</v>
      </c>
      <c r="AB1598" s="75">
        <v>12</v>
      </c>
      <c r="AC1598" s="75">
        <v>12</v>
      </c>
      <c r="AD1598" s="75">
        <v>12</v>
      </c>
      <c r="AE1598" s="170">
        <v>8</v>
      </c>
      <c r="AF1598" s="75"/>
      <c r="AG1598" s="75"/>
      <c r="AH1598" s="75"/>
    </row>
    <row r="1599" spans="1:34" ht="14.25" customHeight="1" x14ac:dyDescent="0.25">
      <c r="A1599" s="111">
        <v>81771222</v>
      </c>
      <c r="B1599" s="75" t="s">
        <v>2226</v>
      </c>
      <c r="C1599" s="197" t="str">
        <f>VLOOKUP(B1599,Satser!$I$133:$J$160,2,FALSE)</f>
        <v>MH</v>
      </c>
      <c r="D1599" s="220" t="s">
        <v>2567</v>
      </c>
      <c r="E1599" s="75"/>
      <c r="F1599" s="220"/>
      <c r="G1599" s="75"/>
      <c r="H1599" s="458">
        <v>2018</v>
      </c>
      <c r="I1599" s="75"/>
      <c r="J1599" s="195"/>
      <c r="K1599" s="379">
        <f>IF(B1599="",0,VLOOKUP(B1599,Satser!$D$167:$F$194,2,FALSE)*IF(AA1599="",0,VLOOKUP(AA1599,Satser!$H$2:$J$14,2,FALSE)))</f>
        <v>42495.432059117164</v>
      </c>
      <c r="L1599" s="379">
        <f>IF(B1599="",0,VLOOKUP(B1599,Satser!$I$167:$L$194,3,FALSE)*IF(AA1599="",0,VLOOKUP(AA1599,Satser!$H$2:$J$14,3,FALSE)))</f>
        <v>199728.53067785068</v>
      </c>
      <c r="M1599" s="380">
        <f t="shared" si="25"/>
        <v>242223.96273696783</v>
      </c>
      <c r="N1599" s="141" t="s">
        <v>1594</v>
      </c>
      <c r="O1599" s="75"/>
      <c r="P1599" s="75"/>
      <c r="Q1599" s="75"/>
      <c r="R1599" s="75"/>
      <c r="S1599" s="75"/>
      <c r="T1599" s="75"/>
      <c r="U1599" s="75"/>
      <c r="V1599" s="75"/>
      <c r="W1599" s="75"/>
      <c r="X1599" s="75"/>
      <c r="Y1599" s="75"/>
      <c r="Z1599" s="75"/>
      <c r="AA1599" s="75">
        <v>4</v>
      </c>
      <c r="AB1599" s="75">
        <v>12</v>
      </c>
      <c r="AC1599" s="75">
        <v>12</v>
      </c>
      <c r="AD1599" s="75">
        <v>12</v>
      </c>
      <c r="AE1599" s="170">
        <v>8</v>
      </c>
      <c r="AF1599" s="75"/>
      <c r="AG1599" s="75"/>
      <c r="AH1599" s="75"/>
    </row>
    <row r="1600" spans="1:34" ht="14.25" customHeight="1" x14ac:dyDescent="0.25">
      <c r="A1600" s="111">
        <v>81771223</v>
      </c>
      <c r="B1600" s="75" t="s">
        <v>2226</v>
      </c>
      <c r="C1600" s="197" t="str">
        <f>VLOOKUP(B1600,Satser!$I$133:$J$160,2,FALSE)</f>
        <v>MH</v>
      </c>
      <c r="D1600" s="220" t="s">
        <v>2567</v>
      </c>
      <c r="E1600" s="75"/>
      <c r="F1600" s="220"/>
      <c r="G1600" s="75"/>
      <c r="H1600" s="458">
        <v>2018</v>
      </c>
      <c r="I1600" s="75"/>
      <c r="J1600" s="195"/>
      <c r="K1600" s="379">
        <f>IF(B1600="",0,VLOOKUP(B1600,Satser!$D$167:$F$194,2,FALSE)*IF(AA1600="",0,VLOOKUP(AA1600,Satser!$H$2:$J$14,2,FALSE)))</f>
        <v>42495.432059117164</v>
      </c>
      <c r="L1600" s="379">
        <f>IF(B1600="",0,VLOOKUP(B1600,Satser!$I$167:$L$194,3,FALSE)*IF(AA1600="",0,VLOOKUP(AA1600,Satser!$H$2:$J$14,3,FALSE)))</f>
        <v>199728.53067785068</v>
      </c>
      <c r="M1600" s="380">
        <f t="shared" si="25"/>
        <v>242223.96273696783</v>
      </c>
      <c r="N1600" s="141" t="s">
        <v>1594</v>
      </c>
      <c r="O1600" s="75"/>
      <c r="P1600" s="75"/>
      <c r="Q1600" s="75"/>
      <c r="R1600" s="75"/>
      <c r="S1600" s="75"/>
      <c r="T1600" s="75"/>
      <c r="U1600" s="75"/>
      <c r="V1600" s="75"/>
      <c r="W1600" s="75"/>
      <c r="X1600" s="75"/>
      <c r="Y1600" s="75"/>
      <c r="Z1600" s="75"/>
      <c r="AA1600" s="75">
        <v>4</v>
      </c>
      <c r="AB1600" s="75">
        <v>12</v>
      </c>
      <c r="AC1600" s="75">
        <v>12</v>
      </c>
      <c r="AD1600" s="75">
        <v>12</v>
      </c>
      <c r="AE1600" s="170">
        <v>8</v>
      </c>
      <c r="AF1600" s="75"/>
      <c r="AG1600" s="75"/>
      <c r="AH1600" s="75"/>
    </row>
    <row r="1601" spans="1:34" ht="14.25" customHeight="1" x14ac:dyDescent="0.25">
      <c r="A1601" s="461">
        <v>81771224</v>
      </c>
      <c r="B1601" s="75" t="s">
        <v>2226</v>
      </c>
      <c r="C1601" s="197" t="str">
        <f>VLOOKUP(B1601,Satser!$I$133:$J$160,2,FALSE)</f>
        <v>MH</v>
      </c>
      <c r="D1601" s="220" t="s">
        <v>2567</v>
      </c>
      <c r="E1601" s="75"/>
      <c r="F1601" s="220"/>
      <c r="G1601" s="75"/>
      <c r="H1601" s="458">
        <v>2018</v>
      </c>
      <c r="I1601" s="75"/>
      <c r="J1601" s="195"/>
      <c r="K1601" s="379">
        <f>IF(B1601="",0,VLOOKUP(B1601,Satser!$D$167:$F$194,2,FALSE)*IF(AA1601="",0,VLOOKUP(AA1601,Satser!$H$2:$J$14,2,FALSE)))</f>
        <v>42495.432059117164</v>
      </c>
      <c r="L1601" s="379">
        <f>IF(B1601="",0,VLOOKUP(B1601,Satser!$I$167:$L$194,3,FALSE)*IF(AA1601="",0,VLOOKUP(AA1601,Satser!$H$2:$J$14,3,FALSE)))</f>
        <v>199728.53067785068</v>
      </c>
      <c r="M1601" s="380">
        <f t="shared" si="25"/>
        <v>242223.96273696783</v>
      </c>
      <c r="N1601" s="141" t="s">
        <v>1594</v>
      </c>
      <c r="O1601" s="75"/>
      <c r="P1601" s="75"/>
      <c r="Q1601" s="75"/>
      <c r="R1601" s="75"/>
      <c r="S1601" s="75"/>
      <c r="T1601" s="75"/>
      <c r="U1601" s="75"/>
      <c r="V1601" s="75"/>
      <c r="W1601" s="75"/>
      <c r="X1601" s="75"/>
      <c r="Y1601" s="75"/>
      <c r="Z1601" s="75"/>
      <c r="AA1601" s="75">
        <v>4</v>
      </c>
      <c r="AB1601" s="75">
        <v>12</v>
      </c>
      <c r="AC1601" s="75">
        <v>12</v>
      </c>
      <c r="AD1601" s="75">
        <v>12</v>
      </c>
      <c r="AE1601" s="170">
        <v>8</v>
      </c>
      <c r="AF1601" s="75"/>
      <c r="AG1601" s="75"/>
      <c r="AH1601" s="75"/>
    </row>
    <row r="1602" spans="1:34" ht="14.25" customHeight="1" x14ac:dyDescent="0.25">
      <c r="A1602" s="111">
        <v>81771225</v>
      </c>
      <c r="B1602" s="75" t="s">
        <v>2226</v>
      </c>
      <c r="C1602" s="197" t="str">
        <f>VLOOKUP(B1602,Satser!$I$133:$J$160,2,FALSE)</f>
        <v>MH</v>
      </c>
      <c r="D1602" s="220" t="s">
        <v>2790</v>
      </c>
      <c r="E1602" s="75"/>
      <c r="F1602" s="220"/>
      <c r="G1602" s="75"/>
      <c r="H1602" s="458">
        <v>2018</v>
      </c>
      <c r="I1602" s="75"/>
      <c r="J1602" s="195"/>
      <c r="K1602" s="379">
        <f>IF(B1602="",0,VLOOKUP(B1602,Satser!$D$167:$F$194,2,FALSE)*IF(AA1602="",0,VLOOKUP(AA1602,Satser!$H$2:$J$14,2,FALSE)))</f>
        <v>42495.432059117164</v>
      </c>
      <c r="L1602" s="379">
        <f>IF(B1602="",0,VLOOKUP(B1602,Satser!$I$167:$L$194,3,FALSE)*IF(AA1602="",0,VLOOKUP(AA1602,Satser!$H$2:$J$14,3,FALSE)))</f>
        <v>199728.53067785068</v>
      </c>
      <c r="M1602" s="380">
        <f t="shared" si="25"/>
        <v>242223.96273696783</v>
      </c>
      <c r="N1602" s="141" t="s">
        <v>1594</v>
      </c>
      <c r="O1602" s="75"/>
      <c r="P1602" s="75"/>
      <c r="Q1602" s="75"/>
      <c r="R1602" s="75"/>
      <c r="S1602" s="75"/>
      <c r="T1602" s="75"/>
      <c r="U1602" s="75"/>
      <c r="V1602" s="75"/>
      <c r="W1602" s="75"/>
      <c r="X1602" s="75"/>
      <c r="Y1602" s="75"/>
      <c r="Z1602" s="75"/>
      <c r="AA1602" s="75">
        <v>4</v>
      </c>
      <c r="AB1602" s="75">
        <v>12</v>
      </c>
      <c r="AC1602" s="75">
        <v>12</v>
      </c>
      <c r="AD1602" s="75">
        <v>12</v>
      </c>
      <c r="AE1602" s="170">
        <v>8</v>
      </c>
      <c r="AF1602" s="75"/>
      <c r="AG1602" s="75"/>
      <c r="AH1602" s="75"/>
    </row>
    <row r="1603" spans="1:34" ht="14.25" customHeight="1" x14ac:dyDescent="0.25">
      <c r="A1603" s="111">
        <v>81771226</v>
      </c>
      <c r="B1603" s="75" t="s">
        <v>2227</v>
      </c>
      <c r="C1603" s="197" t="str">
        <f>VLOOKUP(B1603,Satser!$I$133:$J$160,2,FALSE)</f>
        <v>NV</v>
      </c>
      <c r="D1603" s="220" t="s">
        <v>2567</v>
      </c>
      <c r="E1603" s="75"/>
      <c r="F1603" s="220"/>
      <c r="G1603" s="75"/>
      <c r="H1603" s="458">
        <v>2018</v>
      </c>
      <c r="I1603" s="75"/>
      <c r="J1603" s="195"/>
      <c r="K1603" s="379">
        <f>IF(B1603="",0,VLOOKUP(B1603,Satser!$D$167:$F$194,2,FALSE)*IF(AA1603="",0,VLOOKUP(AA1603,Satser!$H$2:$J$14,2,FALSE)))</f>
        <v>29746.802441382013</v>
      </c>
      <c r="L1603" s="379">
        <f>IF(B1603="",0,VLOOKUP(B1603,Satser!$I$167:$L$194,3,FALSE)*IF(AA1603="",0,VLOOKUP(AA1603,Satser!$H$2:$J$14,3,FALSE)))</f>
        <v>199728.53067785068</v>
      </c>
      <c r="M1603" s="380">
        <f t="shared" si="25"/>
        <v>229475.3331192327</v>
      </c>
      <c r="N1603" s="141" t="s">
        <v>1594</v>
      </c>
      <c r="O1603" s="75"/>
      <c r="P1603" s="75"/>
      <c r="Q1603" s="75"/>
      <c r="R1603" s="75"/>
      <c r="S1603" s="75"/>
      <c r="T1603" s="75"/>
      <c r="U1603" s="75"/>
      <c r="V1603" s="75"/>
      <c r="W1603" s="75"/>
      <c r="X1603" s="75"/>
      <c r="Y1603" s="75"/>
      <c r="Z1603" s="75"/>
      <c r="AA1603" s="75">
        <v>4</v>
      </c>
      <c r="AB1603" s="75">
        <v>12</v>
      </c>
      <c r="AC1603" s="75">
        <v>12</v>
      </c>
      <c r="AD1603" s="75">
        <v>12</v>
      </c>
      <c r="AE1603" s="170">
        <v>8</v>
      </c>
      <c r="AF1603" s="75"/>
      <c r="AG1603" s="75"/>
      <c r="AH1603" s="75"/>
    </row>
    <row r="1604" spans="1:34" ht="14.25" customHeight="1" x14ac:dyDescent="0.25">
      <c r="A1604" s="111">
        <v>81771227</v>
      </c>
      <c r="B1604" s="75" t="s">
        <v>2227</v>
      </c>
      <c r="C1604" s="197" t="str">
        <f>VLOOKUP(B1604,Satser!$I$133:$J$160,2,FALSE)</f>
        <v>NV</v>
      </c>
      <c r="D1604" s="220" t="s">
        <v>2567</v>
      </c>
      <c r="E1604" s="75"/>
      <c r="F1604" s="220"/>
      <c r="G1604" s="75"/>
      <c r="H1604" s="458">
        <v>2018</v>
      </c>
      <c r="I1604" s="75"/>
      <c r="J1604" s="195"/>
      <c r="K1604" s="379">
        <f>IF(B1604="",0,VLOOKUP(B1604,Satser!$D$167:$F$194,2,FALSE)*IF(AA1604="",0,VLOOKUP(AA1604,Satser!$H$2:$J$14,2,FALSE)))</f>
        <v>29746.802441382013</v>
      </c>
      <c r="L1604" s="379">
        <f>IF(B1604="",0,VLOOKUP(B1604,Satser!$I$167:$L$194,3,FALSE)*IF(AA1604="",0,VLOOKUP(AA1604,Satser!$H$2:$J$14,3,FALSE)))</f>
        <v>199728.53067785068</v>
      </c>
      <c r="M1604" s="380">
        <f t="shared" si="25"/>
        <v>229475.3331192327</v>
      </c>
      <c r="N1604" s="141" t="s">
        <v>1594</v>
      </c>
      <c r="O1604" s="75"/>
      <c r="P1604" s="75"/>
      <c r="Q1604" s="75"/>
      <c r="R1604" s="75"/>
      <c r="S1604" s="75"/>
      <c r="T1604" s="75"/>
      <c r="U1604" s="75"/>
      <c r="V1604" s="75"/>
      <c r="W1604" s="75"/>
      <c r="X1604" s="75"/>
      <c r="Y1604" s="75"/>
      <c r="Z1604" s="75"/>
      <c r="AA1604" s="75">
        <v>4</v>
      </c>
      <c r="AB1604" s="75">
        <v>12</v>
      </c>
      <c r="AC1604" s="75">
        <v>12</v>
      </c>
      <c r="AD1604" s="75">
        <v>12</v>
      </c>
      <c r="AE1604" s="170">
        <v>8</v>
      </c>
      <c r="AF1604" s="75"/>
      <c r="AG1604" s="75"/>
      <c r="AH1604" s="75"/>
    </row>
    <row r="1605" spans="1:34" ht="14.25" customHeight="1" x14ac:dyDescent="0.25">
      <c r="A1605" s="111">
        <v>81771228</v>
      </c>
      <c r="B1605" s="75" t="s">
        <v>2227</v>
      </c>
      <c r="C1605" s="197" t="str">
        <f>VLOOKUP(B1605,Satser!$I$133:$J$160,2,FALSE)</f>
        <v>NV</v>
      </c>
      <c r="D1605" s="220" t="s">
        <v>2790</v>
      </c>
      <c r="E1605" s="75"/>
      <c r="F1605" s="220"/>
      <c r="G1605" s="75"/>
      <c r="H1605" s="458">
        <v>2018</v>
      </c>
      <c r="I1605" s="75"/>
      <c r="J1605" s="195"/>
      <c r="K1605" s="379">
        <f>IF(B1605="",0,VLOOKUP(B1605,Satser!$D$167:$F$194,2,FALSE)*IF(AA1605="",0,VLOOKUP(AA1605,Satser!$H$2:$J$14,2,FALSE)))</f>
        <v>29746.802441382013</v>
      </c>
      <c r="L1605" s="379">
        <f>IF(B1605="",0,VLOOKUP(B1605,Satser!$I$167:$L$194,3,FALSE)*IF(AA1605="",0,VLOOKUP(AA1605,Satser!$H$2:$J$14,3,FALSE)))</f>
        <v>199728.53067785068</v>
      </c>
      <c r="M1605" s="380">
        <f t="shared" si="25"/>
        <v>229475.3331192327</v>
      </c>
      <c r="N1605" s="141" t="s">
        <v>1594</v>
      </c>
      <c r="O1605" s="75"/>
      <c r="P1605" s="75"/>
      <c r="Q1605" s="75"/>
      <c r="R1605" s="75"/>
      <c r="S1605" s="75"/>
      <c r="T1605" s="75"/>
      <c r="U1605" s="75"/>
      <c r="V1605" s="75"/>
      <c r="W1605" s="75"/>
      <c r="X1605" s="75"/>
      <c r="Y1605" s="75"/>
      <c r="Z1605" s="75"/>
      <c r="AA1605" s="75">
        <v>4</v>
      </c>
      <c r="AB1605" s="75">
        <v>12</v>
      </c>
      <c r="AC1605" s="75">
        <v>12</v>
      </c>
      <c r="AD1605" s="75">
        <v>12</v>
      </c>
      <c r="AE1605" s="170">
        <v>8</v>
      </c>
      <c r="AF1605" s="75"/>
      <c r="AG1605" s="75"/>
      <c r="AH1605" s="75"/>
    </row>
    <row r="1606" spans="1:34" ht="14.25" customHeight="1" x14ac:dyDescent="0.25">
      <c r="A1606" s="461">
        <v>81771229</v>
      </c>
      <c r="B1606" s="75" t="s">
        <v>2228</v>
      </c>
      <c r="C1606" s="197" t="str">
        <f>VLOOKUP(B1606,Satser!$I$133:$J$160,2,FALSE)</f>
        <v>SU</v>
      </c>
      <c r="D1606" s="220" t="s">
        <v>2567</v>
      </c>
      <c r="E1606" s="75"/>
      <c r="F1606" s="220"/>
      <c r="G1606" s="75"/>
      <c r="H1606" s="458">
        <v>2018</v>
      </c>
      <c r="I1606" s="75"/>
      <c r="J1606" s="195"/>
      <c r="K1606" s="379">
        <f>IF(B1606="",0,VLOOKUP(B1606,Satser!$D$167:$F$194,2,FALSE)*IF(AA1606="",0,VLOOKUP(AA1606,Satser!$H$2:$J$14,2,FALSE)))</f>
        <v>21247.716029558582</v>
      </c>
      <c r="L1606" s="379">
        <f>IF(B1606="",0,VLOOKUP(B1606,Satser!$I$167:$L$194,3,FALSE)*IF(AA1606="",0,VLOOKUP(AA1606,Satser!$H$2:$J$14,3,FALSE)))</f>
        <v>199728.53067785068</v>
      </c>
      <c r="M1606" s="380">
        <f t="shared" si="25"/>
        <v>220976.24670740927</v>
      </c>
      <c r="N1606" s="141" t="s">
        <v>1594</v>
      </c>
      <c r="O1606" s="75"/>
      <c r="P1606" s="75"/>
      <c r="Q1606" s="75"/>
      <c r="R1606" s="75"/>
      <c r="S1606" s="75"/>
      <c r="T1606" s="75"/>
      <c r="U1606" s="75"/>
      <c r="V1606" s="75"/>
      <c r="W1606" s="75"/>
      <c r="X1606" s="75"/>
      <c r="Y1606" s="75"/>
      <c r="Z1606" s="75"/>
      <c r="AA1606" s="75">
        <v>4</v>
      </c>
      <c r="AB1606" s="75">
        <v>12</v>
      </c>
      <c r="AC1606" s="75">
        <v>12</v>
      </c>
      <c r="AD1606" s="75">
        <v>12</v>
      </c>
      <c r="AE1606" s="170">
        <v>8</v>
      </c>
      <c r="AF1606" s="75"/>
      <c r="AG1606" s="75"/>
      <c r="AH1606" s="75"/>
    </row>
    <row r="1607" spans="1:34" ht="14.25" customHeight="1" x14ac:dyDescent="0.25">
      <c r="A1607" s="111">
        <v>81771230</v>
      </c>
      <c r="B1607" s="75" t="s">
        <v>2228</v>
      </c>
      <c r="C1607" s="197" t="str">
        <f>VLOOKUP(B1607,Satser!$I$133:$J$160,2,FALSE)</f>
        <v>SU</v>
      </c>
      <c r="D1607" s="220" t="s">
        <v>2567</v>
      </c>
      <c r="E1607" s="75"/>
      <c r="F1607" s="220"/>
      <c r="G1607" s="75"/>
      <c r="H1607" s="458">
        <v>2018</v>
      </c>
      <c r="I1607" s="75"/>
      <c r="J1607" s="195"/>
      <c r="K1607" s="379">
        <f>IF(B1607="",0,VLOOKUP(B1607,Satser!$D$167:$F$194,2,FALSE)*IF(AA1607="",0,VLOOKUP(AA1607,Satser!$H$2:$J$14,2,FALSE)))</f>
        <v>21247.716029558582</v>
      </c>
      <c r="L1607" s="379">
        <f>IF(B1607="",0,VLOOKUP(B1607,Satser!$I$167:$L$194,3,FALSE)*IF(AA1607="",0,VLOOKUP(AA1607,Satser!$H$2:$J$14,3,FALSE)))</f>
        <v>199728.53067785068</v>
      </c>
      <c r="M1607" s="380">
        <f t="shared" si="25"/>
        <v>220976.24670740927</v>
      </c>
      <c r="N1607" s="141" t="s">
        <v>1594</v>
      </c>
      <c r="O1607" s="75"/>
      <c r="P1607" s="75"/>
      <c r="Q1607" s="75"/>
      <c r="R1607" s="75"/>
      <c r="S1607" s="75"/>
      <c r="T1607" s="75"/>
      <c r="U1607" s="75"/>
      <c r="V1607" s="75"/>
      <c r="W1607" s="75"/>
      <c r="X1607" s="75"/>
      <c r="Y1607" s="75"/>
      <c r="Z1607" s="75"/>
      <c r="AA1607" s="75">
        <v>4</v>
      </c>
      <c r="AB1607" s="75">
        <v>12</v>
      </c>
      <c r="AC1607" s="75">
        <v>12</v>
      </c>
      <c r="AD1607" s="75">
        <v>12</v>
      </c>
      <c r="AE1607" s="170">
        <v>8</v>
      </c>
      <c r="AF1607" s="75"/>
      <c r="AG1607" s="75"/>
      <c r="AH1607" s="75"/>
    </row>
    <row r="1608" spans="1:34" ht="14.25" customHeight="1" x14ac:dyDescent="0.25">
      <c r="A1608" s="111">
        <v>81771231</v>
      </c>
      <c r="B1608" s="75" t="s">
        <v>2228</v>
      </c>
      <c r="C1608" s="197" t="str">
        <f>VLOOKUP(B1608,Satser!$I$133:$J$160,2,FALSE)</f>
        <v>SU</v>
      </c>
      <c r="D1608" s="220" t="s">
        <v>2567</v>
      </c>
      <c r="E1608" s="75"/>
      <c r="F1608" s="220"/>
      <c r="G1608" s="75"/>
      <c r="H1608" s="458">
        <v>2018</v>
      </c>
      <c r="I1608" s="75"/>
      <c r="J1608" s="195"/>
      <c r="K1608" s="379">
        <f>IF(B1608="",0,VLOOKUP(B1608,Satser!$D$167:$F$194,2,FALSE)*IF(AA1608="",0,VLOOKUP(AA1608,Satser!$H$2:$J$14,2,FALSE)))</f>
        <v>21247.716029558582</v>
      </c>
      <c r="L1608" s="379">
        <f>IF(B1608="",0,VLOOKUP(B1608,Satser!$I$167:$L$194,3,FALSE)*IF(AA1608="",0,VLOOKUP(AA1608,Satser!$H$2:$J$14,3,FALSE)))</f>
        <v>199728.53067785068</v>
      </c>
      <c r="M1608" s="380">
        <f t="shared" si="25"/>
        <v>220976.24670740927</v>
      </c>
      <c r="N1608" s="141" t="s">
        <v>1594</v>
      </c>
      <c r="O1608" s="75"/>
      <c r="P1608" s="75"/>
      <c r="Q1608" s="75"/>
      <c r="R1608" s="75"/>
      <c r="S1608" s="75"/>
      <c r="T1608" s="75"/>
      <c r="U1608" s="75"/>
      <c r="V1608" s="75"/>
      <c r="W1608" s="75"/>
      <c r="X1608" s="75"/>
      <c r="Y1608" s="75"/>
      <c r="Z1608" s="75"/>
      <c r="AA1608" s="75">
        <v>4</v>
      </c>
      <c r="AB1608" s="75">
        <v>12</v>
      </c>
      <c r="AC1608" s="75">
        <v>12</v>
      </c>
      <c r="AD1608" s="75">
        <v>12</v>
      </c>
      <c r="AE1608" s="170">
        <v>8</v>
      </c>
      <c r="AF1608" s="75"/>
      <c r="AG1608" s="75"/>
      <c r="AH1608" s="75"/>
    </row>
    <row r="1609" spans="1:34" ht="14.25" customHeight="1" x14ac:dyDescent="0.25">
      <c r="A1609" s="111">
        <v>81771232</v>
      </c>
      <c r="B1609" s="75" t="s">
        <v>2228</v>
      </c>
      <c r="C1609" s="197" t="str">
        <f>VLOOKUP(B1609,Satser!$I$133:$J$160,2,FALSE)</f>
        <v>SU</v>
      </c>
      <c r="D1609" s="220" t="s">
        <v>2567</v>
      </c>
      <c r="E1609" s="75"/>
      <c r="F1609" s="220"/>
      <c r="G1609" s="75"/>
      <c r="H1609" s="458">
        <v>2018</v>
      </c>
      <c r="I1609" s="75"/>
      <c r="J1609" s="195"/>
      <c r="K1609" s="379">
        <f>IF(B1609="",0,VLOOKUP(B1609,Satser!$D$167:$F$194,2,FALSE)*IF(AA1609="",0,VLOOKUP(AA1609,Satser!$H$2:$J$14,2,FALSE)))</f>
        <v>21247.716029558582</v>
      </c>
      <c r="L1609" s="379">
        <f>IF(B1609="",0,VLOOKUP(B1609,Satser!$I$167:$L$194,3,FALSE)*IF(AA1609="",0,VLOOKUP(AA1609,Satser!$H$2:$J$14,3,FALSE)))</f>
        <v>199728.53067785068</v>
      </c>
      <c r="M1609" s="380">
        <f t="shared" ref="M1609:M1672" si="26">SUM(K1609+L1609)</f>
        <v>220976.24670740927</v>
      </c>
      <c r="N1609" s="141" t="s">
        <v>1594</v>
      </c>
      <c r="O1609" s="75"/>
      <c r="P1609" s="75"/>
      <c r="Q1609" s="75"/>
      <c r="R1609" s="75"/>
      <c r="S1609" s="75"/>
      <c r="T1609" s="75"/>
      <c r="U1609" s="75"/>
      <c r="V1609" s="75"/>
      <c r="W1609" s="75"/>
      <c r="X1609" s="75"/>
      <c r="Y1609" s="75"/>
      <c r="Z1609" s="75"/>
      <c r="AA1609" s="75">
        <v>4</v>
      </c>
      <c r="AB1609" s="75">
        <v>12</v>
      </c>
      <c r="AC1609" s="75">
        <v>12</v>
      </c>
      <c r="AD1609" s="75">
        <v>12</v>
      </c>
      <c r="AE1609" s="170">
        <v>8</v>
      </c>
      <c r="AF1609" s="75"/>
      <c r="AG1609" s="75"/>
      <c r="AH1609" s="75"/>
    </row>
    <row r="1610" spans="1:34" ht="14.25" customHeight="1" x14ac:dyDescent="0.25">
      <c r="A1610" s="111">
        <v>81771233</v>
      </c>
      <c r="B1610" s="75" t="s">
        <v>2228</v>
      </c>
      <c r="C1610" s="197" t="str">
        <f>VLOOKUP(B1610,Satser!$I$133:$J$160,2,FALSE)</f>
        <v>SU</v>
      </c>
      <c r="D1610" s="220" t="s">
        <v>2567</v>
      </c>
      <c r="E1610" s="75"/>
      <c r="F1610" s="220"/>
      <c r="G1610" s="75"/>
      <c r="H1610" s="458">
        <v>2018</v>
      </c>
      <c r="I1610" s="75"/>
      <c r="J1610" s="195"/>
      <c r="K1610" s="379">
        <f>IF(B1610="",0,VLOOKUP(B1610,Satser!$D$167:$F$194,2,FALSE)*IF(AA1610="",0,VLOOKUP(AA1610,Satser!$H$2:$J$14,2,FALSE)))</f>
        <v>21247.716029558582</v>
      </c>
      <c r="L1610" s="379">
        <f>IF(B1610="",0,VLOOKUP(B1610,Satser!$I$167:$L$194,3,FALSE)*IF(AA1610="",0,VLOOKUP(AA1610,Satser!$H$2:$J$14,3,FALSE)))</f>
        <v>199728.53067785068</v>
      </c>
      <c r="M1610" s="380">
        <f t="shared" si="26"/>
        <v>220976.24670740927</v>
      </c>
      <c r="N1610" s="141" t="s">
        <v>1594</v>
      </c>
      <c r="O1610" s="75"/>
      <c r="P1610" s="75"/>
      <c r="Q1610" s="75"/>
      <c r="R1610" s="75"/>
      <c r="S1610" s="75"/>
      <c r="T1610" s="75"/>
      <c r="U1610" s="75"/>
      <c r="V1610" s="75"/>
      <c r="W1610" s="75"/>
      <c r="X1610" s="75"/>
      <c r="Y1610" s="75"/>
      <c r="Z1610" s="75"/>
      <c r="AA1610" s="75">
        <v>4</v>
      </c>
      <c r="AB1610" s="75">
        <v>12</v>
      </c>
      <c r="AC1610" s="75">
        <v>12</v>
      </c>
      <c r="AD1610" s="75">
        <v>12</v>
      </c>
      <c r="AE1610" s="170">
        <v>8</v>
      </c>
      <c r="AF1610" s="75"/>
      <c r="AG1610" s="75"/>
      <c r="AH1610" s="75"/>
    </row>
    <row r="1611" spans="1:34" ht="14.25" customHeight="1" x14ac:dyDescent="0.25">
      <c r="A1611" s="461">
        <v>81771234</v>
      </c>
      <c r="B1611" s="75" t="s">
        <v>2228</v>
      </c>
      <c r="C1611" s="197" t="str">
        <f>VLOOKUP(B1611,Satser!$I$133:$J$160,2,FALSE)</f>
        <v>SU</v>
      </c>
      <c r="D1611" s="220" t="s">
        <v>2567</v>
      </c>
      <c r="E1611" s="75"/>
      <c r="F1611" s="220"/>
      <c r="G1611" s="75"/>
      <c r="H1611" s="458">
        <v>2018</v>
      </c>
      <c r="I1611" s="75"/>
      <c r="J1611" s="195"/>
      <c r="K1611" s="379">
        <f>IF(B1611="",0,VLOOKUP(B1611,Satser!$D$167:$F$194,2,FALSE)*IF(AA1611="",0,VLOOKUP(AA1611,Satser!$H$2:$J$14,2,FALSE)))</f>
        <v>21247.716029558582</v>
      </c>
      <c r="L1611" s="379">
        <f>IF(B1611="",0,VLOOKUP(B1611,Satser!$I$167:$L$194,3,FALSE)*IF(AA1611="",0,VLOOKUP(AA1611,Satser!$H$2:$J$14,3,FALSE)))</f>
        <v>199728.53067785068</v>
      </c>
      <c r="M1611" s="380">
        <f t="shared" si="26"/>
        <v>220976.24670740927</v>
      </c>
      <c r="N1611" s="141" t="s">
        <v>1594</v>
      </c>
      <c r="O1611" s="75"/>
      <c r="P1611" s="75"/>
      <c r="Q1611" s="75"/>
      <c r="R1611" s="75"/>
      <c r="S1611" s="75"/>
      <c r="T1611" s="75"/>
      <c r="U1611" s="75"/>
      <c r="V1611" s="75"/>
      <c r="W1611" s="75"/>
      <c r="X1611" s="75"/>
      <c r="Y1611" s="75"/>
      <c r="Z1611" s="75"/>
      <c r="AA1611" s="75">
        <v>4</v>
      </c>
      <c r="AB1611" s="75">
        <v>12</v>
      </c>
      <c r="AC1611" s="75">
        <v>12</v>
      </c>
      <c r="AD1611" s="75">
        <v>12</v>
      </c>
      <c r="AE1611" s="170">
        <v>8</v>
      </c>
      <c r="AF1611" s="75"/>
      <c r="AG1611" s="75"/>
      <c r="AH1611" s="75"/>
    </row>
    <row r="1612" spans="1:34" ht="14.25" customHeight="1" x14ac:dyDescent="0.25">
      <c r="A1612" s="111">
        <v>81771235</v>
      </c>
      <c r="B1612" s="75" t="s">
        <v>2228</v>
      </c>
      <c r="C1612" s="197" t="str">
        <f>VLOOKUP(B1612,Satser!$I$133:$J$160,2,FALSE)</f>
        <v>SU</v>
      </c>
      <c r="D1612" s="220" t="s">
        <v>2567</v>
      </c>
      <c r="E1612" s="75"/>
      <c r="F1612" s="220"/>
      <c r="G1612" s="75"/>
      <c r="H1612" s="458">
        <v>2018</v>
      </c>
      <c r="I1612" s="75"/>
      <c r="J1612" s="195"/>
      <c r="K1612" s="379">
        <f>IF(B1612="",0,VLOOKUP(B1612,Satser!$D$167:$F$194,2,FALSE)*IF(AA1612="",0,VLOOKUP(AA1612,Satser!$H$2:$J$14,2,FALSE)))</f>
        <v>21247.716029558582</v>
      </c>
      <c r="L1612" s="379">
        <f>IF(B1612="",0,VLOOKUP(B1612,Satser!$I$167:$L$194,3,FALSE)*IF(AA1612="",0,VLOOKUP(AA1612,Satser!$H$2:$J$14,3,FALSE)))</f>
        <v>199728.53067785068</v>
      </c>
      <c r="M1612" s="380">
        <f t="shared" si="26"/>
        <v>220976.24670740927</v>
      </c>
      <c r="N1612" s="141" t="s">
        <v>1594</v>
      </c>
      <c r="O1612" s="75"/>
      <c r="P1612" s="75"/>
      <c r="Q1612" s="75"/>
      <c r="R1612" s="75"/>
      <c r="S1612" s="75"/>
      <c r="T1612" s="75"/>
      <c r="U1612" s="75"/>
      <c r="V1612" s="75"/>
      <c r="W1612" s="75"/>
      <c r="X1612" s="75"/>
      <c r="Y1612" s="75"/>
      <c r="Z1612" s="75"/>
      <c r="AA1612" s="75">
        <v>4</v>
      </c>
      <c r="AB1612" s="75">
        <v>12</v>
      </c>
      <c r="AC1612" s="75">
        <v>12</v>
      </c>
      <c r="AD1612" s="75">
        <v>12</v>
      </c>
      <c r="AE1612" s="170">
        <v>8</v>
      </c>
      <c r="AF1612" s="75"/>
      <c r="AG1612" s="75"/>
      <c r="AH1612" s="75"/>
    </row>
    <row r="1613" spans="1:34" ht="14.25" customHeight="1" x14ac:dyDescent="0.25">
      <c r="A1613" s="111">
        <v>81771236</v>
      </c>
      <c r="B1613" s="75" t="s">
        <v>2228</v>
      </c>
      <c r="C1613" s="197" t="str">
        <f>VLOOKUP(B1613,Satser!$I$133:$J$160,2,FALSE)</f>
        <v>SU</v>
      </c>
      <c r="D1613" s="220" t="s">
        <v>2567</v>
      </c>
      <c r="E1613" s="75"/>
      <c r="F1613" s="220"/>
      <c r="G1613" s="75"/>
      <c r="H1613" s="458">
        <v>2018</v>
      </c>
      <c r="I1613" s="75"/>
      <c r="J1613" s="195"/>
      <c r="K1613" s="379">
        <f>IF(B1613="",0,VLOOKUP(B1613,Satser!$D$167:$F$194,2,FALSE)*IF(AA1613="",0,VLOOKUP(AA1613,Satser!$H$2:$J$14,2,FALSE)))</f>
        <v>21247.716029558582</v>
      </c>
      <c r="L1613" s="379">
        <f>IF(B1613="",0,VLOOKUP(B1613,Satser!$I$167:$L$194,3,FALSE)*IF(AA1613="",0,VLOOKUP(AA1613,Satser!$H$2:$J$14,3,FALSE)))</f>
        <v>199728.53067785068</v>
      </c>
      <c r="M1613" s="380">
        <f t="shared" si="26"/>
        <v>220976.24670740927</v>
      </c>
      <c r="N1613" s="141" t="s">
        <v>1594</v>
      </c>
      <c r="O1613" s="75"/>
      <c r="P1613" s="75"/>
      <c r="Q1613" s="75"/>
      <c r="R1613" s="75"/>
      <c r="S1613" s="75"/>
      <c r="T1613" s="75"/>
      <c r="U1613" s="75"/>
      <c r="V1613" s="75"/>
      <c r="W1613" s="75"/>
      <c r="X1613" s="75"/>
      <c r="Y1613" s="75"/>
      <c r="Z1613" s="75"/>
      <c r="AA1613" s="75">
        <v>4</v>
      </c>
      <c r="AB1613" s="75">
        <v>12</v>
      </c>
      <c r="AC1613" s="75">
        <v>12</v>
      </c>
      <c r="AD1613" s="75">
        <v>12</v>
      </c>
      <c r="AE1613" s="170">
        <v>8</v>
      </c>
      <c r="AF1613" s="75"/>
      <c r="AG1613" s="75"/>
      <c r="AH1613" s="75"/>
    </row>
    <row r="1614" spans="1:34" ht="14.25" customHeight="1" x14ac:dyDescent="0.25">
      <c r="A1614" s="111">
        <v>81771237</v>
      </c>
      <c r="B1614" s="75" t="s">
        <v>2228</v>
      </c>
      <c r="C1614" s="197" t="str">
        <f>VLOOKUP(B1614,Satser!$I$133:$J$160,2,FALSE)</f>
        <v>SU</v>
      </c>
      <c r="D1614" s="220" t="s">
        <v>2567</v>
      </c>
      <c r="E1614" s="75"/>
      <c r="F1614" s="220"/>
      <c r="G1614" s="75"/>
      <c r="H1614" s="458">
        <v>2018</v>
      </c>
      <c r="I1614" s="75"/>
      <c r="J1614" s="195"/>
      <c r="K1614" s="379">
        <f>IF(B1614="",0,VLOOKUP(B1614,Satser!$D$167:$F$194,2,FALSE)*IF(AA1614="",0,VLOOKUP(AA1614,Satser!$H$2:$J$14,2,FALSE)))</f>
        <v>21247.716029558582</v>
      </c>
      <c r="L1614" s="379">
        <f>IF(B1614="",0,VLOOKUP(B1614,Satser!$I$167:$L$194,3,FALSE)*IF(AA1614="",0,VLOOKUP(AA1614,Satser!$H$2:$J$14,3,FALSE)))</f>
        <v>199728.53067785068</v>
      </c>
      <c r="M1614" s="380">
        <f t="shared" si="26"/>
        <v>220976.24670740927</v>
      </c>
      <c r="N1614" s="141" t="s">
        <v>1594</v>
      </c>
      <c r="O1614" s="75"/>
      <c r="P1614" s="75"/>
      <c r="Q1614" s="75"/>
      <c r="R1614" s="75"/>
      <c r="S1614" s="75"/>
      <c r="T1614" s="75"/>
      <c r="U1614" s="75"/>
      <c r="V1614" s="75"/>
      <c r="W1614" s="75"/>
      <c r="X1614" s="75"/>
      <c r="Y1614" s="75"/>
      <c r="Z1614" s="75"/>
      <c r="AA1614" s="75">
        <v>4</v>
      </c>
      <c r="AB1614" s="75">
        <v>12</v>
      </c>
      <c r="AC1614" s="75">
        <v>12</v>
      </c>
      <c r="AD1614" s="75">
        <v>12</v>
      </c>
      <c r="AE1614" s="170">
        <v>8</v>
      </c>
      <c r="AF1614" s="75"/>
      <c r="AG1614" s="75"/>
      <c r="AH1614" s="75"/>
    </row>
    <row r="1615" spans="1:34" ht="14.25" customHeight="1" x14ac:dyDescent="0.25">
      <c r="A1615" s="111">
        <v>81771238</v>
      </c>
      <c r="B1615" s="75" t="s">
        <v>2228</v>
      </c>
      <c r="C1615" s="197" t="str">
        <f>VLOOKUP(B1615,Satser!$I$133:$J$160,2,FALSE)</f>
        <v>SU</v>
      </c>
      <c r="D1615" s="220" t="s">
        <v>2567</v>
      </c>
      <c r="E1615" s="75"/>
      <c r="F1615" s="220"/>
      <c r="G1615" s="75"/>
      <c r="H1615" s="458">
        <v>2018</v>
      </c>
      <c r="I1615" s="75"/>
      <c r="J1615" s="195"/>
      <c r="K1615" s="379">
        <f>IF(B1615="",0,VLOOKUP(B1615,Satser!$D$167:$F$194,2,FALSE)*IF(AA1615="",0,VLOOKUP(AA1615,Satser!$H$2:$J$14,2,FALSE)))</f>
        <v>21247.716029558582</v>
      </c>
      <c r="L1615" s="379">
        <f>IF(B1615="",0,VLOOKUP(B1615,Satser!$I$167:$L$194,3,FALSE)*IF(AA1615="",0,VLOOKUP(AA1615,Satser!$H$2:$J$14,3,FALSE)))</f>
        <v>199728.53067785068</v>
      </c>
      <c r="M1615" s="380">
        <f t="shared" si="26"/>
        <v>220976.24670740927</v>
      </c>
      <c r="N1615" s="141" t="s">
        <v>1594</v>
      </c>
      <c r="O1615" s="75"/>
      <c r="P1615" s="75"/>
      <c r="Q1615" s="75"/>
      <c r="R1615" s="75"/>
      <c r="S1615" s="75"/>
      <c r="T1615" s="75"/>
      <c r="U1615" s="75"/>
      <c r="V1615" s="75"/>
      <c r="W1615" s="75"/>
      <c r="X1615" s="75"/>
      <c r="Y1615" s="75"/>
      <c r="Z1615" s="75"/>
      <c r="AA1615" s="75">
        <v>4</v>
      </c>
      <c r="AB1615" s="75">
        <v>12</v>
      </c>
      <c r="AC1615" s="75">
        <v>12</v>
      </c>
      <c r="AD1615" s="75">
        <v>12</v>
      </c>
      <c r="AE1615" s="170">
        <v>8</v>
      </c>
      <c r="AF1615" s="75"/>
      <c r="AG1615" s="75"/>
      <c r="AH1615" s="75"/>
    </row>
    <row r="1616" spans="1:34" ht="14.25" customHeight="1" x14ac:dyDescent="0.25">
      <c r="A1616" s="461">
        <v>81771239</v>
      </c>
      <c r="B1616" s="75" t="s">
        <v>2228</v>
      </c>
      <c r="C1616" s="197" t="str">
        <f>VLOOKUP(B1616,Satser!$I$133:$J$160,2,FALSE)</f>
        <v>SU</v>
      </c>
      <c r="D1616" s="220" t="s">
        <v>2567</v>
      </c>
      <c r="E1616" s="75"/>
      <c r="F1616" s="220"/>
      <c r="G1616" s="75"/>
      <c r="H1616" s="458">
        <v>2018</v>
      </c>
      <c r="I1616" s="75"/>
      <c r="J1616" s="195"/>
      <c r="K1616" s="379">
        <f>IF(B1616="",0,VLOOKUP(B1616,Satser!$D$167:$F$194,2,FALSE)*IF(AA1616="",0,VLOOKUP(AA1616,Satser!$H$2:$J$14,2,FALSE)))</f>
        <v>21247.716029558582</v>
      </c>
      <c r="L1616" s="379">
        <f>IF(B1616="",0,VLOOKUP(B1616,Satser!$I$167:$L$194,3,FALSE)*IF(AA1616="",0,VLOOKUP(AA1616,Satser!$H$2:$J$14,3,FALSE)))</f>
        <v>199728.53067785068</v>
      </c>
      <c r="M1616" s="380">
        <f t="shared" si="26"/>
        <v>220976.24670740927</v>
      </c>
      <c r="N1616" s="141" t="s">
        <v>1594</v>
      </c>
      <c r="O1616" s="75"/>
      <c r="P1616" s="75"/>
      <c r="Q1616" s="75"/>
      <c r="R1616" s="75"/>
      <c r="S1616" s="75"/>
      <c r="T1616" s="75"/>
      <c r="U1616" s="75"/>
      <c r="V1616" s="75"/>
      <c r="W1616" s="75"/>
      <c r="X1616" s="75"/>
      <c r="Y1616" s="75"/>
      <c r="Z1616" s="75"/>
      <c r="AA1616" s="75">
        <v>4</v>
      </c>
      <c r="AB1616" s="75">
        <v>12</v>
      </c>
      <c r="AC1616" s="75">
        <v>12</v>
      </c>
      <c r="AD1616" s="75">
        <v>12</v>
      </c>
      <c r="AE1616" s="170">
        <v>8</v>
      </c>
      <c r="AF1616" s="75"/>
      <c r="AG1616" s="75"/>
      <c r="AH1616" s="75"/>
    </row>
    <row r="1617" spans="1:34" ht="14.25" customHeight="1" x14ac:dyDescent="0.25">
      <c r="A1617" s="111">
        <v>81771240</v>
      </c>
      <c r="B1617" s="75" t="s">
        <v>2228</v>
      </c>
      <c r="C1617" s="197" t="str">
        <f>VLOOKUP(B1617,Satser!$I$133:$J$160,2,FALSE)</f>
        <v>SU</v>
      </c>
      <c r="D1617" s="220" t="s">
        <v>2790</v>
      </c>
      <c r="E1617" s="75"/>
      <c r="F1617" s="220"/>
      <c r="G1617" s="75"/>
      <c r="H1617" s="458">
        <v>2018</v>
      </c>
      <c r="I1617" s="75"/>
      <c r="J1617" s="195"/>
      <c r="K1617" s="379">
        <f>IF(B1617="",0,VLOOKUP(B1617,Satser!$D$167:$F$194,2,FALSE)*IF(AA1617="",0,VLOOKUP(AA1617,Satser!$H$2:$J$14,2,FALSE)))</f>
        <v>21247.716029558582</v>
      </c>
      <c r="L1617" s="379">
        <f>IF(B1617="",0,VLOOKUP(B1617,Satser!$I$167:$L$194,3,FALSE)*IF(AA1617="",0,VLOOKUP(AA1617,Satser!$H$2:$J$14,3,FALSE)))</f>
        <v>199728.53067785068</v>
      </c>
      <c r="M1617" s="380">
        <f t="shared" si="26"/>
        <v>220976.24670740927</v>
      </c>
      <c r="N1617" s="141" t="s">
        <v>1594</v>
      </c>
      <c r="O1617" s="75"/>
      <c r="P1617" s="75"/>
      <c r="Q1617" s="75"/>
      <c r="R1617" s="75"/>
      <c r="S1617" s="75"/>
      <c r="T1617" s="75"/>
      <c r="U1617" s="75"/>
      <c r="V1617" s="75"/>
      <c r="W1617" s="75"/>
      <c r="X1617" s="75"/>
      <c r="Y1617" s="75"/>
      <c r="Z1617" s="75"/>
      <c r="AA1617" s="75">
        <v>4</v>
      </c>
      <c r="AB1617" s="75">
        <v>12</v>
      </c>
      <c r="AC1617" s="75">
        <v>12</v>
      </c>
      <c r="AD1617" s="75">
        <v>12</v>
      </c>
      <c r="AE1617" s="170">
        <v>8</v>
      </c>
      <c r="AF1617" s="75"/>
      <c r="AG1617" s="75"/>
      <c r="AH1617" s="75"/>
    </row>
    <row r="1618" spans="1:34" ht="14.25" customHeight="1" x14ac:dyDescent="0.25">
      <c r="A1618" s="111">
        <v>81771241</v>
      </c>
      <c r="B1618" s="75" t="s">
        <v>2229</v>
      </c>
      <c r="C1618" s="197" t="str">
        <f>VLOOKUP(B1618,Satser!$I$133:$J$160,2,FALSE)</f>
        <v>ØK</v>
      </c>
      <c r="D1618" s="220" t="s">
        <v>2567</v>
      </c>
      <c r="E1618" s="75"/>
      <c r="F1618" s="220"/>
      <c r="G1618" s="75"/>
      <c r="H1618" s="458">
        <v>2018</v>
      </c>
      <c r="I1618" s="75"/>
      <c r="J1618" s="195"/>
      <c r="K1618" s="379">
        <f>IF(B1618="",0,VLOOKUP(B1618,Satser!$D$167:$F$194,2,FALSE)*IF(AA1618="",0,VLOOKUP(AA1618,Satser!$H$2:$J$14,2,FALSE)))</f>
        <v>29746.802441382013</v>
      </c>
      <c r="L1618" s="379">
        <f>IF(B1618="",0,VLOOKUP(B1618,Satser!$I$167:$L$194,3,FALSE)*IF(AA1618="",0,VLOOKUP(AA1618,Satser!$H$2:$J$14,3,FALSE)))</f>
        <v>199728.53067785068</v>
      </c>
      <c r="M1618" s="380">
        <f t="shared" si="26"/>
        <v>229475.3331192327</v>
      </c>
      <c r="N1618" s="141" t="s">
        <v>1594</v>
      </c>
      <c r="O1618" s="75"/>
      <c r="P1618" s="75"/>
      <c r="Q1618" s="75"/>
      <c r="R1618" s="75"/>
      <c r="S1618" s="75"/>
      <c r="T1618" s="75"/>
      <c r="U1618" s="75"/>
      <c r="V1618" s="75"/>
      <c r="W1618" s="75"/>
      <c r="X1618" s="75"/>
      <c r="Y1618" s="75"/>
      <c r="Z1618" s="75"/>
      <c r="AA1618" s="75">
        <v>4</v>
      </c>
      <c r="AB1618" s="75">
        <v>12</v>
      </c>
      <c r="AC1618" s="75">
        <v>12</v>
      </c>
      <c r="AD1618" s="75">
        <v>12</v>
      </c>
      <c r="AE1618" s="170">
        <v>8</v>
      </c>
      <c r="AF1618" s="75"/>
      <c r="AG1618" s="75"/>
      <c r="AH1618" s="75"/>
    </row>
    <row r="1619" spans="1:34" ht="14.25" customHeight="1" x14ac:dyDescent="0.25">
      <c r="A1619" s="111">
        <v>81771242</v>
      </c>
      <c r="B1619" s="75" t="s">
        <v>2229</v>
      </c>
      <c r="C1619" s="197" t="str">
        <f>VLOOKUP(B1619,Satser!$I$133:$J$160,2,FALSE)</f>
        <v>ØK</v>
      </c>
      <c r="D1619" s="220" t="s">
        <v>2567</v>
      </c>
      <c r="E1619" s="75"/>
      <c r="F1619" s="220"/>
      <c r="G1619" s="75"/>
      <c r="H1619" s="458">
        <v>2018</v>
      </c>
      <c r="I1619" s="75"/>
      <c r="J1619" s="195"/>
      <c r="K1619" s="379">
        <f>IF(B1619="",0,VLOOKUP(B1619,Satser!$D$167:$F$194,2,FALSE)*IF(AA1619="",0,VLOOKUP(AA1619,Satser!$H$2:$J$14,2,FALSE)))</f>
        <v>29746.802441382013</v>
      </c>
      <c r="L1619" s="379">
        <f>IF(B1619="",0,VLOOKUP(B1619,Satser!$I$167:$L$194,3,FALSE)*IF(AA1619="",0,VLOOKUP(AA1619,Satser!$H$2:$J$14,3,FALSE)))</f>
        <v>199728.53067785068</v>
      </c>
      <c r="M1619" s="380">
        <f t="shared" si="26"/>
        <v>229475.3331192327</v>
      </c>
      <c r="N1619" s="141" t="s">
        <v>1594</v>
      </c>
      <c r="O1619" s="75"/>
      <c r="P1619" s="75"/>
      <c r="Q1619" s="75"/>
      <c r="R1619" s="75"/>
      <c r="S1619" s="75"/>
      <c r="T1619" s="75"/>
      <c r="U1619" s="75"/>
      <c r="V1619" s="75"/>
      <c r="W1619" s="75"/>
      <c r="X1619" s="75"/>
      <c r="Y1619" s="75"/>
      <c r="Z1619" s="75"/>
      <c r="AA1619" s="75">
        <v>4</v>
      </c>
      <c r="AB1619" s="75">
        <v>12</v>
      </c>
      <c r="AC1619" s="75">
        <v>12</v>
      </c>
      <c r="AD1619" s="75">
        <v>12</v>
      </c>
      <c r="AE1619" s="170">
        <v>8</v>
      </c>
      <c r="AF1619" s="75"/>
      <c r="AG1619" s="75"/>
      <c r="AH1619" s="75"/>
    </row>
    <row r="1620" spans="1:34" ht="14.25" customHeight="1" x14ac:dyDescent="0.25">
      <c r="A1620" s="111">
        <v>81771243</v>
      </c>
      <c r="B1620" s="75" t="s">
        <v>2229</v>
      </c>
      <c r="C1620" s="197" t="str">
        <f>VLOOKUP(B1620,Satser!$I$133:$J$160,2,FALSE)</f>
        <v>ØK</v>
      </c>
      <c r="D1620" s="220" t="s">
        <v>2567</v>
      </c>
      <c r="E1620" s="75"/>
      <c r="F1620" s="220"/>
      <c r="G1620" s="75"/>
      <c r="H1620" s="458">
        <v>2018</v>
      </c>
      <c r="I1620" s="75"/>
      <c r="J1620" s="195"/>
      <c r="K1620" s="379">
        <f>IF(B1620="",0,VLOOKUP(B1620,Satser!$D$167:$F$194,2,FALSE)*IF(AA1620="",0,VLOOKUP(AA1620,Satser!$H$2:$J$14,2,FALSE)))</f>
        <v>29746.802441382013</v>
      </c>
      <c r="L1620" s="379">
        <f>IF(B1620="",0,VLOOKUP(B1620,Satser!$I$167:$L$194,3,FALSE)*IF(AA1620="",0,VLOOKUP(AA1620,Satser!$H$2:$J$14,3,FALSE)))</f>
        <v>199728.53067785068</v>
      </c>
      <c r="M1620" s="380">
        <f t="shared" si="26"/>
        <v>229475.3331192327</v>
      </c>
      <c r="N1620" s="141" t="s">
        <v>1594</v>
      </c>
      <c r="O1620" s="75"/>
      <c r="P1620" s="75"/>
      <c r="Q1620" s="75"/>
      <c r="R1620" s="75"/>
      <c r="S1620" s="75"/>
      <c r="T1620" s="75"/>
      <c r="U1620" s="75"/>
      <c r="V1620" s="75"/>
      <c r="W1620" s="75"/>
      <c r="X1620" s="75"/>
      <c r="Y1620" s="75"/>
      <c r="Z1620" s="75"/>
      <c r="AA1620" s="75">
        <v>4</v>
      </c>
      <c r="AB1620" s="75">
        <v>12</v>
      </c>
      <c r="AC1620" s="75">
        <v>12</v>
      </c>
      <c r="AD1620" s="75">
        <v>12</v>
      </c>
      <c r="AE1620" s="170">
        <v>8</v>
      </c>
      <c r="AF1620" s="75"/>
      <c r="AG1620" s="75"/>
      <c r="AH1620" s="75"/>
    </row>
    <row r="1621" spans="1:34" ht="14.25" customHeight="1" x14ac:dyDescent="0.25">
      <c r="A1621" s="461">
        <v>81771244</v>
      </c>
      <c r="B1621" s="75" t="s">
        <v>2229</v>
      </c>
      <c r="C1621" s="197" t="str">
        <f>VLOOKUP(B1621,Satser!$I$133:$J$160,2,FALSE)</f>
        <v>ØK</v>
      </c>
      <c r="D1621" s="220" t="s">
        <v>2567</v>
      </c>
      <c r="E1621" s="75"/>
      <c r="F1621" s="220"/>
      <c r="G1621" s="75"/>
      <c r="H1621" s="458">
        <v>2018</v>
      </c>
      <c r="I1621" s="75"/>
      <c r="J1621" s="195"/>
      <c r="K1621" s="379">
        <f>IF(B1621="",0,VLOOKUP(B1621,Satser!$D$167:$F$194,2,FALSE)*IF(AA1621="",0,VLOOKUP(AA1621,Satser!$H$2:$J$14,2,FALSE)))</f>
        <v>29746.802441382013</v>
      </c>
      <c r="L1621" s="379">
        <f>IF(B1621="",0,VLOOKUP(B1621,Satser!$I$167:$L$194,3,FALSE)*IF(AA1621="",0,VLOOKUP(AA1621,Satser!$H$2:$J$14,3,FALSE)))</f>
        <v>199728.53067785068</v>
      </c>
      <c r="M1621" s="380">
        <f t="shared" si="26"/>
        <v>229475.3331192327</v>
      </c>
      <c r="N1621" s="141" t="s">
        <v>1594</v>
      </c>
      <c r="O1621" s="75"/>
      <c r="P1621" s="75"/>
      <c r="Q1621" s="75"/>
      <c r="R1621" s="75"/>
      <c r="S1621" s="75"/>
      <c r="T1621" s="75"/>
      <c r="U1621" s="75"/>
      <c r="V1621" s="75"/>
      <c r="W1621" s="75"/>
      <c r="X1621" s="75"/>
      <c r="Y1621" s="75"/>
      <c r="Z1621" s="75"/>
      <c r="AA1621" s="75">
        <v>4</v>
      </c>
      <c r="AB1621" s="75">
        <v>12</v>
      </c>
      <c r="AC1621" s="75">
        <v>12</v>
      </c>
      <c r="AD1621" s="75">
        <v>12</v>
      </c>
      <c r="AE1621" s="170">
        <v>8</v>
      </c>
      <c r="AF1621" s="75"/>
      <c r="AG1621" s="75"/>
      <c r="AH1621" s="75"/>
    </row>
    <row r="1622" spans="1:34" ht="14.25" customHeight="1" x14ac:dyDescent="0.25">
      <c r="A1622" s="111">
        <v>81771245</v>
      </c>
      <c r="B1622" s="75" t="s">
        <v>2229</v>
      </c>
      <c r="C1622" s="197" t="str">
        <f>VLOOKUP(B1622,Satser!$I$133:$J$160,2,FALSE)</f>
        <v>ØK</v>
      </c>
      <c r="D1622" s="220" t="s">
        <v>2567</v>
      </c>
      <c r="E1622" s="75"/>
      <c r="F1622" s="220"/>
      <c r="G1622" s="75"/>
      <c r="H1622" s="458">
        <v>2018</v>
      </c>
      <c r="I1622" s="75"/>
      <c r="J1622" s="195"/>
      <c r="K1622" s="379">
        <f>IF(B1622="",0,VLOOKUP(B1622,Satser!$D$167:$F$194,2,FALSE)*IF(AA1622="",0,VLOOKUP(AA1622,Satser!$H$2:$J$14,2,FALSE)))</f>
        <v>29746.802441382013</v>
      </c>
      <c r="L1622" s="379">
        <f>IF(B1622="",0,VLOOKUP(B1622,Satser!$I$167:$L$194,3,FALSE)*IF(AA1622="",0,VLOOKUP(AA1622,Satser!$H$2:$J$14,3,FALSE)))</f>
        <v>199728.53067785068</v>
      </c>
      <c r="M1622" s="380">
        <f t="shared" si="26"/>
        <v>229475.3331192327</v>
      </c>
      <c r="N1622" s="141" t="s">
        <v>1594</v>
      </c>
      <c r="O1622" s="75"/>
      <c r="P1622" s="75"/>
      <c r="Q1622" s="75"/>
      <c r="R1622" s="75"/>
      <c r="S1622" s="75"/>
      <c r="T1622" s="75"/>
      <c r="U1622" s="75"/>
      <c r="V1622" s="75"/>
      <c r="W1622" s="75"/>
      <c r="X1622" s="75"/>
      <c r="Y1622" s="75"/>
      <c r="Z1622" s="75"/>
      <c r="AA1622" s="75">
        <v>4</v>
      </c>
      <c r="AB1622" s="75">
        <v>12</v>
      </c>
      <c r="AC1622" s="75">
        <v>12</v>
      </c>
      <c r="AD1622" s="75">
        <v>12</v>
      </c>
      <c r="AE1622" s="170">
        <v>8</v>
      </c>
      <c r="AF1622" s="75"/>
      <c r="AG1622" s="75"/>
      <c r="AH1622" s="75"/>
    </row>
    <row r="1623" spans="1:34" ht="14.25" customHeight="1" x14ac:dyDescent="0.25">
      <c r="A1623" s="111">
        <v>81771246</v>
      </c>
      <c r="B1623" s="75" t="s">
        <v>829</v>
      </c>
      <c r="C1623" s="197" t="str">
        <f>VLOOKUP(B1623,Satser!$I$133:$J$160,2,FALSE)</f>
        <v>VM</v>
      </c>
      <c r="D1623" s="220" t="s">
        <v>2929</v>
      </c>
      <c r="E1623" s="473">
        <v>310520</v>
      </c>
      <c r="F1623" s="220"/>
      <c r="G1623" s="75"/>
      <c r="H1623" s="458">
        <v>2018</v>
      </c>
      <c r="I1623" s="75"/>
      <c r="J1623" s="195"/>
      <c r="K1623" s="379">
        <f>IF(B1623="",0,VLOOKUP(B1623,Satser!$D$167:$F$194,2,FALSE)*IF(AA1623="",0,VLOOKUP(AA1623,Satser!$H$2:$J$14,2,FALSE)))</f>
        <v>29746.802441382013</v>
      </c>
      <c r="L1623" s="379">
        <f>IF(B1623="",0,VLOOKUP(B1623,Satser!$I$167:$L$194,3,FALSE)*IF(AA1623="",0,VLOOKUP(AA1623,Satser!$H$2:$J$14,3,FALSE)))</f>
        <v>199728.53067785068</v>
      </c>
      <c r="M1623" s="380">
        <f t="shared" si="26"/>
        <v>229475.3331192327</v>
      </c>
      <c r="N1623" s="141" t="s">
        <v>1594</v>
      </c>
      <c r="O1623" s="75"/>
      <c r="P1623" s="75"/>
      <c r="Q1623" s="75"/>
      <c r="R1623" s="75"/>
      <c r="S1623" s="75"/>
      <c r="T1623" s="75"/>
      <c r="U1623" s="75"/>
      <c r="V1623" s="75"/>
      <c r="W1623" s="75"/>
      <c r="X1623" s="75"/>
      <c r="Y1623" s="75"/>
      <c r="Z1623" s="75"/>
      <c r="AA1623" s="75">
        <v>4</v>
      </c>
      <c r="AB1623" s="75">
        <v>12</v>
      </c>
      <c r="AC1623" s="75">
        <v>12</v>
      </c>
      <c r="AD1623" s="75">
        <v>12</v>
      </c>
      <c r="AE1623" s="170">
        <v>8</v>
      </c>
      <c r="AF1623" s="75"/>
      <c r="AG1623" s="75"/>
      <c r="AH1623" s="75"/>
    </row>
    <row r="1624" spans="1:34" ht="14.25" customHeight="1" x14ac:dyDescent="0.25">
      <c r="A1624" s="111">
        <v>81771247</v>
      </c>
      <c r="B1624" s="220" t="s">
        <v>2224</v>
      </c>
      <c r="C1624" s="197" t="str">
        <f>VLOOKUP(B1624,Satser!$I$133:$J$160,2,FALSE)</f>
        <v>IE</v>
      </c>
      <c r="D1624" s="220" t="s">
        <v>2911</v>
      </c>
      <c r="E1624" s="75"/>
      <c r="F1624" s="220"/>
      <c r="G1624" s="75"/>
      <c r="H1624" s="458">
        <v>2018</v>
      </c>
      <c r="I1624" s="75"/>
      <c r="J1624" s="195"/>
      <c r="K1624" s="379">
        <f>IF(B1624="",0,VLOOKUP(B1624,Satser!$D$167:$F$194,2,FALSE)*IF(AA1624="",0,VLOOKUP(AA1624,Satser!$H$2:$J$14,2,FALSE)))</f>
        <v>29746.802441382013</v>
      </c>
      <c r="L1624" s="379">
        <f>IF(B1624="",0,VLOOKUP(B1624,Satser!$I$167:$L$194,3,FALSE)*IF(AA1624="",0,VLOOKUP(AA1624,Satser!$H$2:$J$14,3,FALSE)))</f>
        <v>199728.53067785068</v>
      </c>
      <c r="M1624" s="380">
        <f t="shared" si="26"/>
        <v>229475.3331192327</v>
      </c>
      <c r="N1624" s="141" t="s">
        <v>1594</v>
      </c>
      <c r="O1624" s="75"/>
      <c r="P1624" s="75"/>
      <c r="Q1624" s="75"/>
      <c r="R1624" s="75"/>
      <c r="S1624" s="75"/>
      <c r="T1624" s="75"/>
      <c r="U1624" s="75"/>
      <c r="V1624" s="75"/>
      <c r="W1624" s="75"/>
      <c r="X1624" s="75"/>
      <c r="Y1624" s="75"/>
      <c r="Z1624" s="75"/>
      <c r="AA1624" s="75">
        <v>4</v>
      </c>
      <c r="AB1624" s="75">
        <v>12</v>
      </c>
      <c r="AC1624" s="75">
        <v>12</v>
      </c>
      <c r="AD1624" s="75">
        <v>12</v>
      </c>
      <c r="AE1624" s="170">
        <v>8</v>
      </c>
      <c r="AF1624" s="75"/>
      <c r="AG1624" s="75"/>
      <c r="AH1624" s="75"/>
    </row>
    <row r="1625" spans="1:34" ht="14.25" customHeight="1" x14ac:dyDescent="0.25">
      <c r="A1625" s="111">
        <v>81771248</v>
      </c>
      <c r="B1625" s="220" t="s">
        <v>2224</v>
      </c>
      <c r="C1625" s="197" t="str">
        <f>VLOOKUP(B1625,Satser!$I$133:$J$160,2,FALSE)</f>
        <v>IE</v>
      </c>
      <c r="D1625" s="220" t="s">
        <v>2911</v>
      </c>
      <c r="E1625" s="75"/>
      <c r="F1625" s="220"/>
      <c r="G1625" s="75"/>
      <c r="H1625" s="458">
        <v>2018</v>
      </c>
      <c r="I1625" s="75"/>
      <c r="J1625" s="195"/>
      <c r="K1625" s="379">
        <f>IF(B1625="",0,VLOOKUP(B1625,Satser!$D$167:$F$194,2,FALSE)*IF(AA1625="",0,VLOOKUP(AA1625,Satser!$H$2:$J$14,2,FALSE)))</f>
        <v>29746.802441382013</v>
      </c>
      <c r="L1625" s="379">
        <f>IF(B1625="",0,VLOOKUP(B1625,Satser!$I$167:$L$194,3,FALSE)*IF(AA1625="",0,VLOOKUP(AA1625,Satser!$H$2:$J$14,3,FALSE)))</f>
        <v>199728.53067785068</v>
      </c>
      <c r="M1625" s="380">
        <f t="shared" si="26"/>
        <v>229475.3331192327</v>
      </c>
      <c r="N1625" s="141" t="s">
        <v>1594</v>
      </c>
      <c r="O1625" s="75"/>
      <c r="P1625" s="75"/>
      <c r="Q1625" s="75"/>
      <c r="R1625" s="75"/>
      <c r="S1625" s="75"/>
      <c r="T1625" s="75"/>
      <c r="U1625" s="75"/>
      <c r="V1625" s="75"/>
      <c r="W1625" s="75"/>
      <c r="X1625" s="75"/>
      <c r="Y1625" s="75"/>
      <c r="Z1625" s="75"/>
      <c r="AA1625" s="75">
        <v>4</v>
      </c>
      <c r="AB1625" s="75">
        <v>12</v>
      </c>
      <c r="AC1625" s="75">
        <v>12</v>
      </c>
      <c r="AD1625" s="75">
        <v>12</v>
      </c>
      <c r="AE1625" s="170">
        <v>8</v>
      </c>
      <c r="AF1625" s="75"/>
      <c r="AG1625" s="75"/>
      <c r="AH1625" s="75"/>
    </row>
    <row r="1626" spans="1:34" ht="14.25" customHeight="1" x14ac:dyDescent="0.25">
      <c r="A1626" s="461">
        <v>81771249</v>
      </c>
      <c r="B1626" s="220" t="s">
        <v>2224</v>
      </c>
      <c r="C1626" s="197" t="str">
        <f>VLOOKUP(B1626,Satser!$I$133:$J$160,2,FALSE)</f>
        <v>IE</v>
      </c>
      <c r="D1626" s="220" t="s">
        <v>2912</v>
      </c>
      <c r="E1626" s="75"/>
      <c r="F1626" s="220"/>
      <c r="G1626" s="75"/>
      <c r="H1626" s="458">
        <v>2018</v>
      </c>
      <c r="I1626" s="75"/>
      <c r="J1626" s="195"/>
      <c r="K1626" s="379">
        <f>IF(B1626="",0,VLOOKUP(B1626,Satser!$D$167:$F$194,2,FALSE)*IF(AA1626="",0,VLOOKUP(AA1626,Satser!$H$2:$J$14,2,FALSE)))</f>
        <v>29746.802441382013</v>
      </c>
      <c r="L1626" s="379">
        <f>IF(B1626="",0,VLOOKUP(B1626,Satser!$I$167:$L$194,3,FALSE)*IF(AA1626="",0,VLOOKUP(AA1626,Satser!$H$2:$J$14,3,FALSE)))</f>
        <v>199728.53067785068</v>
      </c>
      <c r="M1626" s="380">
        <f t="shared" si="26"/>
        <v>229475.3331192327</v>
      </c>
      <c r="N1626" s="141" t="s">
        <v>1594</v>
      </c>
      <c r="O1626" s="75"/>
      <c r="P1626" s="75"/>
      <c r="Q1626" s="75"/>
      <c r="R1626" s="75"/>
      <c r="S1626" s="75"/>
      <c r="T1626" s="75"/>
      <c r="U1626" s="75"/>
      <c r="V1626" s="75"/>
      <c r="W1626" s="75"/>
      <c r="X1626" s="75"/>
      <c r="Y1626" s="75"/>
      <c r="Z1626" s="75"/>
      <c r="AA1626" s="75">
        <v>4</v>
      </c>
      <c r="AB1626" s="75">
        <v>12</v>
      </c>
      <c r="AC1626" s="75">
        <v>12</v>
      </c>
      <c r="AD1626" s="75">
        <v>12</v>
      </c>
      <c r="AE1626" s="170">
        <v>8</v>
      </c>
      <c r="AF1626" s="75"/>
      <c r="AG1626" s="75"/>
      <c r="AH1626" s="75"/>
    </row>
    <row r="1627" spans="1:34" ht="14.25" customHeight="1" x14ac:dyDescent="0.25">
      <c r="A1627" s="111">
        <v>81771250</v>
      </c>
      <c r="B1627" s="220" t="s">
        <v>2224</v>
      </c>
      <c r="C1627" s="197" t="str">
        <f>VLOOKUP(B1627,Satser!$I$133:$J$160,2,FALSE)</f>
        <v>IE</v>
      </c>
      <c r="D1627" s="220" t="s">
        <v>2912</v>
      </c>
      <c r="E1627" s="75"/>
      <c r="F1627" s="220"/>
      <c r="G1627" s="75"/>
      <c r="H1627" s="458">
        <v>2018</v>
      </c>
      <c r="I1627" s="75"/>
      <c r="J1627" s="195"/>
      <c r="K1627" s="379">
        <f>IF(B1627="",0,VLOOKUP(B1627,Satser!$D$167:$F$194,2,FALSE)*IF(AA1627="",0,VLOOKUP(AA1627,Satser!$H$2:$J$14,2,FALSE)))</f>
        <v>29746.802441382013</v>
      </c>
      <c r="L1627" s="379">
        <f>IF(B1627="",0,VLOOKUP(B1627,Satser!$I$167:$L$194,3,FALSE)*IF(AA1627="",0,VLOOKUP(AA1627,Satser!$H$2:$J$14,3,FALSE)))</f>
        <v>199728.53067785068</v>
      </c>
      <c r="M1627" s="380">
        <f t="shared" si="26"/>
        <v>229475.3331192327</v>
      </c>
      <c r="N1627" s="141" t="s">
        <v>1594</v>
      </c>
      <c r="O1627" s="75"/>
      <c r="P1627" s="75"/>
      <c r="Q1627" s="75"/>
      <c r="R1627" s="75"/>
      <c r="S1627" s="75"/>
      <c r="T1627" s="75"/>
      <c r="U1627" s="75"/>
      <c r="V1627" s="75"/>
      <c r="W1627" s="75"/>
      <c r="X1627" s="75"/>
      <c r="Y1627" s="75"/>
      <c r="Z1627" s="75"/>
      <c r="AA1627" s="75">
        <v>4</v>
      </c>
      <c r="AB1627" s="75">
        <v>12</v>
      </c>
      <c r="AC1627" s="75">
        <v>12</v>
      </c>
      <c r="AD1627" s="75">
        <v>12</v>
      </c>
      <c r="AE1627" s="170">
        <v>8</v>
      </c>
      <c r="AF1627" s="75"/>
      <c r="AG1627" s="75"/>
      <c r="AH1627" s="75"/>
    </row>
    <row r="1628" spans="1:34" ht="14.25" customHeight="1" x14ac:dyDescent="0.25">
      <c r="A1628" s="111">
        <v>81771251</v>
      </c>
      <c r="B1628" s="220" t="s">
        <v>2224</v>
      </c>
      <c r="C1628" s="197" t="str">
        <f>VLOOKUP(B1628,Satser!$I$133:$J$160,2,FALSE)</f>
        <v>IE</v>
      </c>
      <c r="D1628" s="220" t="s">
        <v>2914</v>
      </c>
      <c r="E1628" s="75"/>
      <c r="F1628" s="220"/>
      <c r="G1628" s="75"/>
      <c r="H1628" s="458">
        <v>2018</v>
      </c>
      <c r="I1628" s="75"/>
      <c r="J1628" s="195"/>
      <c r="K1628" s="379">
        <f>IF(B1628="",0,VLOOKUP(B1628,Satser!$D$167:$F$194,2,FALSE)*IF(AA1628="",0,VLOOKUP(AA1628,Satser!$H$2:$J$14,2,FALSE)))</f>
        <v>29746.802441382013</v>
      </c>
      <c r="L1628" s="379">
        <f>IF(B1628="",0,VLOOKUP(B1628,Satser!$I$167:$L$194,3,FALSE)*IF(AA1628="",0,VLOOKUP(AA1628,Satser!$H$2:$J$14,3,FALSE)))</f>
        <v>199728.53067785068</v>
      </c>
      <c r="M1628" s="380">
        <f t="shared" si="26"/>
        <v>229475.3331192327</v>
      </c>
      <c r="N1628" s="141" t="s">
        <v>1594</v>
      </c>
      <c r="O1628" s="75"/>
      <c r="P1628" s="75"/>
      <c r="Q1628" s="75"/>
      <c r="R1628" s="75"/>
      <c r="S1628" s="75"/>
      <c r="T1628" s="75"/>
      <c r="U1628" s="75"/>
      <c r="V1628" s="75"/>
      <c r="W1628" s="75"/>
      <c r="X1628" s="75"/>
      <c r="Y1628" s="75"/>
      <c r="Z1628" s="75"/>
      <c r="AA1628" s="75">
        <v>4</v>
      </c>
      <c r="AB1628" s="75">
        <v>12</v>
      </c>
      <c r="AC1628" s="75">
        <v>12</v>
      </c>
      <c r="AD1628" s="75">
        <v>12</v>
      </c>
      <c r="AE1628" s="170">
        <v>8</v>
      </c>
      <c r="AF1628" s="75"/>
      <c r="AG1628" s="75"/>
      <c r="AH1628" s="75"/>
    </row>
    <row r="1629" spans="1:34" ht="14.25" customHeight="1" x14ac:dyDescent="0.25">
      <c r="A1629" s="111">
        <v>81771252</v>
      </c>
      <c r="B1629" s="220" t="s">
        <v>2224</v>
      </c>
      <c r="C1629" s="197" t="str">
        <f>VLOOKUP(B1629,Satser!$I$133:$J$160,2,FALSE)</f>
        <v>IE</v>
      </c>
      <c r="D1629" s="220" t="s">
        <v>2914</v>
      </c>
      <c r="E1629" s="75"/>
      <c r="F1629" s="220"/>
      <c r="G1629" s="75"/>
      <c r="H1629" s="458">
        <v>2018</v>
      </c>
      <c r="I1629" s="75"/>
      <c r="J1629" s="195"/>
      <c r="K1629" s="379">
        <f>IF(B1629="",0,VLOOKUP(B1629,Satser!$D$167:$F$194,2,FALSE)*IF(AA1629="",0,VLOOKUP(AA1629,Satser!$H$2:$J$14,2,FALSE)))</f>
        <v>29746.802441382013</v>
      </c>
      <c r="L1629" s="379">
        <f>IF(B1629="",0,VLOOKUP(B1629,Satser!$I$167:$L$194,3,FALSE)*IF(AA1629="",0,VLOOKUP(AA1629,Satser!$H$2:$J$14,3,FALSE)))</f>
        <v>199728.53067785068</v>
      </c>
      <c r="M1629" s="380">
        <f t="shared" si="26"/>
        <v>229475.3331192327</v>
      </c>
      <c r="N1629" s="141" t="s">
        <v>1594</v>
      </c>
      <c r="O1629" s="75"/>
      <c r="P1629" s="75"/>
      <c r="Q1629" s="75"/>
      <c r="R1629" s="75"/>
      <c r="S1629" s="75"/>
      <c r="T1629" s="75"/>
      <c r="U1629" s="75"/>
      <c r="V1629" s="75"/>
      <c r="W1629" s="75"/>
      <c r="X1629" s="75"/>
      <c r="Y1629" s="75"/>
      <c r="Z1629" s="75"/>
      <c r="AA1629" s="75">
        <v>4</v>
      </c>
      <c r="AB1629" s="75">
        <v>12</v>
      </c>
      <c r="AC1629" s="75">
        <v>12</v>
      </c>
      <c r="AD1629" s="75">
        <v>12</v>
      </c>
      <c r="AE1629" s="170">
        <v>8</v>
      </c>
      <c r="AF1629" s="75"/>
      <c r="AG1629" s="75"/>
      <c r="AH1629" s="75"/>
    </row>
    <row r="1630" spans="1:34" ht="14.25" customHeight="1" x14ac:dyDescent="0.25">
      <c r="A1630" s="111">
        <v>81771253</v>
      </c>
      <c r="B1630" s="220" t="s">
        <v>2224</v>
      </c>
      <c r="C1630" s="197" t="str">
        <f>VLOOKUP(B1630,Satser!$I$133:$J$160,2,FALSE)</f>
        <v>IE</v>
      </c>
      <c r="D1630" s="220" t="s">
        <v>2914</v>
      </c>
      <c r="E1630" s="75"/>
      <c r="F1630" s="220"/>
      <c r="G1630" s="75"/>
      <c r="H1630" s="458">
        <v>2018</v>
      </c>
      <c r="I1630" s="75"/>
      <c r="J1630" s="195"/>
      <c r="K1630" s="379">
        <f>IF(B1630="",0,VLOOKUP(B1630,Satser!$D$167:$F$194,2,FALSE)*IF(AA1630="",0,VLOOKUP(AA1630,Satser!$H$2:$J$14,2,FALSE)))</f>
        <v>29746.802441382013</v>
      </c>
      <c r="L1630" s="379">
        <f>IF(B1630="",0,VLOOKUP(B1630,Satser!$I$167:$L$194,3,FALSE)*IF(AA1630="",0,VLOOKUP(AA1630,Satser!$H$2:$J$14,3,FALSE)))</f>
        <v>199728.53067785068</v>
      </c>
      <c r="M1630" s="380">
        <f t="shared" si="26"/>
        <v>229475.3331192327</v>
      </c>
      <c r="N1630" s="141" t="s">
        <v>1594</v>
      </c>
      <c r="O1630" s="75"/>
      <c r="P1630" s="75"/>
      <c r="Q1630" s="75"/>
      <c r="R1630" s="75"/>
      <c r="S1630" s="75"/>
      <c r="T1630" s="75"/>
      <c r="U1630" s="75"/>
      <c r="V1630" s="75"/>
      <c r="W1630" s="75"/>
      <c r="X1630" s="75"/>
      <c r="Y1630" s="75"/>
      <c r="Z1630" s="75"/>
      <c r="AA1630" s="75">
        <v>4</v>
      </c>
      <c r="AB1630" s="75">
        <v>12</v>
      </c>
      <c r="AC1630" s="75">
        <v>12</v>
      </c>
      <c r="AD1630" s="75">
        <v>12</v>
      </c>
      <c r="AE1630" s="170">
        <v>8</v>
      </c>
      <c r="AF1630" s="75"/>
      <c r="AG1630" s="75"/>
      <c r="AH1630" s="75"/>
    </row>
    <row r="1631" spans="1:34" ht="14.25" customHeight="1" x14ac:dyDescent="0.25">
      <c r="A1631" s="461">
        <v>81771254</v>
      </c>
      <c r="B1631" s="220" t="s">
        <v>2225</v>
      </c>
      <c r="C1631" s="197" t="str">
        <f>VLOOKUP(B1631,Satser!$I$133:$J$160,2,FALSE)</f>
        <v>IV</v>
      </c>
      <c r="D1631" s="220" t="s">
        <v>2911</v>
      </c>
      <c r="E1631" s="75"/>
      <c r="F1631" s="220"/>
      <c r="G1631" s="75"/>
      <c r="H1631" s="458">
        <v>2018</v>
      </c>
      <c r="I1631" s="75"/>
      <c r="J1631" s="195"/>
      <c r="K1631" s="379">
        <f>IF(B1631="",0,VLOOKUP(B1631,Satser!$D$167:$F$194,2,FALSE)*IF(AA1631="",0,VLOOKUP(AA1631,Satser!$H$2:$J$14,2,FALSE)))</f>
        <v>29746.802441382013</v>
      </c>
      <c r="L1631" s="379">
        <f>IF(B1631="",0,VLOOKUP(B1631,Satser!$I$167:$L$194,3,FALSE)*IF(AA1631="",0,VLOOKUP(AA1631,Satser!$H$2:$J$14,3,FALSE)))</f>
        <v>199728.53067785068</v>
      </c>
      <c r="M1631" s="380">
        <f t="shared" si="26"/>
        <v>229475.3331192327</v>
      </c>
      <c r="N1631" s="141" t="s">
        <v>1594</v>
      </c>
      <c r="O1631" s="75"/>
      <c r="P1631" s="75"/>
      <c r="Q1631" s="75"/>
      <c r="R1631" s="75"/>
      <c r="S1631" s="75"/>
      <c r="T1631" s="75"/>
      <c r="U1631" s="75"/>
      <c r="V1631" s="75"/>
      <c r="W1631" s="75"/>
      <c r="X1631" s="75"/>
      <c r="Y1631" s="75"/>
      <c r="Z1631" s="75"/>
      <c r="AA1631" s="75">
        <v>4</v>
      </c>
      <c r="AB1631" s="75">
        <v>12</v>
      </c>
      <c r="AC1631" s="75">
        <v>12</v>
      </c>
      <c r="AD1631" s="75">
        <v>12</v>
      </c>
      <c r="AE1631" s="170">
        <v>8</v>
      </c>
      <c r="AF1631" s="75"/>
      <c r="AG1631" s="75"/>
      <c r="AH1631" s="75"/>
    </row>
    <row r="1632" spans="1:34" ht="14.25" customHeight="1" x14ac:dyDescent="0.25">
      <c r="A1632" s="111">
        <v>81771255</v>
      </c>
      <c r="B1632" s="220" t="s">
        <v>2225</v>
      </c>
      <c r="C1632" s="197" t="str">
        <f>VLOOKUP(B1632,Satser!$I$133:$J$160,2,FALSE)</f>
        <v>IV</v>
      </c>
      <c r="D1632" s="220" t="s">
        <v>2911</v>
      </c>
      <c r="E1632" s="75"/>
      <c r="F1632" s="220"/>
      <c r="G1632" s="75"/>
      <c r="H1632" s="458">
        <v>2018</v>
      </c>
      <c r="I1632" s="75"/>
      <c r="J1632" s="195"/>
      <c r="K1632" s="379">
        <f>IF(B1632="",0,VLOOKUP(B1632,Satser!$D$167:$F$194,2,FALSE)*IF(AA1632="",0,VLOOKUP(AA1632,Satser!$H$2:$J$14,2,FALSE)))</f>
        <v>29746.802441382013</v>
      </c>
      <c r="L1632" s="379">
        <f>IF(B1632="",0,VLOOKUP(B1632,Satser!$I$167:$L$194,3,FALSE)*IF(AA1632="",0,VLOOKUP(AA1632,Satser!$H$2:$J$14,3,FALSE)))</f>
        <v>199728.53067785068</v>
      </c>
      <c r="M1632" s="380">
        <f t="shared" si="26"/>
        <v>229475.3331192327</v>
      </c>
      <c r="N1632" s="141" t="s">
        <v>1594</v>
      </c>
      <c r="O1632" s="75"/>
      <c r="P1632" s="75"/>
      <c r="Q1632" s="75"/>
      <c r="R1632" s="75"/>
      <c r="S1632" s="75"/>
      <c r="T1632" s="75"/>
      <c r="U1632" s="75"/>
      <c r="V1632" s="75"/>
      <c r="W1632" s="75"/>
      <c r="X1632" s="75"/>
      <c r="Y1632" s="75"/>
      <c r="Z1632" s="75"/>
      <c r="AA1632" s="75">
        <v>4</v>
      </c>
      <c r="AB1632" s="75">
        <v>12</v>
      </c>
      <c r="AC1632" s="75">
        <v>12</v>
      </c>
      <c r="AD1632" s="75">
        <v>12</v>
      </c>
      <c r="AE1632" s="170">
        <v>8</v>
      </c>
      <c r="AF1632" s="75"/>
      <c r="AG1632" s="75"/>
      <c r="AH1632" s="75"/>
    </row>
    <row r="1633" spans="1:34" ht="14.25" customHeight="1" x14ac:dyDescent="0.25">
      <c r="A1633" s="111">
        <v>81771256</v>
      </c>
      <c r="B1633" s="220" t="s">
        <v>2225</v>
      </c>
      <c r="C1633" s="197" t="str">
        <f>VLOOKUP(B1633,Satser!$I$133:$J$160,2,FALSE)</f>
        <v>IV</v>
      </c>
      <c r="D1633" s="220" t="s">
        <v>2912</v>
      </c>
      <c r="E1633" s="75"/>
      <c r="F1633" s="220"/>
      <c r="G1633" s="75"/>
      <c r="H1633" s="458">
        <v>2018</v>
      </c>
      <c r="I1633" s="75"/>
      <c r="J1633" s="195"/>
      <c r="K1633" s="379">
        <f>IF(B1633="",0,VLOOKUP(B1633,Satser!$D$167:$F$194,2,FALSE)*IF(AA1633="",0,VLOOKUP(AA1633,Satser!$H$2:$J$14,2,FALSE)))</f>
        <v>29746.802441382013</v>
      </c>
      <c r="L1633" s="379">
        <f>IF(B1633="",0,VLOOKUP(B1633,Satser!$I$167:$L$194,3,FALSE)*IF(AA1633="",0,VLOOKUP(AA1633,Satser!$H$2:$J$14,3,FALSE)))</f>
        <v>199728.53067785068</v>
      </c>
      <c r="M1633" s="380">
        <f t="shared" si="26"/>
        <v>229475.3331192327</v>
      </c>
      <c r="N1633" s="141" t="s">
        <v>1594</v>
      </c>
      <c r="O1633" s="75"/>
      <c r="P1633" s="75"/>
      <c r="Q1633" s="75"/>
      <c r="R1633" s="75"/>
      <c r="S1633" s="75"/>
      <c r="T1633" s="75"/>
      <c r="U1633" s="75"/>
      <c r="V1633" s="75"/>
      <c r="W1633" s="75"/>
      <c r="X1633" s="75"/>
      <c r="Y1633" s="75"/>
      <c r="Z1633" s="75"/>
      <c r="AA1633" s="75">
        <v>4</v>
      </c>
      <c r="AB1633" s="75">
        <v>12</v>
      </c>
      <c r="AC1633" s="75">
        <v>12</v>
      </c>
      <c r="AD1633" s="75">
        <v>12</v>
      </c>
      <c r="AE1633" s="170">
        <v>8</v>
      </c>
      <c r="AF1633" s="75"/>
      <c r="AG1633" s="75"/>
      <c r="AH1633" s="75"/>
    </row>
    <row r="1634" spans="1:34" ht="14.25" customHeight="1" x14ac:dyDescent="0.25">
      <c r="A1634" s="111">
        <v>81771257</v>
      </c>
      <c r="B1634" s="220" t="s">
        <v>2225</v>
      </c>
      <c r="C1634" s="197" t="str">
        <f>VLOOKUP(B1634,Satser!$I$133:$J$160,2,FALSE)</f>
        <v>IV</v>
      </c>
      <c r="D1634" s="220" t="s">
        <v>2912</v>
      </c>
      <c r="E1634" s="75"/>
      <c r="F1634" s="220"/>
      <c r="G1634" s="75"/>
      <c r="H1634" s="458">
        <v>2018</v>
      </c>
      <c r="I1634" s="75"/>
      <c r="J1634" s="195"/>
      <c r="K1634" s="379">
        <f>IF(B1634="",0,VLOOKUP(B1634,Satser!$D$167:$F$194,2,FALSE)*IF(AA1634="",0,VLOOKUP(AA1634,Satser!$H$2:$J$14,2,FALSE)))</f>
        <v>29746.802441382013</v>
      </c>
      <c r="L1634" s="379">
        <f>IF(B1634="",0,VLOOKUP(B1634,Satser!$I$167:$L$194,3,FALSE)*IF(AA1634="",0,VLOOKUP(AA1634,Satser!$H$2:$J$14,3,FALSE)))</f>
        <v>199728.53067785068</v>
      </c>
      <c r="M1634" s="380">
        <f t="shared" si="26"/>
        <v>229475.3331192327</v>
      </c>
      <c r="N1634" s="141" t="s">
        <v>1594</v>
      </c>
      <c r="O1634" s="75"/>
      <c r="P1634" s="75"/>
      <c r="Q1634" s="75"/>
      <c r="R1634" s="75"/>
      <c r="S1634" s="75"/>
      <c r="T1634" s="75"/>
      <c r="U1634" s="75"/>
      <c r="V1634" s="75"/>
      <c r="W1634" s="75"/>
      <c r="X1634" s="75"/>
      <c r="Y1634" s="75"/>
      <c r="Z1634" s="75"/>
      <c r="AA1634" s="75">
        <v>4</v>
      </c>
      <c r="AB1634" s="75">
        <v>12</v>
      </c>
      <c r="AC1634" s="75">
        <v>12</v>
      </c>
      <c r="AD1634" s="75">
        <v>12</v>
      </c>
      <c r="AE1634" s="170">
        <v>8</v>
      </c>
      <c r="AF1634" s="75"/>
      <c r="AG1634" s="75"/>
      <c r="AH1634" s="75"/>
    </row>
    <row r="1635" spans="1:34" ht="14.25" customHeight="1" x14ac:dyDescent="0.25">
      <c r="A1635" s="111">
        <v>81771258</v>
      </c>
      <c r="B1635" s="220" t="s">
        <v>2225</v>
      </c>
      <c r="C1635" s="197" t="str">
        <f>VLOOKUP(B1635,Satser!$I$133:$J$160,2,FALSE)</f>
        <v>IV</v>
      </c>
      <c r="D1635" s="220" t="s">
        <v>2879</v>
      </c>
      <c r="E1635" s="75"/>
      <c r="F1635" s="220"/>
      <c r="G1635" s="75"/>
      <c r="H1635" s="458">
        <v>2018</v>
      </c>
      <c r="I1635" s="75"/>
      <c r="J1635" s="195"/>
      <c r="K1635" s="379">
        <f>IF(B1635="",0,VLOOKUP(B1635,Satser!$D$167:$F$194,2,FALSE)*IF(AA1635="",0,VLOOKUP(AA1635,Satser!$H$2:$J$14,2,FALSE)))</f>
        <v>29746.802441382013</v>
      </c>
      <c r="L1635" s="379">
        <f>IF(B1635="",0,VLOOKUP(B1635,Satser!$I$167:$L$194,3,FALSE)*IF(AA1635="",0,VLOOKUP(AA1635,Satser!$H$2:$J$14,3,FALSE)))</f>
        <v>199728.53067785068</v>
      </c>
      <c r="M1635" s="380">
        <f t="shared" si="26"/>
        <v>229475.3331192327</v>
      </c>
      <c r="N1635" s="141" t="s">
        <v>1594</v>
      </c>
      <c r="O1635" s="75"/>
      <c r="P1635" s="75"/>
      <c r="Q1635" s="75"/>
      <c r="R1635" s="75"/>
      <c r="S1635" s="75"/>
      <c r="T1635" s="75"/>
      <c r="U1635" s="75"/>
      <c r="V1635" s="75"/>
      <c r="W1635" s="75"/>
      <c r="X1635" s="75"/>
      <c r="Y1635" s="75"/>
      <c r="Z1635" s="75"/>
      <c r="AA1635" s="75">
        <v>4</v>
      </c>
      <c r="AB1635" s="75">
        <v>12</v>
      </c>
      <c r="AC1635" s="75">
        <v>12</v>
      </c>
      <c r="AD1635" s="75">
        <v>12</v>
      </c>
      <c r="AE1635" s="170">
        <v>8</v>
      </c>
      <c r="AF1635" s="75"/>
      <c r="AG1635" s="75"/>
      <c r="AH1635" s="75"/>
    </row>
    <row r="1636" spans="1:34" ht="14.25" customHeight="1" x14ac:dyDescent="0.25">
      <c r="A1636" s="461">
        <v>81771259</v>
      </c>
      <c r="B1636" s="220" t="s">
        <v>2225</v>
      </c>
      <c r="C1636" s="197" t="str">
        <f>VLOOKUP(B1636,Satser!$I$133:$J$160,2,FALSE)</f>
        <v>IV</v>
      </c>
      <c r="D1636" s="220" t="s">
        <v>2879</v>
      </c>
      <c r="E1636" s="75"/>
      <c r="F1636" s="220"/>
      <c r="G1636" s="75"/>
      <c r="H1636" s="458">
        <v>2018</v>
      </c>
      <c r="I1636" s="75"/>
      <c r="J1636" s="195"/>
      <c r="K1636" s="379">
        <f>IF(B1636="",0,VLOOKUP(B1636,Satser!$D$167:$F$194,2,FALSE)*IF(AA1636="",0,VLOOKUP(AA1636,Satser!$H$2:$J$14,2,FALSE)))</f>
        <v>29746.802441382013</v>
      </c>
      <c r="L1636" s="379">
        <f>IF(B1636="",0,VLOOKUP(B1636,Satser!$I$167:$L$194,3,FALSE)*IF(AA1636="",0,VLOOKUP(AA1636,Satser!$H$2:$J$14,3,FALSE)))</f>
        <v>199728.53067785068</v>
      </c>
      <c r="M1636" s="380">
        <f t="shared" si="26"/>
        <v>229475.3331192327</v>
      </c>
      <c r="N1636" s="141" t="s">
        <v>1594</v>
      </c>
      <c r="O1636" s="75"/>
      <c r="P1636" s="75"/>
      <c r="Q1636" s="75"/>
      <c r="R1636" s="75"/>
      <c r="S1636" s="75"/>
      <c r="T1636" s="75"/>
      <c r="U1636" s="75"/>
      <c r="V1636" s="75"/>
      <c r="W1636" s="75"/>
      <c r="X1636" s="75"/>
      <c r="Y1636" s="75"/>
      <c r="Z1636" s="75"/>
      <c r="AA1636" s="75">
        <v>4</v>
      </c>
      <c r="AB1636" s="75">
        <v>12</v>
      </c>
      <c r="AC1636" s="75">
        <v>12</v>
      </c>
      <c r="AD1636" s="75">
        <v>12</v>
      </c>
      <c r="AE1636" s="170">
        <v>8</v>
      </c>
      <c r="AF1636" s="75"/>
      <c r="AG1636" s="75"/>
      <c r="AH1636" s="75"/>
    </row>
    <row r="1637" spans="1:34" ht="14.25" customHeight="1" x14ac:dyDescent="0.25">
      <c r="A1637" s="111">
        <v>81771260</v>
      </c>
      <c r="B1637" s="220" t="s">
        <v>2225</v>
      </c>
      <c r="C1637" s="197" t="str">
        <f>VLOOKUP(B1637,Satser!$I$133:$J$160,2,FALSE)</f>
        <v>IV</v>
      </c>
      <c r="D1637" s="220" t="s">
        <v>2879</v>
      </c>
      <c r="E1637" s="75"/>
      <c r="F1637" s="220"/>
      <c r="G1637" s="75"/>
      <c r="H1637" s="458">
        <v>2018</v>
      </c>
      <c r="I1637" s="75"/>
      <c r="J1637" s="195"/>
      <c r="K1637" s="379">
        <f>IF(B1637="",0,VLOOKUP(B1637,Satser!$D$167:$F$194,2,FALSE)*IF(AA1637="",0,VLOOKUP(AA1637,Satser!$H$2:$J$14,2,FALSE)))</f>
        <v>29746.802441382013</v>
      </c>
      <c r="L1637" s="379">
        <f>IF(B1637="",0,VLOOKUP(B1637,Satser!$I$167:$L$194,3,FALSE)*IF(AA1637="",0,VLOOKUP(AA1637,Satser!$H$2:$J$14,3,FALSE)))</f>
        <v>199728.53067785068</v>
      </c>
      <c r="M1637" s="380">
        <f t="shared" si="26"/>
        <v>229475.3331192327</v>
      </c>
      <c r="N1637" s="141" t="s">
        <v>1594</v>
      </c>
      <c r="O1637" s="75"/>
      <c r="P1637" s="75"/>
      <c r="Q1637" s="75"/>
      <c r="R1637" s="75"/>
      <c r="S1637" s="75"/>
      <c r="T1637" s="75"/>
      <c r="U1637" s="75"/>
      <c r="V1637" s="75"/>
      <c r="W1637" s="75"/>
      <c r="X1637" s="75"/>
      <c r="Y1637" s="75"/>
      <c r="Z1637" s="75"/>
      <c r="AA1637" s="75">
        <v>4</v>
      </c>
      <c r="AB1637" s="75">
        <v>12</v>
      </c>
      <c r="AC1637" s="75">
        <v>12</v>
      </c>
      <c r="AD1637" s="75">
        <v>12</v>
      </c>
      <c r="AE1637" s="170">
        <v>8</v>
      </c>
      <c r="AF1637" s="75"/>
      <c r="AG1637" s="75"/>
      <c r="AH1637" s="75"/>
    </row>
    <row r="1638" spans="1:34" ht="14.25" customHeight="1" x14ac:dyDescent="0.25">
      <c r="A1638" s="111">
        <v>81771261</v>
      </c>
      <c r="B1638" s="220" t="s">
        <v>2225</v>
      </c>
      <c r="C1638" s="197" t="str">
        <f>VLOOKUP(B1638,Satser!$I$133:$J$160,2,FALSE)</f>
        <v>IV</v>
      </c>
      <c r="D1638" s="220" t="s">
        <v>2879</v>
      </c>
      <c r="E1638" s="75"/>
      <c r="F1638" s="220"/>
      <c r="G1638" s="75"/>
      <c r="H1638" s="458">
        <v>2018</v>
      </c>
      <c r="I1638" s="75"/>
      <c r="J1638" s="195"/>
      <c r="K1638" s="379">
        <f>IF(B1638="",0,VLOOKUP(B1638,Satser!$D$167:$F$194,2,FALSE)*IF(AA1638="",0,VLOOKUP(AA1638,Satser!$H$2:$J$14,2,FALSE)))</f>
        <v>29746.802441382013</v>
      </c>
      <c r="L1638" s="379">
        <f>IF(B1638="",0,VLOOKUP(B1638,Satser!$I$167:$L$194,3,FALSE)*IF(AA1638="",0,VLOOKUP(AA1638,Satser!$H$2:$J$14,3,FALSE)))</f>
        <v>199728.53067785068</v>
      </c>
      <c r="M1638" s="380">
        <f t="shared" si="26"/>
        <v>229475.3331192327</v>
      </c>
      <c r="N1638" s="141" t="s">
        <v>1594</v>
      </c>
      <c r="O1638" s="75"/>
      <c r="P1638" s="75"/>
      <c r="Q1638" s="75"/>
      <c r="R1638" s="75"/>
      <c r="S1638" s="75"/>
      <c r="T1638" s="75"/>
      <c r="U1638" s="75"/>
      <c r="V1638" s="75"/>
      <c r="W1638" s="75"/>
      <c r="X1638" s="75"/>
      <c r="Y1638" s="75"/>
      <c r="Z1638" s="75"/>
      <c r="AA1638" s="75">
        <v>4</v>
      </c>
      <c r="AB1638" s="75">
        <v>12</v>
      </c>
      <c r="AC1638" s="75">
        <v>12</v>
      </c>
      <c r="AD1638" s="75">
        <v>12</v>
      </c>
      <c r="AE1638" s="170">
        <v>8</v>
      </c>
      <c r="AF1638" s="75"/>
      <c r="AG1638" s="75"/>
      <c r="AH1638" s="75"/>
    </row>
    <row r="1639" spans="1:34" ht="14.25" customHeight="1" x14ac:dyDescent="0.25">
      <c r="A1639" s="111">
        <v>81771262</v>
      </c>
      <c r="B1639" s="220" t="s">
        <v>2225</v>
      </c>
      <c r="C1639" s="197" t="str">
        <f>VLOOKUP(B1639,Satser!$I$133:$J$160,2,FALSE)</f>
        <v>IV</v>
      </c>
      <c r="D1639" s="220" t="s">
        <v>2879</v>
      </c>
      <c r="E1639" s="75"/>
      <c r="F1639" s="220"/>
      <c r="G1639" s="75"/>
      <c r="H1639" s="458">
        <v>2018</v>
      </c>
      <c r="I1639" s="75"/>
      <c r="J1639" s="195"/>
      <c r="K1639" s="379">
        <f>IF(B1639="",0,VLOOKUP(B1639,Satser!$D$167:$F$194,2,FALSE)*IF(AA1639="",0,VLOOKUP(AA1639,Satser!$H$2:$J$14,2,FALSE)))</f>
        <v>29746.802441382013</v>
      </c>
      <c r="L1639" s="379">
        <f>IF(B1639="",0,VLOOKUP(B1639,Satser!$I$167:$L$194,3,FALSE)*IF(AA1639="",0,VLOOKUP(AA1639,Satser!$H$2:$J$14,3,FALSE)))</f>
        <v>199728.53067785068</v>
      </c>
      <c r="M1639" s="380">
        <f t="shared" si="26"/>
        <v>229475.3331192327</v>
      </c>
      <c r="N1639" s="141" t="s">
        <v>1594</v>
      </c>
      <c r="O1639" s="75"/>
      <c r="P1639" s="75"/>
      <c r="Q1639" s="75"/>
      <c r="R1639" s="75"/>
      <c r="S1639" s="75"/>
      <c r="T1639" s="75"/>
      <c r="U1639" s="75"/>
      <c r="V1639" s="75"/>
      <c r="W1639" s="75"/>
      <c r="X1639" s="75"/>
      <c r="Y1639" s="75"/>
      <c r="Z1639" s="75"/>
      <c r="AA1639" s="75">
        <v>4</v>
      </c>
      <c r="AB1639" s="75">
        <v>12</v>
      </c>
      <c r="AC1639" s="75">
        <v>12</v>
      </c>
      <c r="AD1639" s="75">
        <v>12</v>
      </c>
      <c r="AE1639" s="170">
        <v>8</v>
      </c>
      <c r="AF1639" s="75"/>
      <c r="AG1639" s="75"/>
      <c r="AH1639" s="75"/>
    </row>
    <row r="1640" spans="1:34" ht="14.25" customHeight="1" x14ac:dyDescent="0.25">
      <c r="A1640" s="461">
        <v>81771263</v>
      </c>
      <c r="B1640" s="220" t="s">
        <v>2226</v>
      </c>
      <c r="C1640" s="197" t="str">
        <f>VLOOKUP(B1640,Satser!$I$133:$J$160,2,FALSE)</f>
        <v>MH</v>
      </c>
      <c r="D1640" s="220" t="s">
        <v>2911</v>
      </c>
      <c r="E1640" s="75"/>
      <c r="F1640" s="220"/>
      <c r="G1640" s="75"/>
      <c r="H1640" s="458">
        <v>2018</v>
      </c>
      <c r="I1640" s="75"/>
      <c r="J1640" s="195"/>
      <c r="K1640" s="379">
        <f>IF(B1640="",0,VLOOKUP(B1640,Satser!$D$167:$F$194,2,FALSE)*IF(AA1640="",0,VLOOKUP(AA1640,Satser!$H$2:$J$14,2,FALSE)))</f>
        <v>42495.432059117164</v>
      </c>
      <c r="L1640" s="379">
        <f>IF(B1640="",0,VLOOKUP(B1640,Satser!$I$167:$L$194,3,FALSE)*IF(AA1640="",0,VLOOKUP(AA1640,Satser!$H$2:$J$14,3,FALSE)))</f>
        <v>199728.53067785068</v>
      </c>
      <c r="M1640" s="380">
        <f t="shared" si="26"/>
        <v>242223.96273696783</v>
      </c>
      <c r="N1640" s="141" t="s">
        <v>1594</v>
      </c>
      <c r="O1640" s="75"/>
      <c r="P1640" s="75"/>
      <c r="Q1640" s="75"/>
      <c r="R1640" s="75"/>
      <c r="S1640" s="75"/>
      <c r="T1640" s="75"/>
      <c r="U1640" s="75"/>
      <c r="V1640" s="75"/>
      <c r="W1640" s="75"/>
      <c r="X1640" s="75"/>
      <c r="Y1640" s="75"/>
      <c r="Z1640" s="75"/>
      <c r="AA1640" s="75">
        <v>4</v>
      </c>
      <c r="AB1640" s="75">
        <v>12</v>
      </c>
      <c r="AC1640" s="75">
        <v>12</v>
      </c>
      <c r="AD1640" s="75">
        <v>12</v>
      </c>
      <c r="AE1640" s="170">
        <v>8</v>
      </c>
      <c r="AF1640" s="75"/>
      <c r="AG1640" s="75"/>
      <c r="AH1640" s="75"/>
    </row>
    <row r="1641" spans="1:34" ht="14.25" customHeight="1" x14ac:dyDescent="0.25">
      <c r="A1641" s="111">
        <v>81771264</v>
      </c>
      <c r="B1641" s="220" t="s">
        <v>2226</v>
      </c>
      <c r="C1641" s="197" t="str">
        <f>VLOOKUP(B1641,Satser!$I$133:$J$160,2,FALSE)</f>
        <v>MH</v>
      </c>
      <c r="D1641" s="220" t="s">
        <v>2911</v>
      </c>
      <c r="E1641" s="75"/>
      <c r="F1641" s="220"/>
      <c r="G1641" s="75"/>
      <c r="H1641" s="458">
        <v>2018</v>
      </c>
      <c r="I1641" s="75"/>
      <c r="J1641" s="195"/>
      <c r="K1641" s="379">
        <f>IF(B1641="",0,VLOOKUP(B1641,Satser!$D$167:$F$194,2,FALSE)*IF(AA1641="",0,VLOOKUP(AA1641,Satser!$H$2:$J$14,2,FALSE)))</f>
        <v>42495.432059117164</v>
      </c>
      <c r="L1641" s="379">
        <f>IF(B1641="",0,VLOOKUP(B1641,Satser!$I$167:$L$194,3,FALSE)*IF(AA1641="",0,VLOOKUP(AA1641,Satser!$H$2:$J$14,3,FALSE)))</f>
        <v>199728.53067785068</v>
      </c>
      <c r="M1641" s="380">
        <f t="shared" si="26"/>
        <v>242223.96273696783</v>
      </c>
      <c r="N1641" s="141" t="s">
        <v>1594</v>
      </c>
      <c r="O1641" s="75"/>
      <c r="P1641" s="75"/>
      <c r="Q1641" s="75"/>
      <c r="R1641" s="75"/>
      <c r="S1641" s="75"/>
      <c r="T1641" s="75"/>
      <c r="U1641" s="75"/>
      <c r="V1641" s="75"/>
      <c r="W1641" s="75"/>
      <c r="X1641" s="75"/>
      <c r="Y1641" s="75"/>
      <c r="Z1641" s="75"/>
      <c r="AA1641" s="75">
        <v>4</v>
      </c>
      <c r="AB1641" s="75">
        <v>12</v>
      </c>
      <c r="AC1641" s="75">
        <v>12</v>
      </c>
      <c r="AD1641" s="75">
        <v>12</v>
      </c>
      <c r="AE1641" s="170">
        <v>8</v>
      </c>
      <c r="AF1641" s="75"/>
      <c r="AG1641" s="75"/>
      <c r="AH1641" s="75"/>
    </row>
    <row r="1642" spans="1:34" ht="14.25" customHeight="1" x14ac:dyDescent="0.25">
      <c r="A1642" s="111">
        <v>81771265</v>
      </c>
      <c r="B1642" s="220" t="s">
        <v>2226</v>
      </c>
      <c r="C1642" s="197" t="str">
        <f>VLOOKUP(B1642,Satser!$I$133:$J$160,2,FALSE)</f>
        <v>MH</v>
      </c>
      <c r="D1642" s="220" t="s">
        <v>2879</v>
      </c>
      <c r="E1642" s="75"/>
      <c r="F1642" s="220"/>
      <c r="G1642" s="75"/>
      <c r="H1642" s="458">
        <v>2018</v>
      </c>
      <c r="I1642" s="75"/>
      <c r="J1642" s="195"/>
      <c r="K1642" s="379">
        <f>IF(B1642="",0,VLOOKUP(B1642,Satser!$D$167:$F$194,2,FALSE)*IF(AA1642="",0,VLOOKUP(AA1642,Satser!$H$2:$J$14,2,FALSE)))</f>
        <v>42495.432059117164</v>
      </c>
      <c r="L1642" s="379">
        <f>IF(B1642="",0,VLOOKUP(B1642,Satser!$I$167:$L$194,3,FALSE)*IF(AA1642="",0,VLOOKUP(AA1642,Satser!$H$2:$J$14,3,FALSE)))</f>
        <v>199728.53067785068</v>
      </c>
      <c r="M1642" s="380">
        <f t="shared" si="26"/>
        <v>242223.96273696783</v>
      </c>
      <c r="N1642" s="141" t="s">
        <v>1594</v>
      </c>
      <c r="O1642" s="75"/>
      <c r="P1642" s="75"/>
      <c r="Q1642" s="75"/>
      <c r="R1642" s="75"/>
      <c r="S1642" s="75"/>
      <c r="T1642" s="75"/>
      <c r="U1642" s="75"/>
      <c r="V1642" s="75"/>
      <c r="W1642" s="75"/>
      <c r="X1642" s="75"/>
      <c r="Y1642" s="75"/>
      <c r="Z1642" s="75"/>
      <c r="AA1642" s="75">
        <v>4</v>
      </c>
      <c r="AB1642" s="75">
        <v>12</v>
      </c>
      <c r="AC1642" s="75">
        <v>12</v>
      </c>
      <c r="AD1642" s="75">
        <v>12</v>
      </c>
      <c r="AE1642" s="170">
        <v>8</v>
      </c>
      <c r="AF1642" s="75"/>
      <c r="AG1642" s="75"/>
      <c r="AH1642" s="75"/>
    </row>
    <row r="1643" spans="1:34" ht="14.25" customHeight="1" x14ac:dyDescent="0.25">
      <c r="A1643" s="111">
        <v>81771266</v>
      </c>
      <c r="B1643" s="220" t="s">
        <v>2226</v>
      </c>
      <c r="C1643" s="197" t="str">
        <f>VLOOKUP(B1643,Satser!$I$133:$J$160,2,FALSE)</f>
        <v>MH</v>
      </c>
      <c r="D1643" s="220" t="s">
        <v>2879</v>
      </c>
      <c r="E1643" s="75"/>
      <c r="F1643" s="220"/>
      <c r="G1643" s="75"/>
      <c r="H1643" s="458">
        <v>2018</v>
      </c>
      <c r="I1643" s="75"/>
      <c r="J1643" s="195"/>
      <c r="K1643" s="379">
        <f>IF(B1643="",0,VLOOKUP(B1643,Satser!$D$167:$F$194,2,FALSE)*IF(AA1643="",0,VLOOKUP(AA1643,Satser!$H$2:$J$14,2,FALSE)))</f>
        <v>42495.432059117164</v>
      </c>
      <c r="L1643" s="379">
        <f>IF(B1643="",0,VLOOKUP(B1643,Satser!$I$167:$L$194,3,FALSE)*IF(AA1643="",0,VLOOKUP(AA1643,Satser!$H$2:$J$14,3,FALSE)))</f>
        <v>199728.53067785068</v>
      </c>
      <c r="M1643" s="380">
        <f t="shared" si="26"/>
        <v>242223.96273696783</v>
      </c>
      <c r="N1643" s="141" t="s">
        <v>1594</v>
      </c>
      <c r="O1643" s="75"/>
      <c r="P1643" s="75"/>
      <c r="Q1643" s="75"/>
      <c r="R1643" s="75"/>
      <c r="S1643" s="75"/>
      <c r="T1643" s="75"/>
      <c r="U1643" s="75"/>
      <c r="V1643" s="75"/>
      <c r="W1643" s="75"/>
      <c r="X1643" s="75"/>
      <c r="Y1643" s="75"/>
      <c r="Z1643" s="75"/>
      <c r="AA1643" s="75">
        <v>4</v>
      </c>
      <c r="AB1643" s="75">
        <v>12</v>
      </c>
      <c r="AC1643" s="75">
        <v>12</v>
      </c>
      <c r="AD1643" s="75">
        <v>12</v>
      </c>
      <c r="AE1643" s="170">
        <v>8</v>
      </c>
      <c r="AF1643" s="75"/>
      <c r="AG1643" s="75"/>
      <c r="AH1643" s="75"/>
    </row>
    <row r="1644" spans="1:34" ht="14.25" customHeight="1" x14ac:dyDescent="0.25">
      <c r="A1644" s="461">
        <v>81771267</v>
      </c>
      <c r="B1644" s="220" t="s">
        <v>2226</v>
      </c>
      <c r="C1644" s="197" t="str">
        <f>VLOOKUP(B1644,Satser!$I$133:$J$160,2,FALSE)</f>
        <v>MH</v>
      </c>
      <c r="D1644" s="220" t="s">
        <v>2879</v>
      </c>
      <c r="E1644" s="75"/>
      <c r="F1644" s="220"/>
      <c r="G1644" s="75"/>
      <c r="H1644" s="458">
        <v>2018</v>
      </c>
      <c r="I1644" s="75"/>
      <c r="J1644" s="195"/>
      <c r="K1644" s="379">
        <f>IF(B1644="",0,VLOOKUP(B1644,Satser!$D$167:$F$194,2,FALSE)*IF(AA1644="",0,VLOOKUP(AA1644,Satser!$H$2:$J$14,2,FALSE)))</f>
        <v>42495.432059117164</v>
      </c>
      <c r="L1644" s="379">
        <f>IF(B1644="",0,VLOOKUP(B1644,Satser!$I$167:$L$194,3,FALSE)*IF(AA1644="",0,VLOOKUP(AA1644,Satser!$H$2:$J$14,3,FALSE)))</f>
        <v>199728.53067785068</v>
      </c>
      <c r="M1644" s="380">
        <f t="shared" si="26"/>
        <v>242223.96273696783</v>
      </c>
      <c r="N1644" s="141" t="s">
        <v>1594</v>
      </c>
      <c r="O1644" s="75"/>
      <c r="P1644" s="75"/>
      <c r="Q1644" s="75"/>
      <c r="R1644" s="75"/>
      <c r="S1644" s="75"/>
      <c r="T1644" s="75"/>
      <c r="U1644" s="75"/>
      <c r="V1644" s="75"/>
      <c r="W1644" s="75"/>
      <c r="X1644" s="75"/>
      <c r="Y1644" s="75"/>
      <c r="Z1644" s="75"/>
      <c r="AA1644" s="75">
        <v>4</v>
      </c>
      <c r="AB1644" s="75">
        <v>12</v>
      </c>
      <c r="AC1644" s="75">
        <v>12</v>
      </c>
      <c r="AD1644" s="75">
        <v>12</v>
      </c>
      <c r="AE1644" s="170">
        <v>8</v>
      </c>
      <c r="AF1644" s="75"/>
      <c r="AG1644" s="75"/>
      <c r="AH1644" s="75"/>
    </row>
    <row r="1645" spans="1:34" ht="14.25" customHeight="1" x14ac:dyDescent="0.25">
      <c r="A1645" s="111">
        <v>81771268</v>
      </c>
      <c r="B1645" s="220" t="s">
        <v>2226</v>
      </c>
      <c r="C1645" s="197" t="str">
        <f>VLOOKUP(B1645,Satser!$I$133:$J$160,2,FALSE)</f>
        <v>MH</v>
      </c>
      <c r="D1645" s="220" t="s">
        <v>2879</v>
      </c>
      <c r="E1645" s="75"/>
      <c r="F1645" s="220"/>
      <c r="G1645" s="75"/>
      <c r="H1645" s="458">
        <v>2018</v>
      </c>
      <c r="I1645" s="75"/>
      <c r="J1645" s="195"/>
      <c r="K1645" s="379">
        <f>IF(B1645="",0,VLOOKUP(B1645,Satser!$D$167:$F$194,2,FALSE)*IF(AA1645="",0,VLOOKUP(AA1645,Satser!$H$2:$J$14,2,FALSE)))</f>
        <v>42495.432059117164</v>
      </c>
      <c r="L1645" s="379">
        <f>IF(B1645="",0,VLOOKUP(B1645,Satser!$I$167:$L$194,3,FALSE)*IF(AA1645="",0,VLOOKUP(AA1645,Satser!$H$2:$J$14,3,FALSE)))</f>
        <v>199728.53067785068</v>
      </c>
      <c r="M1645" s="380">
        <f t="shared" si="26"/>
        <v>242223.96273696783</v>
      </c>
      <c r="N1645" s="141" t="s">
        <v>1594</v>
      </c>
      <c r="O1645" s="75"/>
      <c r="P1645" s="75"/>
      <c r="Q1645" s="75"/>
      <c r="R1645" s="75"/>
      <c r="S1645" s="75"/>
      <c r="T1645" s="75"/>
      <c r="U1645" s="75"/>
      <c r="V1645" s="75"/>
      <c r="W1645" s="75"/>
      <c r="X1645" s="75"/>
      <c r="Y1645" s="75"/>
      <c r="Z1645" s="75"/>
      <c r="AA1645" s="75">
        <v>4</v>
      </c>
      <c r="AB1645" s="75">
        <v>12</v>
      </c>
      <c r="AC1645" s="75">
        <v>12</v>
      </c>
      <c r="AD1645" s="75">
        <v>12</v>
      </c>
      <c r="AE1645" s="170">
        <v>8</v>
      </c>
      <c r="AF1645" s="75"/>
      <c r="AG1645" s="75"/>
      <c r="AH1645" s="75"/>
    </row>
    <row r="1646" spans="1:34" ht="14.25" customHeight="1" x14ac:dyDescent="0.25">
      <c r="A1646" s="111">
        <v>81771269</v>
      </c>
      <c r="B1646" s="220" t="s">
        <v>2226</v>
      </c>
      <c r="C1646" s="197" t="str">
        <f>VLOOKUP(B1646,Satser!$I$133:$J$160,2,FALSE)</f>
        <v>MH</v>
      </c>
      <c r="D1646" s="220" t="s">
        <v>2879</v>
      </c>
      <c r="E1646" s="75"/>
      <c r="F1646" s="220"/>
      <c r="G1646" s="75"/>
      <c r="H1646" s="458">
        <v>2018</v>
      </c>
      <c r="I1646" s="75"/>
      <c r="J1646" s="195"/>
      <c r="K1646" s="379">
        <f>IF(B1646="",0,VLOOKUP(B1646,Satser!$D$167:$F$194,2,FALSE)*IF(AA1646="",0,VLOOKUP(AA1646,Satser!$H$2:$J$14,2,FALSE)))</f>
        <v>42495.432059117164</v>
      </c>
      <c r="L1646" s="379">
        <f>IF(B1646="",0,VLOOKUP(B1646,Satser!$I$167:$L$194,3,FALSE)*IF(AA1646="",0,VLOOKUP(AA1646,Satser!$H$2:$J$14,3,FALSE)))</f>
        <v>199728.53067785068</v>
      </c>
      <c r="M1646" s="380">
        <f t="shared" si="26"/>
        <v>242223.96273696783</v>
      </c>
      <c r="N1646" s="141" t="s">
        <v>1594</v>
      </c>
      <c r="O1646" s="75"/>
      <c r="P1646" s="75"/>
      <c r="Q1646" s="75"/>
      <c r="R1646" s="75"/>
      <c r="S1646" s="75"/>
      <c r="T1646" s="75"/>
      <c r="U1646" s="75"/>
      <c r="V1646" s="75"/>
      <c r="W1646" s="75"/>
      <c r="X1646" s="75"/>
      <c r="Y1646" s="75"/>
      <c r="Z1646" s="75"/>
      <c r="AA1646" s="75">
        <v>4</v>
      </c>
      <c r="AB1646" s="75">
        <v>12</v>
      </c>
      <c r="AC1646" s="75">
        <v>12</v>
      </c>
      <c r="AD1646" s="75">
        <v>12</v>
      </c>
      <c r="AE1646" s="170">
        <v>8</v>
      </c>
      <c r="AF1646" s="75"/>
      <c r="AG1646" s="75"/>
      <c r="AH1646" s="75"/>
    </row>
    <row r="1647" spans="1:34" ht="14.25" customHeight="1" x14ac:dyDescent="0.25">
      <c r="A1647" s="111">
        <v>81771270</v>
      </c>
      <c r="B1647" s="220" t="s">
        <v>2227</v>
      </c>
      <c r="C1647" s="197" t="str">
        <f>VLOOKUP(B1647,Satser!$I$133:$J$160,2,FALSE)</f>
        <v>NV</v>
      </c>
      <c r="D1647" s="220" t="s">
        <v>2879</v>
      </c>
      <c r="E1647" s="75"/>
      <c r="F1647" s="220"/>
      <c r="G1647" s="75"/>
      <c r="H1647" s="458">
        <v>2018</v>
      </c>
      <c r="I1647" s="75"/>
      <c r="J1647" s="195"/>
      <c r="K1647" s="379">
        <f>IF(B1647="",0,VLOOKUP(B1647,Satser!$D$167:$F$194,2,FALSE)*IF(AA1647="",0,VLOOKUP(AA1647,Satser!$H$2:$J$14,2,FALSE)))</f>
        <v>29746.802441382013</v>
      </c>
      <c r="L1647" s="379">
        <f>IF(B1647="",0,VLOOKUP(B1647,Satser!$I$167:$L$194,3,FALSE)*IF(AA1647="",0,VLOOKUP(AA1647,Satser!$H$2:$J$14,3,FALSE)))</f>
        <v>199728.53067785068</v>
      </c>
      <c r="M1647" s="380">
        <f t="shared" si="26"/>
        <v>229475.3331192327</v>
      </c>
      <c r="N1647" s="141" t="s">
        <v>1594</v>
      </c>
      <c r="O1647" s="75"/>
      <c r="P1647" s="75"/>
      <c r="Q1647" s="75"/>
      <c r="R1647" s="75"/>
      <c r="S1647" s="75"/>
      <c r="T1647" s="75"/>
      <c r="U1647" s="75"/>
      <c r="V1647" s="75"/>
      <c r="W1647" s="75"/>
      <c r="X1647" s="75"/>
      <c r="Y1647" s="75"/>
      <c r="Z1647" s="75"/>
      <c r="AA1647" s="75">
        <v>4</v>
      </c>
      <c r="AB1647" s="75">
        <v>12</v>
      </c>
      <c r="AC1647" s="75">
        <v>12</v>
      </c>
      <c r="AD1647" s="75">
        <v>12</v>
      </c>
      <c r="AE1647" s="170">
        <v>8</v>
      </c>
      <c r="AF1647" s="75"/>
      <c r="AG1647" s="75"/>
      <c r="AH1647" s="75"/>
    </row>
    <row r="1648" spans="1:34" ht="14.25" customHeight="1" x14ac:dyDescent="0.25">
      <c r="A1648" s="461">
        <v>81771271</v>
      </c>
      <c r="B1648" s="220" t="s">
        <v>2227</v>
      </c>
      <c r="C1648" s="197" t="str">
        <f>VLOOKUP(B1648,Satser!$I$133:$J$160,2,FALSE)</f>
        <v>NV</v>
      </c>
      <c r="D1648" s="220" t="s">
        <v>2879</v>
      </c>
      <c r="E1648" s="75"/>
      <c r="F1648" s="220"/>
      <c r="G1648" s="75"/>
      <c r="H1648" s="458">
        <v>2018</v>
      </c>
      <c r="I1648" s="75"/>
      <c r="J1648" s="195"/>
      <c r="K1648" s="379">
        <f>IF(B1648="",0,VLOOKUP(B1648,Satser!$D$167:$F$194,2,FALSE)*IF(AA1648="",0,VLOOKUP(AA1648,Satser!$H$2:$J$14,2,FALSE)))</f>
        <v>29746.802441382013</v>
      </c>
      <c r="L1648" s="379">
        <f>IF(B1648="",0,VLOOKUP(B1648,Satser!$I$167:$L$194,3,FALSE)*IF(AA1648="",0,VLOOKUP(AA1648,Satser!$H$2:$J$14,3,FALSE)))</f>
        <v>199728.53067785068</v>
      </c>
      <c r="M1648" s="380">
        <f t="shared" si="26"/>
        <v>229475.3331192327</v>
      </c>
      <c r="N1648" s="141" t="s">
        <v>1594</v>
      </c>
      <c r="O1648" s="75"/>
      <c r="P1648" s="75"/>
      <c r="Q1648" s="75"/>
      <c r="R1648" s="75"/>
      <c r="S1648" s="75"/>
      <c r="T1648" s="75"/>
      <c r="U1648" s="75"/>
      <c r="V1648" s="75"/>
      <c r="W1648" s="75"/>
      <c r="X1648" s="75"/>
      <c r="Y1648" s="75"/>
      <c r="Z1648" s="75"/>
      <c r="AA1648" s="75">
        <v>4</v>
      </c>
      <c r="AB1648" s="75">
        <v>12</v>
      </c>
      <c r="AC1648" s="75">
        <v>12</v>
      </c>
      <c r="AD1648" s="75">
        <v>12</v>
      </c>
      <c r="AE1648" s="170">
        <v>8</v>
      </c>
      <c r="AF1648" s="75"/>
      <c r="AG1648" s="75"/>
      <c r="AH1648" s="75"/>
    </row>
    <row r="1649" spans="1:34" ht="14.25" customHeight="1" x14ac:dyDescent="0.25">
      <c r="A1649" s="111">
        <v>81771272</v>
      </c>
      <c r="B1649" s="220" t="s">
        <v>2227</v>
      </c>
      <c r="C1649" s="197" t="str">
        <f>VLOOKUP(B1649,Satser!$I$133:$J$160,2,FALSE)</f>
        <v>NV</v>
      </c>
      <c r="D1649" s="220" t="s">
        <v>2879</v>
      </c>
      <c r="E1649" s="75"/>
      <c r="F1649" s="220"/>
      <c r="G1649" s="75"/>
      <c r="H1649" s="458">
        <v>2018</v>
      </c>
      <c r="I1649" s="75"/>
      <c r="J1649" s="195"/>
      <c r="K1649" s="379">
        <f>IF(B1649="",0,VLOOKUP(B1649,Satser!$D$167:$F$194,2,FALSE)*IF(AA1649="",0,VLOOKUP(AA1649,Satser!$H$2:$J$14,2,FALSE)))</f>
        <v>29746.802441382013</v>
      </c>
      <c r="L1649" s="379">
        <f>IF(B1649="",0,VLOOKUP(B1649,Satser!$I$167:$L$194,3,FALSE)*IF(AA1649="",0,VLOOKUP(AA1649,Satser!$H$2:$J$14,3,FALSE)))</f>
        <v>199728.53067785068</v>
      </c>
      <c r="M1649" s="380">
        <f t="shared" si="26"/>
        <v>229475.3331192327</v>
      </c>
      <c r="N1649" s="141" t="s">
        <v>1594</v>
      </c>
      <c r="O1649" s="75"/>
      <c r="P1649" s="75"/>
      <c r="Q1649" s="75"/>
      <c r="R1649" s="75"/>
      <c r="S1649" s="75"/>
      <c r="T1649" s="75"/>
      <c r="U1649" s="75"/>
      <c r="V1649" s="75"/>
      <c r="W1649" s="75"/>
      <c r="X1649" s="75"/>
      <c r="Y1649" s="75"/>
      <c r="Z1649" s="75"/>
      <c r="AA1649" s="75">
        <v>4</v>
      </c>
      <c r="AB1649" s="75">
        <v>12</v>
      </c>
      <c r="AC1649" s="75">
        <v>12</v>
      </c>
      <c r="AD1649" s="75">
        <v>12</v>
      </c>
      <c r="AE1649" s="170">
        <v>8</v>
      </c>
      <c r="AF1649" s="75"/>
      <c r="AG1649" s="75"/>
      <c r="AH1649" s="75"/>
    </row>
    <row r="1650" spans="1:34" ht="14.25" customHeight="1" x14ac:dyDescent="0.25">
      <c r="A1650" s="111">
        <v>81771273</v>
      </c>
      <c r="B1650" s="220" t="s">
        <v>2227</v>
      </c>
      <c r="C1650" s="197" t="str">
        <f>VLOOKUP(B1650,Satser!$I$133:$J$160,2,FALSE)</f>
        <v>NV</v>
      </c>
      <c r="D1650" s="220" t="s">
        <v>2879</v>
      </c>
      <c r="E1650" s="75"/>
      <c r="F1650" s="220"/>
      <c r="G1650" s="75"/>
      <c r="H1650" s="458">
        <v>2018</v>
      </c>
      <c r="I1650" s="75"/>
      <c r="J1650" s="195"/>
      <c r="K1650" s="379">
        <f>IF(B1650="",0,VLOOKUP(B1650,Satser!$D$167:$F$194,2,FALSE)*IF(AA1650="",0,VLOOKUP(AA1650,Satser!$H$2:$J$14,2,FALSE)))</f>
        <v>29746.802441382013</v>
      </c>
      <c r="L1650" s="379">
        <f>IF(B1650="",0,VLOOKUP(B1650,Satser!$I$167:$L$194,3,FALSE)*IF(AA1650="",0,VLOOKUP(AA1650,Satser!$H$2:$J$14,3,FALSE)))</f>
        <v>199728.53067785068</v>
      </c>
      <c r="M1650" s="380">
        <f t="shared" si="26"/>
        <v>229475.3331192327</v>
      </c>
      <c r="N1650" s="141" t="s">
        <v>1594</v>
      </c>
      <c r="O1650" s="75"/>
      <c r="P1650" s="75"/>
      <c r="Q1650" s="75"/>
      <c r="R1650" s="75"/>
      <c r="S1650" s="75"/>
      <c r="T1650" s="75"/>
      <c r="U1650" s="75"/>
      <c r="V1650" s="75"/>
      <c r="W1650" s="75"/>
      <c r="X1650" s="75"/>
      <c r="Y1650" s="75"/>
      <c r="Z1650" s="75"/>
      <c r="AA1650" s="75">
        <v>4</v>
      </c>
      <c r="AB1650" s="75">
        <v>12</v>
      </c>
      <c r="AC1650" s="75">
        <v>12</v>
      </c>
      <c r="AD1650" s="75">
        <v>12</v>
      </c>
      <c r="AE1650" s="170">
        <v>8</v>
      </c>
      <c r="AF1650" s="75"/>
      <c r="AG1650" s="75"/>
      <c r="AH1650" s="75"/>
    </row>
    <row r="1651" spans="1:34" ht="14.25" customHeight="1" x14ac:dyDescent="0.25">
      <c r="A1651" s="461">
        <v>81771274</v>
      </c>
      <c r="B1651" s="220" t="s">
        <v>2227</v>
      </c>
      <c r="C1651" s="197" t="str">
        <f>VLOOKUP(B1651,Satser!$I$133:$J$160,2,FALSE)</f>
        <v>NV</v>
      </c>
      <c r="D1651" s="220" t="s">
        <v>2879</v>
      </c>
      <c r="E1651" s="75"/>
      <c r="F1651" s="220"/>
      <c r="G1651" s="75"/>
      <c r="H1651" s="458">
        <v>2018</v>
      </c>
      <c r="I1651" s="75"/>
      <c r="J1651" s="195"/>
      <c r="K1651" s="379">
        <f>IF(B1651="",0,VLOOKUP(B1651,Satser!$D$167:$F$194,2,FALSE)*IF(AA1651="",0,VLOOKUP(AA1651,Satser!$H$2:$J$14,2,FALSE)))</f>
        <v>29746.802441382013</v>
      </c>
      <c r="L1651" s="379">
        <f>IF(B1651="",0,VLOOKUP(B1651,Satser!$I$167:$L$194,3,FALSE)*IF(AA1651="",0,VLOOKUP(AA1651,Satser!$H$2:$J$14,3,FALSE)))</f>
        <v>199728.53067785068</v>
      </c>
      <c r="M1651" s="380">
        <f t="shared" si="26"/>
        <v>229475.3331192327</v>
      </c>
      <c r="N1651" s="141" t="s">
        <v>1594</v>
      </c>
      <c r="O1651" s="75"/>
      <c r="P1651" s="75"/>
      <c r="Q1651" s="75"/>
      <c r="R1651" s="75"/>
      <c r="S1651" s="75"/>
      <c r="T1651" s="75"/>
      <c r="U1651" s="75"/>
      <c r="V1651" s="75"/>
      <c r="W1651" s="75"/>
      <c r="X1651" s="75"/>
      <c r="Y1651" s="75"/>
      <c r="Z1651" s="75"/>
      <c r="AA1651" s="75">
        <v>4</v>
      </c>
      <c r="AB1651" s="75">
        <v>12</v>
      </c>
      <c r="AC1651" s="75">
        <v>12</v>
      </c>
      <c r="AD1651" s="75">
        <v>12</v>
      </c>
      <c r="AE1651" s="170">
        <v>8</v>
      </c>
      <c r="AF1651" s="75"/>
      <c r="AG1651" s="75"/>
      <c r="AH1651" s="75"/>
    </row>
    <row r="1652" spans="1:34" ht="14.25" customHeight="1" x14ac:dyDescent="0.25">
      <c r="A1652" s="111">
        <v>81771275</v>
      </c>
      <c r="B1652" s="220" t="s">
        <v>2227</v>
      </c>
      <c r="C1652" s="197" t="str">
        <f>VLOOKUP(B1652,Satser!$I$133:$J$160,2,FALSE)</f>
        <v>NV</v>
      </c>
      <c r="D1652" s="220" t="s">
        <v>2879</v>
      </c>
      <c r="E1652" s="75"/>
      <c r="F1652" s="220"/>
      <c r="G1652" s="75"/>
      <c r="H1652" s="458">
        <v>2018</v>
      </c>
      <c r="I1652" s="75"/>
      <c r="J1652" s="195"/>
      <c r="K1652" s="379">
        <f>IF(B1652="",0,VLOOKUP(B1652,Satser!$D$167:$F$194,2,FALSE)*IF(AA1652="",0,VLOOKUP(AA1652,Satser!$H$2:$J$14,2,FALSE)))</f>
        <v>29746.802441382013</v>
      </c>
      <c r="L1652" s="379">
        <f>IF(B1652="",0,VLOOKUP(B1652,Satser!$I$167:$L$194,3,FALSE)*IF(AA1652="",0,VLOOKUP(AA1652,Satser!$H$2:$J$14,3,FALSE)))</f>
        <v>199728.53067785068</v>
      </c>
      <c r="M1652" s="380">
        <f t="shared" si="26"/>
        <v>229475.3331192327</v>
      </c>
      <c r="N1652" s="141" t="s">
        <v>1594</v>
      </c>
      <c r="O1652" s="75"/>
      <c r="P1652" s="75"/>
      <c r="Q1652" s="75"/>
      <c r="R1652" s="75"/>
      <c r="S1652" s="75"/>
      <c r="T1652" s="75"/>
      <c r="U1652" s="75"/>
      <c r="V1652" s="75"/>
      <c r="W1652" s="75"/>
      <c r="X1652" s="75"/>
      <c r="Y1652" s="75"/>
      <c r="Z1652" s="75"/>
      <c r="AA1652" s="75">
        <v>4</v>
      </c>
      <c r="AB1652" s="75">
        <v>12</v>
      </c>
      <c r="AC1652" s="75">
        <v>12</v>
      </c>
      <c r="AD1652" s="75">
        <v>12</v>
      </c>
      <c r="AE1652" s="170">
        <v>8</v>
      </c>
      <c r="AF1652" s="75"/>
      <c r="AG1652" s="75"/>
      <c r="AH1652" s="75"/>
    </row>
    <row r="1653" spans="1:34" ht="14.25" customHeight="1" x14ac:dyDescent="0.25">
      <c r="A1653" s="111">
        <v>81771276</v>
      </c>
      <c r="B1653" s="220" t="s">
        <v>2229</v>
      </c>
      <c r="C1653" s="197" t="str">
        <f>VLOOKUP(B1653,Satser!$I$133:$J$160,2,FALSE)</f>
        <v>ØK</v>
      </c>
      <c r="D1653" s="220" t="s">
        <v>2914</v>
      </c>
      <c r="E1653" s="75"/>
      <c r="F1653" s="220"/>
      <c r="G1653" s="75"/>
      <c r="H1653" s="458">
        <v>2018</v>
      </c>
      <c r="I1653" s="75"/>
      <c r="J1653" s="195"/>
      <c r="K1653" s="379">
        <f>IF(B1653="",0,VLOOKUP(B1653,Satser!$D$167:$F$194,2,FALSE)*IF(AA1653="",0,VLOOKUP(AA1653,Satser!$H$2:$J$14,2,FALSE)))</f>
        <v>29746.802441382013</v>
      </c>
      <c r="L1653" s="379">
        <f>IF(B1653="",0,VLOOKUP(B1653,Satser!$I$167:$L$194,3,FALSE)*IF(AA1653="",0,VLOOKUP(AA1653,Satser!$H$2:$J$14,3,FALSE)))</f>
        <v>199728.53067785068</v>
      </c>
      <c r="M1653" s="380">
        <f t="shared" si="26"/>
        <v>229475.3331192327</v>
      </c>
      <c r="N1653" s="141" t="s">
        <v>1594</v>
      </c>
      <c r="O1653" s="75"/>
      <c r="P1653" s="75"/>
      <c r="Q1653" s="75"/>
      <c r="R1653" s="75"/>
      <c r="S1653" s="75"/>
      <c r="T1653" s="75"/>
      <c r="U1653" s="75"/>
      <c r="V1653" s="75"/>
      <c r="W1653" s="75"/>
      <c r="X1653" s="75"/>
      <c r="Y1653" s="75"/>
      <c r="Z1653" s="75"/>
      <c r="AA1653" s="75">
        <v>4</v>
      </c>
      <c r="AB1653" s="75">
        <v>12</v>
      </c>
      <c r="AC1653" s="75">
        <v>12</v>
      </c>
      <c r="AD1653" s="75">
        <v>12</v>
      </c>
      <c r="AE1653" s="170">
        <v>8</v>
      </c>
      <c r="AF1653" s="75"/>
      <c r="AG1653" s="75"/>
      <c r="AH1653" s="75"/>
    </row>
    <row r="1654" spans="1:34" ht="14.25" customHeight="1" x14ac:dyDescent="0.25">
      <c r="A1654" s="461">
        <v>81771277</v>
      </c>
      <c r="B1654" s="220" t="s">
        <v>2223</v>
      </c>
      <c r="C1654" s="197" t="str">
        <f>VLOOKUP(B1654,Satser!$I$133:$J$160,2,FALSE)</f>
        <v>AD</v>
      </c>
      <c r="D1654" s="220" t="s">
        <v>2880</v>
      </c>
      <c r="E1654" s="75"/>
      <c r="F1654" s="220"/>
      <c r="G1654" s="75"/>
      <c r="H1654" s="458">
        <v>2018</v>
      </c>
      <c r="I1654" s="75"/>
      <c r="J1654" s="195"/>
      <c r="K1654" s="379">
        <f>IF(B1654="",0,VLOOKUP(B1654,Satser!$D$167:$F$194,2,FALSE)*IF(AA1654="",0,VLOOKUP(AA1654,Satser!$H$2:$J$14,2,FALSE)))</f>
        <v>29746.802441382013</v>
      </c>
      <c r="L1654" s="379">
        <f>IF(B1654="",0,VLOOKUP(B1654,Satser!$I$167:$L$194,3,FALSE)*IF(AA1654="",0,VLOOKUP(AA1654,Satser!$H$2:$J$14,3,FALSE)))</f>
        <v>199728.53067785068</v>
      </c>
      <c r="M1654" s="380">
        <f t="shared" si="26"/>
        <v>229475.3331192327</v>
      </c>
      <c r="N1654" s="141" t="s">
        <v>1594</v>
      </c>
      <c r="O1654" s="75"/>
      <c r="P1654" s="75"/>
      <c r="Q1654" s="75"/>
      <c r="R1654" s="75"/>
      <c r="S1654" s="75"/>
      <c r="T1654" s="75"/>
      <c r="U1654" s="75"/>
      <c r="V1654" s="75"/>
      <c r="W1654" s="75"/>
      <c r="X1654" s="75"/>
      <c r="Y1654" s="75"/>
      <c r="Z1654" s="75"/>
      <c r="AA1654" s="75">
        <v>4</v>
      </c>
      <c r="AB1654" s="75">
        <v>12</v>
      </c>
      <c r="AC1654" s="75">
        <v>12</v>
      </c>
      <c r="AD1654" s="75">
        <v>12</v>
      </c>
      <c r="AE1654" s="170">
        <v>8</v>
      </c>
      <c r="AF1654" s="75"/>
      <c r="AG1654" s="75"/>
      <c r="AH1654" s="75"/>
    </row>
    <row r="1655" spans="1:34" ht="14.25" customHeight="1" x14ac:dyDescent="0.25">
      <c r="A1655" s="111">
        <v>81771278</v>
      </c>
      <c r="B1655" s="220" t="s">
        <v>810</v>
      </c>
      <c r="C1655" s="197" t="str">
        <f>VLOOKUP(B1655,Satser!$I$133:$J$160,2,FALSE)</f>
        <v>HF</v>
      </c>
      <c r="D1655" s="220" t="s">
        <v>2880</v>
      </c>
      <c r="E1655" s="75"/>
      <c r="F1655" s="220"/>
      <c r="G1655" s="75"/>
      <c r="H1655" s="458">
        <v>2018</v>
      </c>
      <c r="I1655" s="75"/>
      <c r="J1655" s="195"/>
      <c r="K1655" s="379">
        <f>IF(B1655="",0,VLOOKUP(B1655,Satser!$D$167:$F$194,2,FALSE)*IF(AA1655="",0,VLOOKUP(AA1655,Satser!$H$2:$J$14,2,FALSE)))</f>
        <v>21247.716029558582</v>
      </c>
      <c r="L1655" s="379">
        <f>IF(B1655="",0,VLOOKUP(B1655,Satser!$I$167:$L$194,3,FALSE)*IF(AA1655="",0,VLOOKUP(AA1655,Satser!$H$2:$J$14,3,FALSE)))</f>
        <v>199728.53067785068</v>
      </c>
      <c r="M1655" s="380">
        <f t="shared" si="26"/>
        <v>220976.24670740927</v>
      </c>
      <c r="N1655" s="141" t="s">
        <v>1594</v>
      </c>
      <c r="O1655" s="75"/>
      <c r="P1655" s="75"/>
      <c r="Q1655" s="75"/>
      <c r="R1655" s="75"/>
      <c r="S1655" s="75"/>
      <c r="T1655" s="75"/>
      <c r="U1655" s="75"/>
      <c r="V1655" s="75"/>
      <c r="W1655" s="75"/>
      <c r="X1655" s="75"/>
      <c r="Y1655" s="75"/>
      <c r="Z1655" s="75"/>
      <c r="AA1655" s="75">
        <v>4</v>
      </c>
      <c r="AB1655" s="75">
        <v>12</v>
      </c>
      <c r="AC1655" s="75">
        <v>12</v>
      </c>
      <c r="AD1655" s="75">
        <v>12</v>
      </c>
      <c r="AE1655" s="170">
        <v>8</v>
      </c>
      <c r="AF1655" s="75"/>
      <c r="AG1655" s="75"/>
      <c r="AH1655" s="75"/>
    </row>
    <row r="1656" spans="1:34" ht="14.25" customHeight="1" x14ac:dyDescent="0.25">
      <c r="A1656" s="111">
        <v>81771279</v>
      </c>
      <c r="B1656" s="220" t="s">
        <v>810</v>
      </c>
      <c r="C1656" s="197" t="str">
        <f>VLOOKUP(B1656,Satser!$I$133:$J$160,2,FALSE)</f>
        <v>HF</v>
      </c>
      <c r="D1656" s="220" t="s">
        <v>2880</v>
      </c>
      <c r="E1656" s="75"/>
      <c r="F1656" s="220"/>
      <c r="G1656" s="75"/>
      <c r="H1656" s="458">
        <v>2018</v>
      </c>
      <c r="I1656" s="75"/>
      <c r="J1656" s="195"/>
      <c r="K1656" s="379">
        <f>IF(B1656="",0,VLOOKUP(B1656,Satser!$D$167:$F$194,2,FALSE)*IF(AA1656="",0,VLOOKUP(AA1656,Satser!$H$2:$J$14,2,FALSE)))</f>
        <v>21247.716029558582</v>
      </c>
      <c r="L1656" s="379">
        <f>IF(B1656="",0,VLOOKUP(B1656,Satser!$I$167:$L$194,3,FALSE)*IF(AA1656="",0,VLOOKUP(AA1656,Satser!$H$2:$J$14,3,FALSE)))</f>
        <v>199728.53067785068</v>
      </c>
      <c r="M1656" s="380">
        <f t="shared" si="26"/>
        <v>220976.24670740927</v>
      </c>
      <c r="N1656" s="141" t="s">
        <v>1594</v>
      </c>
      <c r="O1656" s="75"/>
      <c r="P1656" s="75"/>
      <c r="Q1656" s="75"/>
      <c r="R1656" s="75"/>
      <c r="S1656" s="75"/>
      <c r="T1656" s="75"/>
      <c r="U1656" s="75"/>
      <c r="V1656" s="75"/>
      <c r="W1656" s="75"/>
      <c r="X1656" s="75"/>
      <c r="Y1656" s="75"/>
      <c r="Z1656" s="75"/>
      <c r="AA1656" s="75">
        <v>4</v>
      </c>
      <c r="AB1656" s="75">
        <v>12</v>
      </c>
      <c r="AC1656" s="75">
        <v>12</v>
      </c>
      <c r="AD1656" s="75">
        <v>12</v>
      </c>
      <c r="AE1656" s="170">
        <v>8</v>
      </c>
      <c r="AF1656" s="75"/>
      <c r="AG1656" s="75"/>
      <c r="AH1656" s="75"/>
    </row>
    <row r="1657" spans="1:34" ht="14.25" customHeight="1" x14ac:dyDescent="0.25">
      <c r="A1657" s="461">
        <v>81771280</v>
      </c>
      <c r="B1657" s="220" t="s">
        <v>810</v>
      </c>
      <c r="C1657" s="197" t="str">
        <f>VLOOKUP(B1657,Satser!$I$133:$J$160,2,FALSE)</f>
        <v>HF</v>
      </c>
      <c r="D1657" s="220" t="s">
        <v>2880</v>
      </c>
      <c r="E1657" s="75"/>
      <c r="F1657" s="220"/>
      <c r="G1657" s="75"/>
      <c r="H1657" s="458">
        <v>2018</v>
      </c>
      <c r="I1657" s="75"/>
      <c r="J1657" s="195"/>
      <c r="K1657" s="379">
        <f>IF(B1657="",0,VLOOKUP(B1657,Satser!$D$167:$F$194,2,FALSE)*IF(AA1657="",0,VLOOKUP(AA1657,Satser!$H$2:$J$14,2,FALSE)))</f>
        <v>21247.716029558582</v>
      </c>
      <c r="L1657" s="379">
        <f>IF(B1657="",0,VLOOKUP(B1657,Satser!$I$167:$L$194,3,FALSE)*IF(AA1657="",0,VLOOKUP(AA1657,Satser!$H$2:$J$14,3,FALSE)))</f>
        <v>199728.53067785068</v>
      </c>
      <c r="M1657" s="380">
        <f t="shared" si="26"/>
        <v>220976.24670740927</v>
      </c>
      <c r="N1657" s="141" t="s">
        <v>1594</v>
      </c>
      <c r="O1657" s="75"/>
      <c r="P1657" s="75"/>
      <c r="Q1657" s="75"/>
      <c r="R1657" s="75"/>
      <c r="S1657" s="75"/>
      <c r="T1657" s="75"/>
      <c r="U1657" s="75"/>
      <c r="V1657" s="75"/>
      <c r="W1657" s="75"/>
      <c r="X1657" s="75"/>
      <c r="Y1657" s="75"/>
      <c r="Z1657" s="75"/>
      <c r="AA1657" s="75">
        <v>4</v>
      </c>
      <c r="AB1657" s="75">
        <v>12</v>
      </c>
      <c r="AC1657" s="75">
        <v>12</v>
      </c>
      <c r="AD1657" s="75">
        <v>12</v>
      </c>
      <c r="AE1657" s="170">
        <v>8</v>
      </c>
      <c r="AF1657" s="75"/>
      <c r="AG1657" s="75"/>
      <c r="AH1657" s="75"/>
    </row>
    <row r="1658" spans="1:34" ht="14.25" customHeight="1" x14ac:dyDescent="0.25">
      <c r="A1658" s="111">
        <v>81771281</v>
      </c>
      <c r="B1658" s="220" t="s">
        <v>2228</v>
      </c>
      <c r="C1658" s="197" t="str">
        <f>VLOOKUP(B1658,Satser!$I$133:$J$160,2,FALSE)</f>
        <v>SU</v>
      </c>
      <c r="D1658" s="220" t="s">
        <v>2913</v>
      </c>
      <c r="E1658" s="75"/>
      <c r="F1658" s="220"/>
      <c r="G1658" s="75"/>
      <c r="H1658" s="458">
        <v>2018</v>
      </c>
      <c r="I1658" s="75"/>
      <c r="J1658" s="195"/>
      <c r="K1658" s="379">
        <f>IF(B1658="",0,VLOOKUP(B1658,Satser!$D$167:$F$194,2,FALSE)*IF(AA1658="",0,VLOOKUP(AA1658,Satser!$H$2:$J$14,2,FALSE)))</f>
        <v>21247.716029558582</v>
      </c>
      <c r="L1658" s="379">
        <f>IF(B1658="",0,VLOOKUP(B1658,Satser!$I$167:$L$194,3,FALSE)*IF(AA1658="",0,VLOOKUP(AA1658,Satser!$H$2:$J$14,3,FALSE)))</f>
        <v>199728.53067785068</v>
      </c>
      <c r="M1658" s="380">
        <f t="shared" si="26"/>
        <v>220976.24670740927</v>
      </c>
      <c r="N1658" s="141" t="s">
        <v>1594</v>
      </c>
      <c r="O1658" s="75"/>
      <c r="P1658" s="75"/>
      <c r="Q1658" s="75"/>
      <c r="R1658" s="75"/>
      <c r="S1658" s="75"/>
      <c r="T1658" s="75"/>
      <c r="U1658" s="75"/>
      <c r="V1658" s="75"/>
      <c r="W1658" s="75"/>
      <c r="X1658" s="75"/>
      <c r="Y1658" s="75"/>
      <c r="Z1658" s="75"/>
      <c r="AA1658" s="75">
        <v>4</v>
      </c>
      <c r="AB1658" s="75">
        <v>12</v>
      </c>
      <c r="AC1658" s="75">
        <v>12</v>
      </c>
      <c r="AD1658" s="75">
        <v>12</v>
      </c>
      <c r="AE1658" s="170">
        <v>8</v>
      </c>
      <c r="AF1658" s="75"/>
      <c r="AG1658" s="75"/>
      <c r="AH1658" s="75"/>
    </row>
    <row r="1659" spans="1:34" ht="14.25" customHeight="1" x14ac:dyDescent="0.25">
      <c r="A1659" s="111">
        <v>81771282</v>
      </c>
      <c r="B1659" s="220" t="s">
        <v>2228</v>
      </c>
      <c r="C1659" s="197" t="str">
        <f>VLOOKUP(B1659,Satser!$I$133:$J$160,2,FALSE)</f>
        <v>SU</v>
      </c>
      <c r="D1659" s="220" t="s">
        <v>2880</v>
      </c>
      <c r="E1659" s="75"/>
      <c r="F1659" s="220"/>
      <c r="G1659" s="75"/>
      <c r="H1659" s="458">
        <v>2018</v>
      </c>
      <c r="I1659" s="75"/>
      <c r="J1659" s="195"/>
      <c r="K1659" s="379">
        <f>IF(B1659="",0,VLOOKUP(B1659,Satser!$D$167:$F$194,2,FALSE)*IF(AA1659="",0,VLOOKUP(AA1659,Satser!$H$2:$J$14,2,FALSE)))</f>
        <v>21247.716029558582</v>
      </c>
      <c r="L1659" s="379">
        <f>IF(B1659="",0,VLOOKUP(B1659,Satser!$I$167:$L$194,3,FALSE)*IF(AA1659="",0,VLOOKUP(AA1659,Satser!$H$2:$J$14,3,FALSE)))</f>
        <v>199728.53067785068</v>
      </c>
      <c r="M1659" s="380">
        <f t="shared" si="26"/>
        <v>220976.24670740927</v>
      </c>
      <c r="N1659" s="141" t="s">
        <v>1594</v>
      </c>
      <c r="O1659" s="75"/>
      <c r="P1659" s="75"/>
      <c r="Q1659" s="75"/>
      <c r="R1659" s="75"/>
      <c r="S1659" s="75"/>
      <c r="T1659" s="75"/>
      <c r="U1659" s="75"/>
      <c r="V1659" s="75"/>
      <c r="W1659" s="75"/>
      <c r="X1659" s="75"/>
      <c r="Y1659" s="75"/>
      <c r="Z1659" s="75"/>
      <c r="AA1659" s="75">
        <v>4</v>
      </c>
      <c r="AB1659" s="75">
        <v>12</v>
      </c>
      <c r="AC1659" s="75">
        <v>12</v>
      </c>
      <c r="AD1659" s="75">
        <v>12</v>
      </c>
      <c r="AE1659" s="170">
        <v>8</v>
      </c>
      <c r="AF1659" s="75"/>
      <c r="AG1659" s="75"/>
      <c r="AH1659" s="75"/>
    </row>
    <row r="1660" spans="1:34" ht="14.25" customHeight="1" x14ac:dyDescent="0.25">
      <c r="A1660" s="461">
        <v>81771283</v>
      </c>
      <c r="B1660" s="220" t="s">
        <v>2228</v>
      </c>
      <c r="C1660" s="197" t="str">
        <f>VLOOKUP(B1660,Satser!$I$133:$J$160,2,FALSE)</f>
        <v>SU</v>
      </c>
      <c r="D1660" s="220" t="s">
        <v>2880</v>
      </c>
      <c r="E1660" s="75"/>
      <c r="F1660" s="220"/>
      <c r="G1660" s="75"/>
      <c r="H1660" s="458">
        <v>2018</v>
      </c>
      <c r="I1660" s="75"/>
      <c r="J1660" s="195"/>
      <c r="K1660" s="379">
        <f>IF(B1660="",0,VLOOKUP(B1660,Satser!$D$167:$F$194,2,FALSE)*IF(AA1660="",0,VLOOKUP(AA1660,Satser!$H$2:$J$14,2,FALSE)))</f>
        <v>21247.716029558582</v>
      </c>
      <c r="L1660" s="379">
        <f>IF(B1660="",0,VLOOKUP(B1660,Satser!$I$167:$L$194,3,FALSE)*IF(AA1660="",0,VLOOKUP(AA1660,Satser!$H$2:$J$14,3,FALSE)))</f>
        <v>199728.53067785068</v>
      </c>
      <c r="M1660" s="380">
        <f t="shared" si="26"/>
        <v>220976.24670740927</v>
      </c>
      <c r="N1660" s="141" t="s">
        <v>1594</v>
      </c>
      <c r="O1660" s="75"/>
      <c r="P1660" s="75"/>
      <c r="Q1660" s="75"/>
      <c r="R1660" s="75"/>
      <c r="S1660" s="75"/>
      <c r="T1660" s="75"/>
      <c r="U1660" s="75"/>
      <c r="V1660" s="75"/>
      <c r="W1660" s="75"/>
      <c r="X1660" s="75"/>
      <c r="Y1660" s="75"/>
      <c r="Z1660" s="75"/>
      <c r="AA1660" s="75">
        <v>4</v>
      </c>
      <c r="AB1660" s="75">
        <v>12</v>
      </c>
      <c r="AC1660" s="75">
        <v>12</v>
      </c>
      <c r="AD1660" s="75">
        <v>12</v>
      </c>
      <c r="AE1660" s="170">
        <v>8</v>
      </c>
      <c r="AF1660" s="75"/>
      <c r="AG1660" s="75"/>
      <c r="AH1660" s="75"/>
    </row>
    <row r="1661" spans="1:34" ht="14.25" customHeight="1" x14ac:dyDescent="0.25">
      <c r="A1661" s="111">
        <v>81771284</v>
      </c>
      <c r="B1661" s="220" t="s">
        <v>2228</v>
      </c>
      <c r="C1661" s="197" t="str">
        <f>VLOOKUP(B1661,Satser!$I$133:$J$160,2,FALSE)</f>
        <v>SU</v>
      </c>
      <c r="D1661" s="220" t="s">
        <v>2880</v>
      </c>
      <c r="E1661" s="75"/>
      <c r="F1661" s="220"/>
      <c r="G1661" s="75"/>
      <c r="H1661" s="458">
        <v>2018</v>
      </c>
      <c r="I1661" s="75"/>
      <c r="J1661" s="195"/>
      <c r="K1661" s="379">
        <f>IF(B1661="",0,VLOOKUP(B1661,Satser!$D$167:$F$194,2,FALSE)*IF(AA1661="",0,VLOOKUP(AA1661,Satser!$H$2:$J$14,2,FALSE)))</f>
        <v>21247.716029558582</v>
      </c>
      <c r="L1661" s="379">
        <f>IF(B1661="",0,VLOOKUP(B1661,Satser!$I$167:$L$194,3,FALSE)*IF(AA1661="",0,VLOOKUP(AA1661,Satser!$H$2:$J$14,3,FALSE)))</f>
        <v>199728.53067785068</v>
      </c>
      <c r="M1661" s="380">
        <f t="shared" si="26"/>
        <v>220976.24670740927</v>
      </c>
      <c r="N1661" s="141" t="s">
        <v>1594</v>
      </c>
      <c r="O1661" s="75"/>
      <c r="P1661" s="75"/>
      <c r="Q1661" s="75"/>
      <c r="R1661" s="75"/>
      <c r="S1661" s="75"/>
      <c r="T1661" s="75"/>
      <c r="U1661" s="75"/>
      <c r="V1661" s="75"/>
      <c r="W1661" s="75"/>
      <c r="X1661" s="75"/>
      <c r="Y1661" s="75"/>
      <c r="Z1661" s="75"/>
      <c r="AA1661" s="75">
        <v>4</v>
      </c>
      <c r="AB1661" s="75">
        <v>12</v>
      </c>
      <c r="AC1661" s="75">
        <v>12</v>
      </c>
      <c r="AD1661" s="75">
        <v>12</v>
      </c>
      <c r="AE1661" s="170">
        <v>8</v>
      </c>
      <c r="AF1661" s="75"/>
      <c r="AG1661" s="75"/>
      <c r="AH1661" s="75"/>
    </row>
    <row r="1662" spans="1:34" ht="14.25" customHeight="1" x14ac:dyDescent="0.25">
      <c r="A1662" s="111">
        <v>81771285</v>
      </c>
      <c r="B1662" s="220" t="s">
        <v>2228</v>
      </c>
      <c r="C1662" s="197" t="str">
        <f>VLOOKUP(B1662,Satser!$I$133:$J$160,2,FALSE)</f>
        <v>SU</v>
      </c>
      <c r="D1662" s="220" t="s">
        <v>2880</v>
      </c>
      <c r="E1662" s="75"/>
      <c r="F1662" s="220"/>
      <c r="G1662" s="75"/>
      <c r="H1662" s="458">
        <v>2018</v>
      </c>
      <c r="I1662" s="75"/>
      <c r="J1662" s="195"/>
      <c r="K1662" s="379">
        <f>IF(B1662="",0,VLOOKUP(B1662,Satser!$D$167:$F$194,2,FALSE)*IF(AA1662="",0,VLOOKUP(AA1662,Satser!$H$2:$J$14,2,FALSE)))</f>
        <v>21247.716029558582</v>
      </c>
      <c r="L1662" s="379">
        <f>IF(B1662="",0,VLOOKUP(B1662,Satser!$I$167:$L$194,3,FALSE)*IF(AA1662="",0,VLOOKUP(AA1662,Satser!$H$2:$J$14,3,FALSE)))</f>
        <v>199728.53067785068</v>
      </c>
      <c r="M1662" s="380">
        <f t="shared" si="26"/>
        <v>220976.24670740927</v>
      </c>
      <c r="N1662" s="141" t="s">
        <v>1594</v>
      </c>
      <c r="O1662" s="75"/>
      <c r="P1662" s="75"/>
      <c r="Q1662" s="75"/>
      <c r="R1662" s="75"/>
      <c r="S1662" s="75"/>
      <c r="T1662" s="75"/>
      <c r="U1662" s="75"/>
      <c r="V1662" s="75"/>
      <c r="W1662" s="75"/>
      <c r="X1662" s="75"/>
      <c r="Y1662" s="75"/>
      <c r="Z1662" s="75"/>
      <c r="AA1662" s="75">
        <v>4</v>
      </c>
      <c r="AB1662" s="75">
        <v>12</v>
      </c>
      <c r="AC1662" s="75">
        <v>12</v>
      </c>
      <c r="AD1662" s="75">
        <v>12</v>
      </c>
      <c r="AE1662" s="170">
        <v>8</v>
      </c>
      <c r="AF1662" s="75"/>
      <c r="AG1662" s="75"/>
      <c r="AH1662" s="75"/>
    </row>
    <row r="1663" spans="1:34" ht="14.25" customHeight="1" x14ac:dyDescent="0.25">
      <c r="A1663" s="461">
        <v>81771286</v>
      </c>
      <c r="B1663" s="220" t="s">
        <v>2229</v>
      </c>
      <c r="C1663" s="197" t="str">
        <f>VLOOKUP(B1663,Satser!$I$133:$J$160,2,FALSE)</f>
        <v>ØK</v>
      </c>
      <c r="D1663" s="220" t="s">
        <v>2915</v>
      </c>
      <c r="E1663" s="75"/>
      <c r="F1663" s="220"/>
      <c r="G1663" s="75"/>
      <c r="H1663" s="458">
        <v>2018</v>
      </c>
      <c r="I1663" s="75"/>
      <c r="J1663" s="195"/>
      <c r="K1663" s="379">
        <f>IF(B1663="",0,VLOOKUP(B1663,Satser!$D$167:$F$194,2,FALSE)*IF(AA1663="",0,VLOOKUP(AA1663,Satser!$H$2:$J$14,2,FALSE)))</f>
        <v>29746.802441382013</v>
      </c>
      <c r="L1663" s="379">
        <f>IF(B1663="",0,VLOOKUP(B1663,Satser!$I$167:$L$194,3,FALSE)*IF(AA1663="",0,VLOOKUP(AA1663,Satser!$H$2:$J$14,3,FALSE)))</f>
        <v>199728.53067785068</v>
      </c>
      <c r="M1663" s="380">
        <f t="shared" si="26"/>
        <v>229475.3331192327</v>
      </c>
      <c r="N1663" s="141" t="s">
        <v>1594</v>
      </c>
      <c r="O1663" s="75"/>
      <c r="P1663" s="75"/>
      <c r="Q1663" s="75"/>
      <c r="R1663" s="75"/>
      <c r="S1663" s="75"/>
      <c r="T1663" s="75"/>
      <c r="U1663" s="75"/>
      <c r="V1663" s="75"/>
      <c r="W1663" s="75"/>
      <c r="X1663" s="75"/>
      <c r="Y1663" s="75"/>
      <c r="Z1663" s="75"/>
      <c r="AA1663" s="75">
        <v>4</v>
      </c>
      <c r="AB1663" s="75">
        <v>12</v>
      </c>
      <c r="AC1663" s="75">
        <v>12</v>
      </c>
      <c r="AD1663" s="75">
        <v>12</v>
      </c>
      <c r="AE1663" s="170">
        <v>8</v>
      </c>
      <c r="AF1663" s="75"/>
      <c r="AG1663" s="75"/>
      <c r="AH1663" s="75"/>
    </row>
    <row r="1664" spans="1:34" ht="14.25" customHeight="1" x14ac:dyDescent="0.25">
      <c r="A1664" s="111">
        <v>81771287</v>
      </c>
      <c r="B1664" s="220" t="s">
        <v>810</v>
      </c>
      <c r="C1664" s="197" t="str">
        <f>VLOOKUP(B1664,Satser!$I$133:$J$160,2,FALSE)</f>
        <v>HF</v>
      </c>
      <c r="D1664" s="220" t="s">
        <v>2863</v>
      </c>
      <c r="E1664" s="75">
        <v>620105</v>
      </c>
      <c r="F1664" s="220" t="s">
        <v>1812</v>
      </c>
      <c r="G1664" s="220" t="s">
        <v>530</v>
      </c>
      <c r="H1664" s="458">
        <v>2018</v>
      </c>
      <c r="I1664" s="75">
        <v>1803</v>
      </c>
      <c r="J1664" s="195"/>
      <c r="K1664" s="379">
        <f>IF(B1664="",0,VLOOKUP(B1664,Satser!$D$167:$F$194,2,FALSE)*IF(AA1664="",0,VLOOKUP(AA1664,Satser!$H$2:$J$14,2,FALSE)))</f>
        <v>53144.797536116821</v>
      </c>
      <c r="L1664" s="379">
        <f>IF(B1664="",0,VLOOKUP(B1664,Satser!$I$167:$L$194,3,FALSE)*IF(AA1664="",0,VLOOKUP(AA1664,Satser!$H$2:$J$14,3,FALSE)))</f>
        <v>499561.0968394982</v>
      </c>
      <c r="M1664" s="380">
        <f t="shared" si="26"/>
        <v>552705.89437561505</v>
      </c>
      <c r="N1664" s="141" t="s">
        <v>2881</v>
      </c>
      <c r="O1664" s="75"/>
      <c r="P1664" s="75"/>
      <c r="Q1664" s="75"/>
      <c r="R1664" s="75"/>
      <c r="S1664" s="75"/>
      <c r="T1664" s="75"/>
      <c r="U1664" s="75"/>
      <c r="V1664" s="75"/>
      <c r="W1664" s="75"/>
      <c r="X1664" s="75"/>
      <c r="Y1664" s="75"/>
      <c r="Z1664" s="75"/>
      <c r="AA1664" s="75">
        <v>10</v>
      </c>
      <c r="AB1664" s="75">
        <v>12</v>
      </c>
      <c r="AC1664" s="75">
        <v>12</v>
      </c>
      <c r="AD1664" s="75">
        <v>12</v>
      </c>
      <c r="AE1664" s="170">
        <v>2</v>
      </c>
      <c r="AF1664" s="75"/>
      <c r="AG1664" s="75"/>
      <c r="AH1664" s="75"/>
    </row>
    <row r="1665" spans="1:34" ht="13.8" x14ac:dyDescent="0.25">
      <c r="A1665" s="111">
        <v>81771288</v>
      </c>
      <c r="B1665" s="220" t="s">
        <v>2223</v>
      </c>
      <c r="C1665" s="197" t="str">
        <f>VLOOKUP(B1665,Satser!$I$133:$J$160,2,FALSE)</f>
        <v>AD</v>
      </c>
      <c r="D1665" s="220" t="s">
        <v>2924</v>
      </c>
      <c r="E1665" s="473">
        <v>615520</v>
      </c>
      <c r="F1665" s="220" t="s">
        <v>1812</v>
      </c>
      <c r="G1665" s="75"/>
      <c r="H1665" s="458">
        <v>2018</v>
      </c>
      <c r="I1665" s="75">
        <v>1801</v>
      </c>
      <c r="J1665" s="195"/>
      <c r="K1665" s="465">
        <f>IF(B1665="",0,VLOOKUP(B1665,Satser!$D$167:$F$194,2,FALSE)*IF(AA1665="",0,VLOOKUP(AA1665,Satser!$H$2:$J$14,2,FALSE)))</f>
        <v>89276.117771254561</v>
      </c>
      <c r="L1665" s="465">
        <f>IF(B1665="",0,VLOOKUP(B1665,Satser!$I$167:$L$194,3,FALSE)*IF(AA1665="",0,VLOOKUP(AA1665,Satser!$H$2:$J$14,3,FALSE)))</f>
        <v>599425.36217842356</v>
      </c>
      <c r="M1665" s="466">
        <f t="shared" si="26"/>
        <v>688701.47994967806</v>
      </c>
      <c r="N1665" s="141" t="s">
        <v>2925</v>
      </c>
      <c r="O1665" s="75"/>
      <c r="P1665" s="75"/>
      <c r="Q1665" s="75"/>
      <c r="R1665" s="75"/>
      <c r="S1665" s="75"/>
      <c r="T1665" s="75"/>
      <c r="U1665" s="75"/>
      <c r="V1665" s="75"/>
      <c r="W1665" s="75"/>
      <c r="X1665" s="75"/>
      <c r="Y1665" s="75"/>
      <c r="Z1665" s="75"/>
      <c r="AA1665" s="75">
        <v>12</v>
      </c>
      <c r="AB1665" s="75">
        <v>12</v>
      </c>
      <c r="AC1665" s="75">
        <v>12</v>
      </c>
      <c r="AD1665" s="75">
        <v>12</v>
      </c>
      <c r="AE1665" s="170"/>
      <c r="AF1665" s="75"/>
      <c r="AG1665" s="75"/>
      <c r="AH1665" s="75"/>
    </row>
    <row r="1666" spans="1:34" ht="13.8" x14ac:dyDescent="0.25">
      <c r="A1666" s="461">
        <v>81771289</v>
      </c>
      <c r="B1666" s="75" t="s">
        <v>557</v>
      </c>
      <c r="C1666" s="197" t="str">
        <f>VLOOKUP(B1666,Satser!$I$133:$J$160,2,FALSE)</f>
        <v>RE</v>
      </c>
      <c r="D1666" s="220" t="s">
        <v>2865</v>
      </c>
      <c r="E1666" s="75"/>
      <c r="F1666" s="220" t="s">
        <v>1812</v>
      </c>
      <c r="G1666" s="75"/>
      <c r="H1666" s="458">
        <v>2018</v>
      </c>
      <c r="I1666" s="75"/>
      <c r="J1666" s="195"/>
      <c r="K1666" s="379">
        <f>IF(B1666="",0,VLOOKUP(B1666,Satser!$D$167:$F$194,2,FALSE)*IF(AA1666="",0,VLOOKUP(AA1666,Satser!$H$2:$J$14,2,FALSE)))</f>
        <v>29746.802441382013</v>
      </c>
      <c r="L1666" s="379">
        <f>IF(B1666="",0,VLOOKUP(B1666,Satser!$I$167:$L$194,3,FALSE)*IF(AA1666="",0,VLOOKUP(AA1666,Satser!$H$2:$J$14,3,FALSE)))</f>
        <v>199728.53067785068</v>
      </c>
      <c r="M1666" s="380">
        <f t="shared" si="26"/>
        <v>229475.3331192327</v>
      </c>
      <c r="N1666" s="422" t="s">
        <v>808</v>
      </c>
      <c r="O1666" s="75"/>
      <c r="P1666" s="75"/>
      <c r="Q1666" s="75"/>
      <c r="R1666" s="75"/>
      <c r="S1666" s="75"/>
      <c r="T1666" s="75"/>
      <c r="U1666" s="75"/>
      <c r="V1666" s="75"/>
      <c r="W1666" s="75"/>
      <c r="X1666" s="75"/>
      <c r="Y1666" s="75"/>
      <c r="Z1666" s="75"/>
      <c r="AA1666" s="75">
        <v>4</v>
      </c>
      <c r="AB1666" s="75">
        <v>12</v>
      </c>
      <c r="AC1666" s="75">
        <v>12</v>
      </c>
      <c r="AD1666" s="75">
        <v>8</v>
      </c>
      <c r="AE1666" s="170"/>
      <c r="AF1666" s="75"/>
      <c r="AG1666" s="75"/>
      <c r="AH1666" s="75"/>
    </row>
    <row r="1667" spans="1:34" ht="13.8" x14ac:dyDescent="0.25">
      <c r="A1667" s="111">
        <v>81771290</v>
      </c>
      <c r="B1667" s="75" t="s">
        <v>557</v>
      </c>
      <c r="C1667" s="197" t="str">
        <f>VLOOKUP(B1667,Satser!$I$133:$J$160,2,FALSE)</f>
        <v>RE</v>
      </c>
      <c r="D1667" s="220" t="s">
        <v>2865</v>
      </c>
      <c r="E1667" s="75"/>
      <c r="F1667" s="220" t="s">
        <v>1812</v>
      </c>
      <c r="G1667" s="75"/>
      <c r="H1667" s="458">
        <v>2018</v>
      </c>
      <c r="I1667" s="75"/>
      <c r="J1667" s="195"/>
      <c r="K1667" s="379">
        <f>IF(B1667="",0,VLOOKUP(B1667,Satser!$D$167:$F$194,2,FALSE)*IF(AA1667="",0,VLOOKUP(AA1667,Satser!$H$2:$J$14,2,FALSE)))</f>
        <v>29746.802441382013</v>
      </c>
      <c r="L1667" s="379">
        <f>IF(B1667="",0,VLOOKUP(B1667,Satser!$I$167:$L$194,3,FALSE)*IF(AA1667="",0,VLOOKUP(AA1667,Satser!$H$2:$J$14,3,FALSE)))</f>
        <v>199728.53067785068</v>
      </c>
      <c r="M1667" s="380">
        <f t="shared" si="26"/>
        <v>229475.3331192327</v>
      </c>
      <c r="N1667" s="422" t="s">
        <v>808</v>
      </c>
      <c r="O1667" s="75"/>
      <c r="P1667" s="75"/>
      <c r="Q1667" s="75"/>
      <c r="R1667" s="75"/>
      <c r="S1667" s="75"/>
      <c r="T1667" s="75"/>
      <c r="U1667" s="75"/>
      <c r="V1667" s="75"/>
      <c r="W1667" s="75"/>
      <c r="X1667" s="75"/>
      <c r="Y1667" s="75"/>
      <c r="Z1667" s="75"/>
      <c r="AA1667" s="75">
        <v>4</v>
      </c>
      <c r="AB1667" s="75">
        <v>12</v>
      </c>
      <c r="AC1667" s="75">
        <v>12</v>
      </c>
      <c r="AD1667" s="75">
        <v>8</v>
      </c>
      <c r="AE1667" s="170"/>
      <c r="AF1667" s="75"/>
      <c r="AG1667" s="75"/>
      <c r="AH1667" s="75"/>
    </row>
    <row r="1668" spans="1:34" ht="13.8" x14ac:dyDescent="0.25">
      <c r="A1668" s="111">
        <v>81771291</v>
      </c>
      <c r="B1668" s="75" t="s">
        <v>557</v>
      </c>
      <c r="C1668" s="197" t="str">
        <f>VLOOKUP(B1668,Satser!$I$133:$J$160,2,FALSE)</f>
        <v>RE</v>
      </c>
      <c r="D1668" s="220" t="s">
        <v>2780</v>
      </c>
      <c r="E1668" s="75"/>
      <c r="F1668" s="220" t="s">
        <v>1812</v>
      </c>
      <c r="G1668" s="75"/>
      <c r="H1668" s="458">
        <v>2018</v>
      </c>
      <c r="I1668" s="75"/>
      <c r="J1668" s="195"/>
      <c r="K1668" s="379">
        <f>IF(B1668="",0,VLOOKUP(B1668,Satser!$D$167:$F$194,2,FALSE)*IF(AA1668="",0,VLOOKUP(AA1668,Satser!$H$2:$J$14,2,FALSE)))</f>
        <v>29746.802441382013</v>
      </c>
      <c r="L1668" s="379">
        <f>IF(B1668="",0,VLOOKUP(B1668,Satser!$I$167:$L$194,3,FALSE)*IF(AA1668="",0,VLOOKUP(AA1668,Satser!$H$2:$J$14,3,FALSE)))</f>
        <v>199728.53067785068</v>
      </c>
      <c r="M1668" s="380">
        <f t="shared" si="26"/>
        <v>229475.3331192327</v>
      </c>
      <c r="N1668" s="422" t="s">
        <v>808</v>
      </c>
      <c r="O1668" s="75"/>
      <c r="P1668" s="75"/>
      <c r="Q1668" s="75"/>
      <c r="R1668" s="75"/>
      <c r="S1668" s="75"/>
      <c r="T1668" s="75"/>
      <c r="U1668" s="75"/>
      <c r="V1668" s="75"/>
      <c r="W1668" s="75"/>
      <c r="X1668" s="75"/>
      <c r="Y1668" s="75"/>
      <c r="Z1668" s="75"/>
      <c r="AA1668" s="75">
        <v>4</v>
      </c>
      <c r="AB1668" s="75">
        <v>12</v>
      </c>
      <c r="AC1668" s="75">
        <v>12</v>
      </c>
      <c r="AD1668" s="75">
        <v>12</v>
      </c>
      <c r="AE1668" s="170">
        <v>8</v>
      </c>
      <c r="AF1668" s="75"/>
      <c r="AG1668" s="75"/>
      <c r="AH1668" s="75"/>
    </row>
    <row r="1669" spans="1:34" ht="13.8" x14ac:dyDescent="0.25">
      <c r="A1669" s="461">
        <v>81771292</v>
      </c>
      <c r="B1669" s="75" t="s">
        <v>557</v>
      </c>
      <c r="C1669" s="197" t="str">
        <f>VLOOKUP(B1669,Satser!$I$133:$J$160,2,FALSE)</f>
        <v>RE</v>
      </c>
      <c r="D1669" s="220" t="s">
        <v>2780</v>
      </c>
      <c r="E1669" s="75"/>
      <c r="F1669" s="220" t="s">
        <v>1812</v>
      </c>
      <c r="G1669" s="75"/>
      <c r="H1669" s="458">
        <v>2018</v>
      </c>
      <c r="I1669" s="75"/>
      <c r="J1669" s="195"/>
      <c r="K1669" s="379">
        <f>IF(B1669="",0,VLOOKUP(B1669,Satser!$D$167:$F$194,2,FALSE)*IF(AA1669="",0,VLOOKUP(AA1669,Satser!$H$2:$J$14,2,FALSE)))</f>
        <v>29746.802441382013</v>
      </c>
      <c r="L1669" s="379">
        <f>IF(B1669="",0,VLOOKUP(B1669,Satser!$I$167:$L$194,3,FALSE)*IF(AA1669="",0,VLOOKUP(AA1669,Satser!$H$2:$J$14,3,FALSE)))</f>
        <v>199728.53067785068</v>
      </c>
      <c r="M1669" s="380">
        <f t="shared" si="26"/>
        <v>229475.3331192327</v>
      </c>
      <c r="N1669" s="422" t="s">
        <v>808</v>
      </c>
      <c r="O1669" s="75"/>
      <c r="P1669" s="75"/>
      <c r="Q1669" s="75"/>
      <c r="R1669" s="75"/>
      <c r="S1669" s="75"/>
      <c r="T1669" s="75"/>
      <c r="U1669" s="75"/>
      <c r="V1669" s="75"/>
      <c r="W1669" s="75"/>
      <c r="X1669" s="75"/>
      <c r="Y1669" s="75"/>
      <c r="Z1669" s="75"/>
      <c r="AA1669" s="75">
        <v>4</v>
      </c>
      <c r="AB1669" s="75">
        <v>12</v>
      </c>
      <c r="AC1669" s="75">
        <v>12</v>
      </c>
      <c r="AD1669" s="75">
        <v>12</v>
      </c>
      <c r="AE1669" s="170">
        <v>8</v>
      </c>
      <c r="AF1669" s="75"/>
      <c r="AG1669" s="75"/>
      <c r="AH1669" s="75"/>
    </row>
    <row r="1670" spans="1:34" ht="13.8" x14ac:dyDescent="0.25">
      <c r="A1670" s="111">
        <v>81771293</v>
      </c>
      <c r="B1670" s="75" t="s">
        <v>557</v>
      </c>
      <c r="C1670" s="197" t="str">
        <f>VLOOKUP(B1670,Satser!$I$133:$J$160,2,FALSE)</f>
        <v>RE</v>
      </c>
      <c r="D1670" s="220" t="s">
        <v>2906</v>
      </c>
      <c r="E1670" s="75"/>
      <c r="F1670" s="220" t="s">
        <v>1812</v>
      </c>
      <c r="G1670" s="75"/>
      <c r="H1670" s="458">
        <v>2018</v>
      </c>
      <c r="I1670" s="75"/>
      <c r="J1670" s="195"/>
      <c r="K1670" s="379">
        <f>IF(B1670="",0,VLOOKUP(B1670,Satser!$D$167:$F$194,2,FALSE)*IF(AA1670="",0,VLOOKUP(AA1670,Satser!$H$2:$J$14,2,FALSE)))</f>
        <v>29746.802441382013</v>
      </c>
      <c r="L1670" s="379">
        <f>IF(B1670="",0,VLOOKUP(B1670,Satser!$I$167:$L$194,3,FALSE)*IF(AA1670="",0,VLOOKUP(AA1670,Satser!$H$2:$J$14,3,FALSE)))</f>
        <v>199728.53067785068</v>
      </c>
      <c r="M1670" s="380">
        <f t="shared" si="26"/>
        <v>229475.3331192327</v>
      </c>
      <c r="N1670" s="422" t="s">
        <v>808</v>
      </c>
      <c r="O1670" s="75"/>
      <c r="P1670" s="75"/>
      <c r="Q1670" s="75"/>
      <c r="R1670" s="75"/>
      <c r="S1670" s="75"/>
      <c r="T1670" s="75"/>
      <c r="U1670" s="75"/>
      <c r="V1670" s="75"/>
      <c r="W1670" s="75"/>
      <c r="X1670" s="75"/>
      <c r="Y1670" s="75"/>
      <c r="Z1670" s="75"/>
      <c r="AA1670" s="75">
        <v>4</v>
      </c>
      <c r="AB1670" s="75">
        <v>12</v>
      </c>
      <c r="AC1670" s="75">
        <v>12</v>
      </c>
      <c r="AD1670" s="75">
        <v>8</v>
      </c>
      <c r="AE1670" s="170"/>
      <c r="AF1670" s="75"/>
      <c r="AG1670" s="75"/>
      <c r="AH1670" s="75"/>
    </row>
    <row r="1671" spans="1:34" ht="13.8" x14ac:dyDescent="0.25">
      <c r="A1671" s="111">
        <v>81771294</v>
      </c>
      <c r="B1671" s="75" t="s">
        <v>557</v>
      </c>
      <c r="C1671" s="197" t="str">
        <f>VLOOKUP(B1671,Satser!$I$133:$J$160,2,FALSE)</f>
        <v>RE</v>
      </c>
      <c r="D1671" s="220" t="s">
        <v>2906</v>
      </c>
      <c r="E1671" s="75"/>
      <c r="F1671" s="220" t="s">
        <v>1812</v>
      </c>
      <c r="G1671" s="75"/>
      <c r="H1671" s="458">
        <v>2018</v>
      </c>
      <c r="I1671" s="75"/>
      <c r="J1671" s="195"/>
      <c r="K1671" s="379">
        <f>IF(B1671="",0,VLOOKUP(B1671,Satser!$D$167:$F$194,2,FALSE)*IF(AA1671="",0,VLOOKUP(AA1671,Satser!$H$2:$J$14,2,FALSE)))</f>
        <v>29746.802441382013</v>
      </c>
      <c r="L1671" s="379">
        <f>IF(B1671="",0,VLOOKUP(B1671,Satser!$I$167:$L$194,3,FALSE)*IF(AA1671="",0,VLOOKUP(AA1671,Satser!$H$2:$J$14,3,FALSE)))</f>
        <v>199728.53067785068</v>
      </c>
      <c r="M1671" s="380">
        <f t="shared" si="26"/>
        <v>229475.3331192327</v>
      </c>
      <c r="N1671" s="422" t="s">
        <v>808</v>
      </c>
      <c r="O1671" s="75"/>
      <c r="P1671" s="75"/>
      <c r="Q1671" s="75"/>
      <c r="R1671" s="75"/>
      <c r="S1671" s="75"/>
      <c r="T1671" s="75"/>
      <c r="U1671" s="75"/>
      <c r="V1671" s="75"/>
      <c r="W1671" s="75"/>
      <c r="X1671" s="75"/>
      <c r="Y1671" s="75"/>
      <c r="Z1671" s="75"/>
      <c r="AA1671" s="75">
        <v>4</v>
      </c>
      <c r="AB1671" s="75">
        <v>12</v>
      </c>
      <c r="AC1671" s="75">
        <v>12</v>
      </c>
      <c r="AD1671" s="75">
        <v>8</v>
      </c>
      <c r="AE1671" s="170"/>
      <c r="AF1671" s="75"/>
      <c r="AG1671" s="75"/>
      <c r="AH1671" s="75"/>
    </row>
    <row r="1672" spans="1:34" ht="13.8" x14ac:dyDescent="0.25">
      <c r="A1672" s="461">
        <v>81771295</v>
      </c>
      <c r="B1672" s="75" t="s">
        <v>2227</v>
      </c>
      <c r="C1672" s="197" t="str">
        <f>VLOOKUP(B1672,Satser!$I$133:$J$160,2,FALSE)</f>
        <v>NV</v>
      </c>
      <c r="D1672" s="220" t="s">
        <v>2895</v>
      </c>
      <c r="E1672" s="75"/>
      <c r="F1672" s="220" t="s">
        <v>1812</v>
      </c>
      <c r="G1672" s="75"/>
      <c r="H1672" s="458">
        <v>2018</v>
      </c>
      <c r="I1672" s="75"/>
      <c r="J1672" s="195"/>
      <c r="K1672" s="379">
        <f>IF(B1672="",0,VLOOKUP(B1672,Satser!$D$167:$F$194,2,FALSE)*IF(AA1672="",0,VLOOKUP(AA1672,Satser!$H$2:$J$14,2,FALSE)))</f>
        <v>29746.802441382013</v>
      </c>
      <c r="L1672" s="379">
        <f>IF(B1672="",0,VLOOKUP(B1672,Satser!$I$167:$L$194,3,FALSE)*IF(AA1672="",0,VLOOKUP(AA1672,Satser!$H$2:$J$14,3,FALSE)))</f>
        <v>199728.53067785068</v>
      </c>
      <c r="M1672" s="380">
        <f t="shared" si="26"/>
        <v>229475.3331192327</v>
      </c>
      <c r="N1672" s="422" t="s">
        <v>808</v>
      </c>
      <c r="O1672" s="75"/>
      <c r="P1672" s="75"/>
      <c r="Q1672" s="75"/>
      <c r="R1672" s="75"/>
      <c r="S1672" s="75"/>
      <c r="T1672" s="75"/>
      <c r="U1672" s="75"/>
      <c r="V1672" s="75"/>
      <c r="W1672" s="75"/>
      <c r="X1672" s="75"/>
      <c r="Y1672" s="75"/>
      <c r="Z1672" s="75"/>
      <c r="AA1672" s="75">
        <v>4</v>
      </c>
      <c r="AB1672" s="75">
        <v>12</v>
      </c>
      <c r="AC1672" s="75">
        <v>12</v>
      </c>
      <c r="AD1672" s="75">
        <v>12</v>
      </c>
      <c r="AE1672" s="170">
        <v>8</v>
      </c>
      <c r="AF1672" s="75"/>
      <c r="AG1672" s="75"/>
      <c r="AH1672" s="75"/>
    </row>
    <row r="1673" spans="1:34" ht="13.8" x14ac:dyDescent="0.25">
      <c r="A1673" s="111">
        <v>81771296</v>
      </c>
      <c r="B1673" s="75" t="s">
        <v>557</v>
      </c>
      <c r="C1673" s="197" t="str">
        <f>VLOOKUP(B1673,Satser!$I$133:$J$160,2,FALSE)</f>
        <v>RE</v>
      </c>
      <c r="D1673" s="220" t="s">
        <v>2782</v>
      </c>
      <c r="E1673" s="75"/>
      <c r="F1673" s="220" t="s">
        <v>1812</v>
      </c>
      <c r="G1673" s="75"/>
      <c r="H1673" s="458">
        <v>2018</v>
      </c>
      <c r="I1673" s="75"/>
      <c r="J1673" s="195"/>
      <c r="K1673" s="379">
        <f>IF(B1673="",0,VLOOKUP(B1673,Satser!$D$167:$F$194,2,FALSE)*IF(AA1673="",0,VLOOKUP(AA1673,Satser!$H$2:$J$14,2,FALSE)))</f>
        <v>29746.802441382013</v>
      </c>
      <c r="L1673" s="379">
        <f>IF(B1673="",0,VLOOKUP(B1673,Satser!$I$167:$L$194,3,FALSE)*IF(AA1673="",0,VLOOKUP(AA1673,Satser!$H$2:$J$14,3,FALSE)))</f>
        <v>199728.53067785068</v>
      </c>
      <c r="M1673" s="380">
        <f t="shared" ref="M1673:M1691" si="27">SUM(K1673+L1673)</f>
        <v>229475.3331192327</v>
      </c>
      <c r="N1673" s="422" t="s">
        <v>808</v>
      </c>
      <c r="O1673" s="75"/>
      <c r="P1673" s="75"/>
      <c r="Q1673" s="75"/>
      <c r="R1673" s="75"/>
      <c r="S1673" s="75"/>
      <c r="T1673" s="75"/>
      <c r="U1673" s="75"/>
      <c r="V1673" s="75"/>
      <c r="W1673" s="75"/>
      <c r="X1673" s="75"/>
      <c r="Y1673" s="75"/>
      <c r="Z1673" s="75"/>
      <c r="AA1673" s="75">
        <v>4</v>
      </c>
      <c r="AB1673" s="75">
        <v>12</v>
      </c>
      <c r="AC1673" s="75">
        <v>12</v>
      </c>
      <c r="AD1673" s="75">
        <v>12</v>
      </c>
      <c r="AE1673" s="170">
        <v>8</v>
      </c>
      <c r="AF1673" s="75"/>
      <c r="AG1673" s="75"/>
      <c r="AH1673" s="75"/>
    </row>
    <row r="1674" spans="1:34" ht="13.8" x14ac:dyDescent="0.25">
      <c r="A1674" s="111">
        <v>81771297</v>
      </c>
      <c r="B1674" s="75" t="s">
        <v>557</v>
      </c>
      <c r="C1674" s="197" t="str">
        <f>VLOOKUP(B1674,Satser!$I$133:$J$160,2,FALSE)</f>
        <v>RE</v>
      </c>
      <c r="D1674" s="220" t="s">
        <v>2782</v>
      </c>
      <c r="E1674" s="75"/>
      <c r="F1674" s="220" t="s">
        <v>1812</v>
      </c>
      <c r="G1674" s="75"/>
      <c r="H1674" s="458">
        <v>2018</v>
      </c>
      <c r="I1674" s="75"/>
      <c r="J1674" s="195"/>
      <c r="K1674" s="379">
        <f>IF(B1674="",0,VLOOKUP(B1674,Satser!$D$167:$F$194,2,FALSE)*IF(AA1674="",0,VLOOKUP(AA1674,Satser!$H$2:$J$14,2,FALSE)))</f>
        <v>29746.802441382013</v>
      </c>
      <c r="L1674" s="379">
        <f>IF(B1674="",0,VLOOKUP(B1674,Satser!$I$167:$L$194,3,FALSE)*IF(AA1674="",0,VLOOKUP(AA1674,Satser!$H$2:$J$14,3,FALSE)))</f>
        <v>199728.53067785068</v>
      </c>
      <c r="M1674" s="380">
        <f t="shared" si="27"/>
        <v>229475.3331192327</v>
      </c>
      <c r="N1674" s="422" t="s">
        <v>808</v>
      </c>
      <c r="O1674" s="75"/>
      <c r="P1674" s="75"/>
      <c r="Q1674" s="75"/>
      <c r="R1674" s="75"/>
      <c r="S1674" s="75"/>
      <c r="T1674" s="75"/>
      <c r="U1674" s="75"/>
      <c r="V1674" s="75"/>
      <c r="W1674" s="75"/>
      <c r="X1674" s="75"/>
      <c r="Y1674" s="75"/>
      <c r="Z1674" s="75"/>
      <c r="AA1674" s="75">
        <v>4</v>
      </c>
      <c r="AB1674" s="75">
        <v>12</v>
      </c>
      <c r="AC1674" s="75">
        <v>12</v>
      </c>
      <c r="AD1674" s="75">
        <v>12</v>
      </c>
      <c r="AE1674" s="170">
        <v>8</v>
      </c>
      <c r="AF1674" s="75"/>
      <c r="AG1674" s="75"/>
      <c r="AH1674" s="75"/>
    </row>
    <row r="1675" spans="1:34" ht="14.25" customHeight="1" x14ac:dyDescent="0.25">
      <c r="A1675" s="461">
        <v>81771298</v>
      </c>
      <c r="B1675" s="75" t="s">
        <v>2227</v>
      </c>
      <c r="C1675" s="197" t="str">
        <f>VLOOKUP(B1675,Satser!$I$133:$J$160,2,FALSE)</f>
        <v>NV</v>
      </c>
      <c r="D1675" s="220" t="s">
        <v>2886</v>
      </c>
      <c r="E1675" s="75"/>
      <c r="F1675" s="220" t="s">
        <v>1812</v>
      </c>
      <c r="G1675" s="75"/>
      <c r="H1675" s="458">
        <v>2018</v>
      </c>
      <c r="I1675" s="75"/>
      <c r="J1675" s="195"/>
      <c r="K1675" s="379">
        <f>IF(B1675="",0,VLOOKUP(B1675,Satser!$D$167:$F$194,2,FALSE)*IF(AA1675="",0,VLOOKUP(AA1675,Satser!$H$2:$J$14,2,FALSE)))</f>
        <v>29746.802441382013</v>
      </c>
      <c r="L1675" s="379">
        <f>IF(B1675="",0,VLOOKUP(B1675,Satser!$I$167:$L$194,3,FALSE)*IF(AA1675="",0,VLOOKUP(AA1675,Satser!$H$2:$J$14,3,FALSE)))</f>
        <v>199728.53067785068</v>
      </c>
      <c r="M1675" s="380">
        <f t="shared" si="27"/>
        <v>229475.3331192327</v>
      </c>
      <c r="N1675" s="422" t="s">
        <v>808</v>
      </c>
      <c r="O1675" s="75"/>
      <c r="P1675" s="75"/>
      <c r="Q1675" s="75"/>
      <c r="R1675" s="75"/>
      <c r="S1675" s="75"/>
      <c r="T1675" s="75"/>
      <c r="U1675" s="75"/>
      <c r="V1675" s="75"/>
      <c r="W1675" s="75"/>
      <c r="X1675" s="75"/>
      <c r="Y1675" s="75"/>
      <c r="Z1675" s="75"/>
      <c r="AA1675" s="75">
        <v>4</v>
      </c>
      <c r="AB1675" s="75">
        <v>12</v>
      </c>
      <c r="AC1675" s="75">
        <v>12</v>
      </c>
      <c r="AD1675" s="75">
        <v>12</v>
      </c>
      <c r="AE1675" s="170">
        <v>8</v>
      </c>
      <c r="AF1675" s="75"/>
      <c r="AG1675" s="75"/>
      <c r="AH1675" s="75"/>
    </row>
    <row r="1676" spans="1:34" ht="13.8" x14ac:dyDescent="0.25">
      <c r="A1676" s="111">
        <v>81771299</v>
      </c>
      <c r="B1676" s="75" t="s">
        <v>557</v>
      </c>
      <c r="C1676" s="197" t="str">
        <f>VLOOKUP(B1676,Satser!$I$133:$J$160,2,FALSE)</f>
        <v>RE</v>
      </c>
      <c r="D1676" s="220" t="s">
        <v>2783</v>
      </c>
      <c r="E1676" s="75"/>
      <c r="F1676" s="220" t="s">
        <v>1812</v>
      </c>
      <c r="G1676" s="75"/>
      <c r="H1676" s="458">
        <v>2018</v>
      </c>
      <c r="I1676" s="75"/>
      <c r="J1676" s="195"/>
      <c r="K1676" s="379">
        <f>IF(B1676="",0,VLOOKUP(B1676,Satser!$D$167:$F$194,2,FALSE)*IF(AA1676="",0,VLOOKUP(AA1676,Satser!$H$2:$J$14,2,FALSE)))</f>
        <v>29746.802441382013</v>
      </c>
      <c r="L1676" s="379">
        <f>IF(B1676="",0,VLOOKUP(B1676,Satser!$I$167:$L$194,3,FALSE)*IF(AA1676="",0,VLOOKUP(AA1676,Satser!$H$2:$J$14,3,FALSE)))</f>
        <v>199728.53067785068</v>
      </c>
      <c r="M1676" s="380">
        <f t="shared" si="27"/>
        <v>229475.3331192327</v>
      </c>
      <c r="N1676" s="422" t="s">
        <v>808</v>
      </c>
      <c r="O1676" s="75"/>
      <c r="P1676" s="75"/>
      <c r="Q1676" s="75"/>
      <c r="R1676" s="75"/>
      <c r="S1676" s="75"/>
      <c r="T1676" s="75"/>
      <c r="U1676" s="75"/>
      <c r="V1676" s="75"/>
      <c r="W1676" s="75"/>
      <c r="X1676" s="75"/>
      <c r="Y1676" s="75"/>
      <c r="Z1676" s="75"/>
      <c r="AA1676" s="75">
        <v>4</v>
      </c>
      <c r="AB1676" s="75">
        <v>12</v>
      </c>
      <c r="AC1676" s="75">
        <v>12</v>
      </c>
      <c r="AD1676" s="75">
        <v>12</v>
      </c>
      <c r="AE1676" s="170">
        <v>8</v>
      </c>
      <c r="AF1676" s="75"/>
      <c r="AG1676" s="75"/>
      <c r="AH1676" s="75"/>
    </row>
    <row r="1677" spans="1:34" ht="14.25" customHeight="1" x14ac:dyDescent="0.25">
      <c r="A1677" s="111">
        <v>81771300</v>
      </c>
      <c r="B1677" s="75" t="s">
        <v>2227</v>
      </c>
      <c r="C1677" s="197" t="str">
        <f>VLOOKUP(B1677,Satser!$I$133:$J$160,2,FALSE)</f>
        <v>NV</v>
      </c>
      <c r="D1677" s="220" t="s">
        <v>2893</v>
      </c>
      <c r="E1677" s="75"/>
      <c r="F1677" s="220" t="s">
        <v>1812</v>
      </c>
      <c r="G1677" s="75"/>
      <c r="H1677" s="458">
        <v>2018</v>
      </c>
      <c r="I1677" s="75"/>
      <c r="J1677" s="195"/>
      <c r="K1677" s="379">
        <f>IF(B1677="",0,VLOOKUP(B1677,Satser!$D$167:$F$194,2,FALSE)*IF(AA1677="",0,VLOOKUP(AA1677,Satser!$H$2:$J$14,2,FALSE)))</f>
        <v>29746.802441382013</v>
      </c>
      <c r="L1677" s="379">
        <f>IF(B1677="",0,VLOOKUP(B1677,Satser!$I$167:$L$194,3,FALSE)*IF(AA1677="",0,VLOOKUP(AA1677,Satser!$H$2:$J$14,3,FALSE)))</f>
        <v>199728.53067785068</v>
      </c>
      <c r="M1677" s="380">
        <f t="shared" si="27"/>
        <v>229475.3331192327</v>
      </c>
      <c r="N1677" s="422" t="s">
        <v>808</v>
      </c>
      <c r="O1677" s="75"/>
      <c r="P1677" s="75"/>
      <c r="Q1677" s="75"/>
      <c r="R1677" s="75"/>
      <c r="S1677" s="75"/>
      <c r="T1677" s="75"/>
      <c r="U1677" s="75"/>
      <c r="V1677" s="75"/>
      <c r="W1677" s="75"/>
      <c r="X1677" s="75"/>
      <c r="Y1677" s="75"/>
      <c r="Z1677" s="75"/>
      <c r="AA1677" s="75">
        <v>4</v>
      </c>
      <c r="AB1677" s="75">
        <v>12</v>
      </c>
      <c r="AC1677" s="75">
        <v>12</v>
      </c>
      <c r="AD1677" s="75">
        <v>12</v>
      </c>
      <c r="AE1677" s="170">
        <v>8</v>
      </c>
      <c r="AF1677" s="75"/>
      <c r="AG1677" s="75"/>
      <c r="AH1677" s="75"/>
    </row>
    <row r="1678" spans="1:34" ht="14.25" customHeight="1" x14ac:dyDescent="0.25">
      <c r="A1678" s="461">
        <v>81771301</v>
      </c>
      <c r="B1678" s="75" t="s">
        <v>2225</v>
      </c>
      <c r="C1678" s="197" t="str">
        <f>VLOOKUP(B1678,Satser!$I$133:$J$160,2,FALSE)</f>
        <v>IV</v>
      </c>
      <c r="D1678" s="220" t="s">
        <v>2894</v>
      </c>
      <c r="E1678" s="75"/>
      <c r="F1678" s="220" t="s">
        <v>1812</v>
      </c>
      <c r="G1678" s="75"/>
      <c r="H1678" s="458">
        <v>2018</v>
      </c>
      <c r="I1678" s="75"/>
      <c r="J1678" s="195"/>
      <c r="K1678" s="379">
        <f>IF(B1678="",0,VLOOKUP(B1678,Satser!$D$167:$F$194,2,FALSE)*IF(AA1678="",0,VLOOKUP(AA1678,Satser!$H$2:$J$14,2,FALSE)))</f>
        <v>29746.802441382013</v>
      </c>
      <c r="L1678" s="379">
        <f>IF(B1678="",0,VLOOKUP(B1678,Satser!$I$167:$L$194,3,FALSE)*IF(AA1678="",0,VLOOKUP(AA1678,Satser!$H$2:$J$14,3,FALSE)))</f>
        <v>199728.53067785068</v>
      </c>
      <c r="M1678" s="380">
        <f t="shared" si="27"/>
        <v>229475.3331192327</v>
      </c>
      <c r="N1678" s="422" t="s">
        <v>808</v>
      </c>
      <c r="O1678" s="75"/>
      <c r="P1678" s="75"/>
      <c r="Q1678" s="75"/>
      <c r="R1678" s="75"/>
      <c r="S1678" s="75"/>
      <c r="T1678" s="75"/>
      <c r="U1678" s="75"/>
      <c r="V1678" s="75"/>
      <c r="W1678" s="75"/>
      <c r="X1678" s="75"/>
      <c r="Y1678" s="75"/>
      <c r="Z1678" s="75"/>
      <c r="AA1678" s="75">
        <v>4</v>
      </c>
      <c r="AB1678" s="75">
        <v>12</v>
      </c>
      <c r="AC1678" s="75">
        <v>12</v>
      </c>
      <c r="AD1678" s="75">
        <v>12</v>
      </c>
      <c r="AE1678" s="170">
        <v>8</v>
      </c>
      <c r="AF1678" s="75"/>
      <c r="AG1678" s="75"/>
      <c r="AH1678" s="75"/>
    </row>
    <row r="1679" spans="1:34" ht="13.8" x14ac:dyDescent="0.25">
      <c r="A1679" s="111">
        <v>81771302</v>
      </c>
      <c r="B1679" s="220" t="s">
        <v>557</v>
      </c>
      <c r="C1679" s="197" t="str">
        <f>VLOOKUP(B1679,Satser!$I$133:$J$160,2,FALSE)</f>
        <v>RE</v>
      </c>
      <c r="D1679" s="220" t="s">
        <v>2907</v>
      </c>
      <c r="E1679" s="75"/>
      <c r="F1679" s="220" t="s">
        <v>1812</v>
      </c>
      <c r="G1679" s="75"/>
      <c r="H1679" s="458">
        <v>2018</v>
      </c>
      <c r="I1679" s="75"/>
      <c r="J1679" s="195"/>
      <c r="K1679" s="379">
        <f>IF(B1679="",0,VLOOKUP(B1679,Satser!$D$167:$F$194,2,FALSE)*IF(AA1679="",0,VLOOKUP(AA1679,Satser!$H$2:$J$14,2,FALSE)))</f>
        <v>29746.802441382013</v>
      </c>
      <c r="L1679" s="379">
        <f>IF(B1679="",0,VLOOKUP(B1679,Satser!$I$167:$L$194,3,FALSE)*IF(AA1679="",0,VLOOKUP(AA1679,Satser!$H$2:$J$14,3,FALSE)))</f>
        <v>199728.53067785068</v>
      </c>
      <c r="M1679" s="380">
        <f t="shared" si="27"/>
        <v>229475.3331192327</v>
      </c>
      <c r="N1679" s="422" t="s">
        <v>808</v>
      </c>
      <c r="O1679" s="75"/>
      <c r="P1679" s="75"/>
      <c r="Q1679" s="75"/>
      <c r="R1679" s="75"/>
      <c r="S1679" s="75"/>
      <c r="T1679" s="75"/>
      <c r="U1679" s="75"/>
      <c r="V1679" s="75"/>
      <c r="W1679" s="75"/>
      <c r="X1679" s="75"/>
      <c r="Y1679" s="75"/>
      <c r="Z1679" s="75"/>
      <c r="AA1679" s="75">
        <v>4</v>
      </c>
      <c r="AB1679" s="75">
        <v>12</v>
      </c>
      <c r="AC1679" s="75">
        <v>12</v>
      </c>
      <c r="AD1679" s="75">
        <v>12</v>
      </c>
      <c r="AE1679" s="170">
        <v>8</v>
      </c>
      <c r="AF1679" s="75"/>
      <c r="AG1679" s="75"/>
      <c r="AH1679" s="75"/>
    </row>
    <row r="1680" spans="1:34" ht="13.8" x14ac:dyDescent="0.25">
      <c r="A1680" s="111">
        <v>81771303</v>
      </c>
      <c r="B1680" s="220" t="s">
        <v>557</v>
      </c>
      <c r="C1680" s="197" t="str">
        <f>VLOOKUP(B1680,Satser!$I$133:$J$160,2,FALSE)</f>
        <v>RE</v>
      </c>
      <c r="D1680" s="220" t="s">
        <v>2907</v>
      </c>
      <c r="E1680" s="75"/>
      <c r="F1680" s="220" t="s">
        <v>1812</v>
      </c>
      <c r="G1680" s="75"/>
      <c r="H1680" s="458">
        <v>2018</v>
      </c>
      <c r="I1680" s="75"/>
      <c r="J1680" s="195"/>
      <c r="K1680" s="379">
        <f>IF(B1680="",0,VLOOKUP(B1680,Satser!$D$167:$F$194,2,FALSE)*IF(AA1680="",0,VLOOKUP(AA1680,Satser!$H$2:$J$14,2,FALSE)))</f>
        <v>29746.802441382013</v>
      </c>
      <c r="L1680" s="379">
        <f>IF(B1680="",0,VLOOKUP(B1680,Satser!$I$167:$L$194,3,FALSE)*IF(AA1680="",0,VLOOKUP(AA1680,Satser!$H$2:$J$14,3,FALSE)))</f>
        <v>199728.53067785068</v>
      </c>
      <c r="M1680" s="380">
        <f t="shared" si="27"/>
        <v>229475.3331192327</v>
      </c>
      <c r="N1680" s="422" t="s">
        <v>808</v>
      </c>
      <c r="O1680" s="75"/>
      <c r="P1680" s="75"/>
      <c r="Q1680" s="75"/>
      <c r="R1680" s="75"/>
      <c r="S1680" s="75"/>
      <c r="T1680" s="75"/>
      <c r="U1680" s="75"/>
      <c r="V1680" s="75"/>
      <c r="W1680" s="75"/>
      <c r="X1680" s="75"/>
      <c r="Y1680" s="75"/>
      <c r="Z1680" s="75"/>
      <c r="AA1680" s="75">
        <v>4</v>
      </c>
      <c r="AB1680" s="75">
        <v>12</v>
      </c>
      <c r="AC1680" s="75">
        <v>12</v>
      </c>
      <c r="AD1680" s="75">
        <v>12</v>
      </c>
      <c r="AE1680" s="170">
        <v>8</v>
      </c>
      <c r="AF1680" s="75"/>
      <c r="AG1680" s="75"/>
      <c r="AH1680" s="75"/>
    </row>
    <row r="1681" spans="1:34" ht="13.8" x14ac:dyDescent="0.25">
      <c r="A1681" s="461">
        <v>81771304</v>
      </c>
      <c r="B1681" s="220" t="s">
        <v>557</v>
      </c>
      <c r="C1681" s="197" t="str">
        <f>VLOOKUP(B1681,Satser!$I$133:$J$160,2,FALSE)</f>
        <v>RE</v>
      </c>
      <c r="D1681" s="220" t="s">
        <v>2908</v>
      </c>
      <c r="E1681" s="75"/>
      <c r="F1681" s="220" t="s">
        <v>1812</v>
      </c>
      <c r="G1681" s="75"/>
      <c r="H1681" s="458">
        <v>2018</v>
      </c>
      <c r="I1681" s="75"/>
      <c r="J1681" s="195"/>
      <c r="K1681" s="379">
        <f>IF(B1681="",0,VLOOKUP(B1681,Satser!$D$167:$F$194,2,FALSE)*IF(AA1681="",0,VLOOKUP(AA1681,Satser!$H$2:$J$14,2,FALSE)))</f>
        <v>29746.802441382013</v>
      </c>
      <c r="L1681" s="379">
        <f>IF(B1681="",0,VLOOKUP(B1681,Satser!$I$167:$L$194,3,FALSE)*IF(AA1681="",0,VLOOKUP(AA1681,Satser!$H$2:$J$14,3,FALSE)))</f>
        <v>199728.53067785068</v>
      </c>
      <c r="M1681" s="380">
        <f t="shared" si="27"/>
        <v>229475.3331192327</v>
      </c>
      <c r="N1681" s="422" t="s">
        <v>808</v>
      </c>
      <c r="O1681" s="75"/>
      <c r="P1681" s="75"/>
      <c r="Q1681" s="75"/>
      <c r="R1681" s="75"/>
      <c r="S1681" s="75"/>
      <c r="T1681" s="75"/>
      <c r="U1681" s="75"/>
      <c r="V1681" s="75"/>
      <c r="W1681" s="75"/>
      <c r="X1681" s="75"/>
      <c r="Y1681" s="75"/>
      <c r="Z1681" s="75"/>
      <c r="AA1681" s="75">
        <v>4</v>
      </c>
      <c r="AB1681" s="75">
        <v>12</v>
      </c>
      <c r="AC1681" s="75">
        <v>12</v>
      </c>
      <c r="AD1681" s="75">
        <v>12</v>
      </c>
      <c r="AE1681" s="170">
        <v>8</v>
      </c>
      <c r="AF1681" s="75"/>
      <c r="AG1681" s="75"/>
      <c r="AH1681" s="75"/>
    </row>
    <row r="1682" spans="1:34" ht="13.8" x14ac:dyDescent="0.25">
      <c r="A1682" s="111">
        <v>81771305</v>
      </c>
      <c r="B1682" s="220" t="s">
        <v>557</v>
      </c>
      <c r="C1682" s="197" t="str">
        <f>VLOOKUP(B1682,Satser!$I$133:$J$160,2,FALSE)</f>
        <v>RE</v>
      </c>
      <c r="D1682" s="220" t="s">
        <v>2908</v>
      </c>
      <c r="E1682" s="75"/>
      <c r="F1682" s="220" t="s">
        <v>1812</v>
      </c>
      <c r="G1682" s="75"/>
      <c r="H1682" s="458">
        <v>2018</v>
      </c>
      <c r="I1682" s="75"/>
      <c r="J1682" s="195"/>
      <c r="K1682" s="379">
        <f>IF(B1682="",0,VLOOKUP(B1682,Satser!$D$167:$F$194,2,FALSE)*IF(AA1682="",0,VLOOKUP(AA1682,Satser!$H$2:$J$14,2,FALSE)))</f>
        <v>29746.802441382013</v>
      </c>
      <c r="L1682" s="379">
        <f>IF(B1682="",0,VLOOKUP(B1682,Satser!$I$167:$L$194,3,FALSE)*IF(AA1682="",0,VLOOKUP(AA1682,Satser!$H$2:$J$14,3,FALSE)))</f>
        <v>199728.53067785068</v>
      </c>
      <c r="M1682" s="380">
        <f t="shared" si="27"/>
        <v>229475.3331192327</v>
      </c>
      <c r="N1682" s="422" t="s">
        <v>808</v>
      </c>
      <c r="O1682" s="75"/>
      <c r="P1682" s="75"/>
      <c r="Q1682" s="75"/>
      <c r="R1682" s="75"/>
      <c r="S1682" s="75"/>
      <c r="T1682" s="75"/>
      <c r="U1682" s="75"/>
      <c r="V1682" s="75"/>
      <c r="W1682" s="75"/>
      <c r="X1682" s="75"/>
      <c r="Y1682" s="75"/>
      <c r="Z1682" s="75"/>
      <c r="AA1682" s="75">
        <v>4</v>
      </c>
      <c r="AB1682" s="75">
        <v>12</v>
      </c>
      <c r="AC1682" s="75">
        <v>12</v>
      </c>
      <c r="AD1682" s="75">
        <v>12</v>
      </c>
      <c r="AE1682" s="170">
        <v>8</v>
      </c>
      <c r="AF1682" s="75"/>
      <c r="AG1682" s="75"/>
      <c r="AH1682" s="75"/>
    </row>
    <row r="1683" spans="1:34" ht="13.8" x14ac:dyDescent="0.25">
      <c r="A1683" s="111">
        <v>81771306</v>
      </c>
      <c r="B1683" s="75" t="s">
        <v>557</v>
      </c>
      <c r="C1683" s="197" t="str">
        <f>VLOOKUP(B1683,Satser!$I$133:$J$160,2,FALSE)</f>
        <v>RE</v>
      </c>
      <c r="D1683" s="220" t="s">
        <v>2908</v>
      </c>
      <c r="E1683" s="75"/>
      <c r="F1683" s="220" t="s">
        <v>1812</v>
      </c>
      <c r="G1683" s="75"/>
      <c r="H1683" s="458">
        <v>2018</v>
      </c>
      <c r="I1683" s="75"/>
      <c r="J1683" s="195"/>
      <c r="K1683" s="379">
        <f>IF(B1683="",0,VLOOKUP(B1683,Satser!$D$167:$F$194,2,FALSE)*IF(AA1683="",0,VLOOKUP(AA1683,Satser!$H$2:$J$14,2,FALSE)))</f>
        <v>29746.802441382013</v>
      </c>
      <c r="L1683" s="379">
        <f>IF(B1683="",0,VLOOKUP(B1683,Satser!$I$167:$L$194,3,FALSE)*IF(AA1683="",0,VLOOKUP(AA1683,Satser!$H$2:$J$14,3,FALSE)))</f>
        <v>199728.53067785068</v>
      </c>
      <c r="M1683" s="380">
        <f t="shared" si="27"/>
        <v>229475.3331192327</v>
      </c>
      <c r="N1683" s="422" t="s">
        <v>808</v>
      </c>
      <c r="O1683" s="75"/>
      <c r="P1683" s="75"/>
      <c r="Q1683" s="75"/>
      <c r="R1683" s="75"/>
      <c r="S1683" s="75"/>
      <c r="T1683" s="75"/>
      <c r="U1683" s="75"/>
      <c r="V1683" s="75"/>
      <c r="W1683" s="75"/>
      <c r="X1683" s="75"/>
      <c r="Y1683" s="75"/>
      <c r="Z1683" s="75"/>
      <c r="AA1683" s="75">
        <v>4</v>
      </c>
      <c r="AB1683" s="75">
        <v>12</v>
      </c>
      <c r="AC1683" s="75">
        <v>12</v>
      </c>
      <c r="AD1683" s="75">
        <v>12</v>
      </c>
      <c r="AE1683" s="170">
        <v>8</v>
      </c>
      <c r="AF1683" s="75"/>
      <c r="AG1683" s="75"/>
      <c r="AH1683" s="75"/>
    </row>
    <row r="1684" spans="1:34" ht="13.8" x14ac:dyDescent="0.25">
      <c r="A1684" s="461">
        <v>81771307</v>
      </c>
      <c r="B1684" s="75" t="s">
        <v>557</v>
      </c>
      <c r="C1684" s="197" t="str">
        <f>VLOOKUP(B1684,Satser!$I$133:$J$160,2,FALSE)</f>
        <v>RE</v>
      </c>
      <c r="D1684" s="220" t="s">
        <v>2908</v>
      </c>
      <c r="E1684" s="75"/>
      <c r="F1684" s="220" t="s">
        <v>1812</v>
      </c>
      <c r="G1684" s="75"/>
      <c r="H1684" s="458">
        <v>2018</v>
      </c>
      <c r="I1684" s="75"/>
      <c r="J1684" s="195"/>
      <c r="K1684" s="379">
        <f>IF(B1684="",0,VLOOKUP(B1684,Satser!$D$167:$F$194,2,FALSE)*IF(AA1684="",0,VLOOKUP(AA1684,Satser!$H$2:$J$14,2,FALSE)))</f>
        <v>29746.802441382013</v>
      </c>
      <c r="L1684" s="379">
        <f>IF(B1684="",0,VLOOKUP(B1684,Satser!$I$167:$L$194,3,FALSE)*IF(AA1684="",0,VLOOKUP(AA1684,Satser!$H$2:$J$14,3,FALSE)))</f>
        <v>199728.53067785068</v>
      </c>
      <c r="M1684" s="380">
        <f t="shared" si="27"/>
        <v>229475.3331192327</v>
      </c>
      <c r="N1684" s="422" t="s">
        <v>808</v>
      </c>
      <c r="O1684" s="75"/>
      <c r="P1684" s="75"/>
      <c r="Q1684" s="75"/>
      <c r="R1684" s="75"/>
      <c r="S1684" s="75"/>
      <c r="T1684" s="75"/>
      <c r="U1684" s="75"/>
      <c r="V1684" s="75"/>
      <c r="W1684" s="75"/>
      <c r="X1684" s="75"/>
      <c r="Y1684" s="75"/>
      <c r="Z1684" s="75"/>
      <c r="AA1684" s="75">
        <v>4</v>
      </c>
      <c r="AB1684" s="75">
        <v>12</v>
      </c>
      <c r="AC1684" s="75">
        <v>12</v>
      </c>
      <c r="AD1684" s="75">
        <v>12</v>
      </c>
      <c r="AE1684" s="170">
        <v>8</v>
      </c>
      <c r="AF1684" s="75"/>
      <c r="AG1684" s="75"/>
      <c r="AH1684" s="75"/>
    </row>
    <row r="1685" spans="1:34" ht="13.8" x14ac:dyDescent="0.25">
      <c r="A1685" s="111">
        <v>81771308</v>
      </c>
      <c r="B1685" s="75" t="s">
        <v>557</v>
      </c>
      <c r="C1685" s="197" t="str">
        <f>VLOOKUP(B1685,Satser!$I$133:$J$160,2,FALSE)</f>
        <v>RE</v>
      </c>
      <c r="D1685" s="220" t="s">
        <v>2909</v>
      </c>
      <c r="E1685" s="75"/>
      <c r="F1685" s="220" t="s">
        <v>1812</v>
      </c>
      <c r="G1685" s="75"/>
      <c r="H1685" s="458">
        <v>2018</v>
      </c>
      <c r="I1685" s="75"/>
      <c r="J1685" s="195"/>
      <c r="K1685" s="379">
        <f>IF(B1685="",0,VLOOKUP(B1685,Satser!$D$167:$F$194,2,FALSE)*IF(AA1685="",0,VLOOKUP(AA1685,Satser!$H$2:$J$14,2,FALSE)))</f>
        <v>29746.802441382013</v>
      </c>
      <c r="L1685" s="379">
        <f>IF(B1685="",0,VLOOKUP(B1685,Satser!$I$167:$L$194,3,FALSE)*IF(AA1685="",0,VLOOKUP(AA1685,Satser!$H$2:$J$14,3,FALSE)))</f>
        <v>199728.53067785068</v>
      </c>
      <c r="M1685" s="380">
        <f t="shared" si="27"/>
        <v>229475.3331192327</v>
      </c>
      <c r="N1685" s="422" t="s">
        <v>808</v>
      </c>
      <c r="O1685" s="75"/>
      <c r="P1685" s="75"/>
      <c r="Q1685" s="75"/>
      <c r="R1685" s="75"/>
      <c r="S1685" s="75"/>
      <c r="T1685" s="75"/>
      <c r="U1685" s="75"/>
      <c r="V1685" s="75"/>
      <c r="W1685" s="75"/>
      <c r="X1685" s="75"/>
      <c r="Y1685" s="75"/>
      <c r="Z1685" s="75"/>
      <c r="AA1685" s="75">
        <v>4</v>
      </c>
      <c r="AB1685" s="75">
        <v>12</v>
      </c>
      <c r="AC1685" s="75">
        <v>12</v>
      </c>
      <c r="AD1685" s="75">
        <v>12</v>
      </c>
      <c r="AE1685" s="170">
        <v>12</v>
      </c>
      <c r="AF1685" s="75">
        <v>12</v>
      </c>
      <c r="AG1685" s="110">
        <v>8</v>
      </c>
      <c r="AH1685" s="75"/>
    </row>
    <row r="1686" spans="1:34" ht="13.8" x14ac:dyDescent="0.25">
      <c r="A1686" s="111">
        <v>81771309</v>
      </c>
      <c r="B1686" s="75" t="s">
        <v>557</v>
      </c>
      <c r="C1686" s="197" t="str">
        <f>VLOOKUP(B1686,Satser!$I$133:$J$160,2,FALSE)</f>
        <v>RE</v>
      </c>
      <c r="D1686" s="220" t="s">
        <v>2910</v>
      </c>
      <c r="E1686" s="75"/>
      <c r="F1686" s="220" t="s">
        <v>1812</v>
      </c>
      <c r="G1686" s="75"/>
      <c r="H1686" s="458">
        <v>2018</v>
      </c>
      <c r="I1686" s="75"/>
      <c r="J1686" s="195"/>
      <c r="K1686" s="379">
        <f>IF(B1686="",0,VLOOKUP(B1686,Satser!$D$167:$F$194,2,FALSE)*IF(AA1686="",0,VLOOKUP(AA1686,Satser!$H$2:$J$14,2,FALSE)))</f>
        <v>0</v>
      </c>
      <c r="L1686" s="379">
        <f>IF(B1686="",0,VLOOKUP(B1686,Satser!$I$167:$L$194,3,FALSE)*IF(AA1686="",0,VLOOKUP(AA1686,Satser!$H$2:$J$14,3,FALSE)))</f>
        <v>0</v>
      </c>
      <c r="M1686" s="380">
        <f t="shared" si="27"/>
        <v>0</v>
      </c>
      <c r="N1686" s="422" t="s">
        <v>808</v>
      </c>
      <c r="O1686" s="75"/>
      <c r="P1686" s="75"/>
      <c r="Q1686" s="75"/>
      <c r="R1686" s="75"/>
      <c r="S1686" s="75"/>
      <c r="T1686" s="75"/>
      <c r="U1686" s="75"/>
      <c r="V1686" s="75"/>
      <c r="W1686" s="75"/>
      <c r="X1686" s="75"/>
      <c r="Y1686" s="75"/>
      <c r="Z1686" s="75"/>
      <c r="AA1686" s="75"/>
      <c r="AB1686" s="75"/>
      <c r="AC1686" s="75"/>
      <c r="AD1686" s="75"/>
      <c r="AE1686" s="170"/>
      <c r="AF1686" s="75"/>
      <c r="AG1686" s="75"/>
      <c r="AH1686" s="75"/>
    </row>
    <row r="1687" spans="1:34" ht="13.8" x14ac:dyDescent="0.25">
      <c r="A1687" s="461">
        <v>81771310</v>
      </c>
      <c r="B1687" s="75" t="s">
        <v>557</v>
      </c>
      <c r="C1687" s="197" t="str">
        <f>VLOOKUP(B1687,Satser!$I$133:$J$160,2,FALSE)</f>
        <v>RE</v>
      </c>
      <c r="D1687" s="220" t="s">
        <v>2901</v>
      </c>
      <c r="E1687" s="75"/>
      <c r="F1687" s="220" t="s">
        <v>1812</v>
      </c>
      <c r="G1687" s="75"/>
      <c r="H1687" s="458">
        <v>2018</v>
      </c>
      <c r="I1687" s="75"/>
      <c r="J1687" s="195"/>
      <c r="K1687" s="379">
        <f>IF(B1687="",0,VLOOKUP(B1687,Satser!$D$167:$F$194,2,FALSE)*IF(AA1687="",0,VLOOKUP(AA1687,Satser!$H$2:$J$14,2,FALSE)))</f>
        <v>29746.802441382013</v>
      </c>
      <c r="L1687" s="379">
        <f>IF(B1687="",0,VLOOKUP(B1687,Satser!$I$167:$L$194,3,FALSE)*IF(AA1687="",0,VLOOKUP(AA1687,Satser!$H$2:$J$14,3,FALSE)))</f>
        <v>199728.53067785068</v>
      </c>
      <c r="M1687" s="380">
        <f t="shared" si="27"/>
        <v>229475.3331192327</v>
      </c>
      <c r="N1687" s="422" t="s">
        <v>808</v>
      </c>
      <c r="O1687" s="75"/>
      <c r="P1687" s="75"/>
      <c r="Q1687" s="75"/>
      <c r="R1687" s="75"/>
      <c r="S1687" s="75"/>
      <c r="T1687" s="75"/>
      <c r="U1687" s="75"/>
      <c r="V1687" s="75"/>
      <c r="W1687" s="75"/>
      <c r="X1687" s="75"/>
      <c r="Y1687" s="75"/>
      <c r="Z1687" s="75"/>
      <c r="AA1687" s="75">
        <v>4</v>
      </c>
      <c r="AB1687" s="75">
        <v>12</v>
      </c>
      <c r="AC1687" s="75">
        <v>12</v>
      </c>
      <c r="AD1687" s="75">
        <v>12</v>
      </c>
      <c r="AE1687" s="170">
        <v>12</v>
      </c>
      <c r="AF1687" s="75">
        <v>8</v>
      </c>
      <c r="AG1687" s="75"/>
      <c r="AH1687" s="75"/>
    </row>
    <row r="1688" spans="1:34" ht="13.8" x14ac:dyDescent="0.25">
      <c r="A1688" s="111">
        <v>81771311</v>
      </c>
      <c r="B1688" s="75" t="s">
        <v>557</v>
      </c>
      <c r="C1688" s="197" t="str">
        <f>VLOOKUP(B1688,Satser!$I$133:$J$160,2,FALSE)</f>
        <v>RE</v>
      </c>
      <c r="D1688" s="220" t="s">
        <v>2901</v>
      </c>
      <c r="E1688" s="75"/>
      <c r="F1688" s="220" t="s">
        <v>1812</v>
      </c>
      <c r="G1688" s="75"/>
      <c r="H1688" s="458">
        <v>2018</v>
      </c>
      <c r="I1688" s="75"/>
      <c r="J1688" s="195"/>
      <c r="K1688" s="379">
        <f>IF(B1688="",0,VLOOKUP(B1688,Satser!$D$167:$F$194,2,FALSE)*IF(AA1688="",0,VLOOKUP(AA1688,Satser!$H$2:$J$14,2,FALSE)))</f>
        <v>29746.802441382013</v>
      </c>
      <c r="L1688" s="379">
        <f>IF(B1688="",0,VLOOKUP(B1688,Satser!$I$167:$L$194,3,FALSE)*IF(AA1688="",0,VLOOKUP(AA1688,Satser!$H$2:$J$14,3,FALSE)))</f>
        <v>199728.53067785068</v>
      </c>
      <c r="M1688" s="380">
        <f t="shared" si="27"/>
        <v>229475.3331192327</v>
      </c>
      <c r="N1688" s="422" t="s">
        <v>808</v>
      </c>
      <c r="O1688" s="75"/>
      <c r="P1688" s="75"/>
      <c r="Q1688" s="75"/>
      <c r="R1688" s="75"/>
      <c r="S1688" s="75"/>
      <c r="T1688" s="75"/>
      <c r="U1688" s="75"/>
      <c r="V1688" s="75"/>
      <c r="W1688" s="75"/>
      <c r="X1688" s="75"/>
      <c r="Y1688" s="75"/>
      <c r="Z1688" s="75"/>
      <c r="AA1688" s="75">
        <v>4</v>
      </c>
      <c r="AB1688" s="75">
        <v>12</v>
      </c>
      <c r="AC1688" s="75">
        <v>12</v>
      </c>
      <c r="AD1688" s="75">
        <v>12</v>
      </c>
      <c r="AE1688" s="170">
        <v>12</v>
      </c>
      <c r="AF1688" s="75">
        <v>8</v>
      </c>
      <c r="AG1688" s="75"/>
      <c r="AH1688" s="75"/>
    </row>
    <row r="1689" spans="1:34" ht="13.8" x14ac:dyDescent="0.25">
      <c r="A1689" s="461">
        <v>81771312</v>
      </c>
      <c r="B1689" s="75" t="s">
        <v>557</v>
      </c>
      <c r="C1689" s="197" t="str">
        <f>VLOOKUP(B1689,Satser!$I$133:$J$160,2,FALSE)</f>
        <v>RE</v>
      </c>
      <c r="D1689" s="220" t="s">
        <v>2902</v>
      </c>
      <c r="E1689" s="75"/>
      <c r="F1689" s="220" t="s">
        <v>1812</v>
      </c>
      <c r="G1689" s="75"/>
      <c r="H1689" s="458">
        <v>2018</v>
      </c>
      <c r="I1689" s="75"/>
      <c r="J1689" s="195"/>
      <c r="K1689" s="379">
        <f>IF(B1689="",0,VLOOKUP(B1689,Satser!$D$167:$F$194,2,FALSE)*IF(AA1689="",0,VLOOKUP(AA1689,Satser!$H$2:$J$14,2,FALSE)))</f>
        <v>29746.802441382013</v>
      </c>
      <c r="L1689" s="379">
        <f>IF(B1689="",0,VLOOKUP(B1689,Satser!$I$167:$L$194,3,FALSE)*IF(AA1689="",0,VLOOKUP(AA1689,Satser!$H$2:$J$14,3,FALSE)))</f>
        <v>199728.53067785068</v>
      </c>
      <c r="M1689" s="380">
        <f t="shared" si="27"/>
        <v>229475.3331192327</v>
      </c>
      <c r="N1689" s="422" t="s">
        <v>808</v>
      </c>
      <c r="O1689" s="75"/>
      <c r="P1689" s="75"/>
      <c r="Q1689" s="75"/>
      <c r="R1689" s="75"/>
      <c r="S1689" s="75"/>
      <c r="T1689" s="75"/>
      <c r="U1689" s="75"/>
      <c r="V1689" s="75"/>
      <c r="W1689" s="75"/>
      <c r="X1689" s="75"/>
      <c r="Y1689" s="75"/>
      <c r="Z1689" s="75"/>
      <c r="AA1689" s="75">
        <v>4</v>
      </c>
      <c r="AB1689" s="75">
        <v>12</v>
      </c>
      <c r="AC1689" s="75">
        <v>12</v>
      </c>
      <c r="AD1689" s="75">
        <v>12</v>
      </c>
      <c r="AE1689" s="170">
        <v>12</v>
      </c>
      <c r="AF1689" s="75">
        <v>8</v>
      </c>
      <c r="AG1689" s="75"/>
      <c r="AH1689" s="75"/>
    </row>
    <row r="1690" spans="1:34" ht="13.8" x14ac:dyDescent="0.25">
      <c r="A1690" s="111">
        <v>81771313</v>
      </c>
      <c r="B1690" s="75" t="s">
        <v>557</v>
      </c>
      <c r="C1690" s="197" t="str">
        <f>VLOOKUP(B1690,Satser!$I$133:$J$160,2,FALSE)</f>
        <v>RE</v>
      </c>
      <c r="D1690" s="220" t="s">
        <v>2902</v>
      </c>
      <c r="E1690" s="75"/>
      <c r="F1690" s="220" t="s">
        <v>1812</v>
      </c>
      <c r="G1690" s="75"/>
      <c r="H1690" s="458">
        <v>2018</v>
      </c>
      <c r="I1690" s="75"/>
      <c r="J1690" s="195"/>
      <c r="K1690" s="379">
        <f>IF(B1690="",0,VLOOKUP(B1690,Satser!$D$167:$F$194,2,FALSE)*IF(AA1690="",0,VLOOKUP(AA1690,Satser!$H$2:$J$14,2,FALSE)))</f>
        <v>29746.802441382013</v>
      </c>
      <c r="L1690" s="379">
        <f>IF(B1690="",0,VLOOKUP(B1690,Satser!$I$167:$L$194,3,FALSE)*IF(AA1690="",0,VLOOKUP(AA1690,Satser!$H$2:$J$14,3,FALSE)))</f>
        <v>199728.53067785068</v>
      </c>
      <c r="M1690" s="380">
        <f t="shared" si="27"/>
        <v>229475.3331192327</v>
      </c>
      <c r="N1690" s="422" t="s">
        <v>808</v>
      </c>
      <c r="O1690" s="75"/>
      <c r="P1690" s="75"/>
      <c r="Q1690" s="75"/>
      <c r="R1690" s="75"/>
      <c r="S1690" s="75"/>
      <c r="T1690" s="75"/>
      <c r="U1690" s="75"/>
      <c r="V1690" s="75"/>
      <c r="W1690" s="75"/>
      <c r="X1690" s="75"/>
      <c r="Y1690" s="75"/>
      <c r="Z1690" s="75"/>
      <c r="AA1690" s="75">
        <v>4</v>
      </c>
      <c r="AB1690" s="75">
        <v>12</v>
      </c>
      <c r="AC1690" s="75">
        <v>12</v>
      </c>
      <c r="AD1690" s="75">
        <v>12</v>
      </c>
      <c r="AE1690" s="170">
        <v>12</v>
      </c>
      <c r="AF1690" s="75">
        <v>8</v>
      </c>
      <c r="AG1690" s="75"/>
      <c r="AH1690" s="75"/>
    </row>
    <row r="1691" spans="1:34" ht="13.8" x14ac:dyDescent="0.25">
      <c r="A1691" s="111">
        <v>81771314</v>
      </c>
      <c r="B1691" s="75" t="s">
        <v>557</v>
      </c>
      <c r="C1691" s="197" t="str">
        <f>VLOOKUP(B1691,Satser!$I$133:$J$160,2,FALSE)</f>
        <v>RE</v>
      </c>
      <c r="D1691" s="220" t="s">
        <v>2787</v>
      </c>
      <c r="E1691" s="75"/>
      <c r="F1691" s="220" t="s">
        <v>1812</v>
      </c>
      <c r="G1691" s="75"/>
      <c r="H1691" s="458">
        <v>2018</v>
      </c>
      <c r="I1691" s="75"/>
      <c r="J1691" s="195"/>
      <c r="K1691" s="379">
        <f>IF(B1691="",0,VLOOKUP(B1691,Satser!$D$167:$F$194,2,FALSE)*IF(AA1691="",0,VLOOKUP(AA1691,Satser!$H$2:$J$14,2,FALSE)))</f>
        <v>29746.802441382013</v>
      </c>
      <c r="L1691" s="379">
        <f>IF(B1691="",0,VLOOKUP(B1691,Satser!$I$167:$L$194,3,FALSE)*IF(AA1691="",0,VLOOKUP(AA1691,Satser!$H$2:$J$14,3,FALSE)))</f>
        <v>199728.53067785068</v>
      </c>
      <c r="M1691" s="380">
        <f t="shared" si="27"/>
        <v>229475.3331192327</v>
      </c>
      <c r="N1691" s="422" t="s">
        <v>808</v>
      </c>
      <c r="O1691" s="75"/>
      <c r="P1691" s="75"/>
      <c r="Q1691" s="75"/>
      <c r="R1691" s="75"/>
      <c r="S1691" s="75"/>
      <c r="T1691" s="75"/>
      <c r="U1691" s="75"/>
      <c r="V1691" s="75"/>
      <c r="W1691" s="75"/>
      <c r="X1691" s="75"/>
      <c r="Y1691" s="75"/>
      <c r="Z1691" s="75"/>
      <c r="AA1691" s="75">
        <v>4</v>
      </c>
      <c r="AB1691" s="75">
        <v>12</v>
      </c>
      <c r="AC1691" s="75">
        <v>12</v>
      </c>
      <c r="AD1691" s="75">
        <v>12</v>
      </c>
      <c r="AE1691" s="170">
        <v>8</v>
      </c>
      <c r="AF1691" s="75"/>
      <c r="AG1691" s="75"/>
      <c r="AH1691" s="75"/>
    </row>
    <row r="1692" spans="1:34" ht="13.8" x14ac:dyDescent="0.25">
      <c r="A1692" s="111">
        <v>81771315</v>
      </c>
      <c r="B1692" s="75" t="s">
        <v>557</v>
      </c>
      <c r="C1692" s="197" t="str">
        <f>VLOOKUP(B1692,Satser!$I$133:$J$160,2,FALSE)</f>
        <v>RE</v>
      </c>
      <c r="D1692" s="220" t="s">
        <v>2787</v>
      </c>
      <c r="E1692" s="75"/>
      <c r="F1692" s="220" t="s">
        <v>1812</v>
      </c>
      <c r="G1692" s="75"/>
      <c r="H1692" s="458">
        <v>2018</v>
      </c>
      <c r="I1692" s="75"/>
      <c r="J1692" s="195"/>
      <c r="K1692" s="379">
        <f>IF(B1692="",0,VLOOKUP(B1692,Satser!$D$167:$F$194,2,FALSE)*IF(AA1692="",0,VLOOKUP(AA1692,Satser!$H$2:$J$14,2,FALSE)))</f>
        <v>29746.802441382013</v>
      </c>
      <c r="L1692" s="379">
        <f>IF(B1692="",0,VLOOKUP(B1692,Satser!$I$167:$L$194,3,FALSE)*IF(AA1692="",0,VLOOKUP(AA1692,Satser!$H$2:$J$14,3,FALSE)))</f>
        <v>199728.53067785068</v>
      </c>
      <c r="M1692" s="380">
        <f t="shared" ref="M1692:M1699" si="28">SUM(K1692+L1692)</f>
        <v>229475.3331192327</v>
      </c>
      <c r="N1692" s="422" t="s">
        <v>808</v>
      </c>
      <c r="O1692" s="75"/>
      <c r="P1692" s="75"/>
      <c r="Q1692" s="75"/>
      <c r="R1692" s="75"/>
      <c r="S1692" s="75"/>
      <c r="T1692" s="75"/>
      <c r="U1692" s="75"/>
      <c r="V1692" s="75"/>
      <c r="W1692" s="75"/>
      <c r="X1692" s="75"/>
      <c r="Y1692" s="75"/>
      <c r="Z1692" s="75"/>
      <c r="AA1692" s="75">
        <v>4</v>
      </c>
      <c r="AB1692" s="75">
        <v>12</v>
      </c>
      <c r="AC1692" s="75">
        <v>12</v>
      </c>
      <c r="AD1692" s="75">
        <v>12</v>
      </c>
      <c r="AE1692" s="170">
        <v>8</v>
      </c>
      <c r="AF1692" s="75"/>
      <c r="AG1692" s="75"/>
      <c r="AH1692" s="75"/>
    </row>
    <row r="1693" spans="1:34" ht="13.8" x14ac:dyDescent="0.25">
      <c r="A1693" s="111">
        <v>81771316</v>
      </c>
      <c r="B1693" s="75" t="s">
        <v>557</v>
      </c>
      <c r="C1693" s="197" t="str">
        <f>VLOOKUP(B1693,Satser!$I$133:$J$160,2,FALSE)</f>
        <v>RE</v>
      </c>
      <c r="D1693" s="220" t="s">
        <v>2787</v>
      </c>
      <c r="E1693" s="75"/>
      <c r="F1693" s="220" t="s">
        <v>1812</v>
      </c>
      <c r="G1693" s="75"/>
      <c r="H1693" s="458">
        <v>2018</v>
      </c>
      <c r="I1693" s="75"/>
      <c r="J1693" s="195"/>
      <c r="K1693" s="379">
        <f>IF(B1693="",0,VLOOKUP(B1693,Satser!$D$167:$F$194,2,FALSE)*IF(AA1693="",0,VLOOKUP(AA1693,Satser!$H$2:$J$14,2,FALSE)))</f>
        <v>29746.802441382013</v>
      </c>
      <c r="L1693" s="379">
        <f>IF(B1693="",0,VLOOKUP(B1693,Satser!$I$167:$L$194,3,FALSE)*IF(AA1693="",0,VLOOKUP(AA1693,Satser!$H$2:$J$14,3,FALSE)))</f>
        <v>199728.53067785068</v>
      </c>
      <c r="M1693" s="380">
        <f t="shared" si="28"/>
        <v>229475.3331192327</v>
      </c>
      <c r="N1693" s="422" t="s">
        <v>808</v>
      </c>
      <c r="O1693" s="75"/>
      <c r="P1693" s="75"/>
      <c r="Q1693" s="75"/>
      <c r="R1693" s="75"/>
      <c r="S1693" s="75"/>
      <c r="T1693" s="75"/>
      <c r="U1693" s="75"/>
      <c r="V1693" s="75"/>
      <c r="W1693" s="75"/>
      <c r="X1693" s="75"/>
      <c r="Y1693" s="75"/>
      <c r="Z1693" s="75"/>
      <c r="AA1693" s="75">
        <v>4</v>
      </c>
      <c r="AB1693" s="75">
        <v>12</v>
      </c>
      <c r="AC1693" s="75">
        <v>12</v>
      </c>
      <c r="AD1693" s="75">
        <v>12</v>
      </c>
      <c r="AE1693" s="170">
        <v>8</v>
      </c>
      <c r="AF1693" s="75"/>
      <c r="AG1693" s="75"/>
      <c r="AH1693" s="75"/>
    </row>
    <row r="1694" spans="1:34" ht="13.8" x14ac:dyDescent="0.25">
      <c r="A1694" s="111">
        <v>81771317</v>
      </c>
      <c r="B1694" s="75" t="s">
        <v>557</v>
      </c>
      <c r="C1694" s="197" t="str">
        <f>VLOOKUP(B1694,Satser!$I$133:$J$160,2,FALSE)</f>
        <v>RE</v>
      </c>
      <c r="D1694" s="220" t="s">
        <v>2811</v>
      </c>
      <c r="E1694" s="75"/>
      <c r="F1694" s="220" t="s">
        <v>1812</v>
      </c>
      <c r="G1694" s="75"/>
      <c r="H1694" s="458">
        <v>2018</v>
      </c>
      <c r="I1694" s="75"/>
      <c r="J1694" s="195"/>
      <c r="K1694" s="379">
        <f>IF(B1694="",0,VLOOKUP(B1694,Satser!$D$167:$F$194,2,FALSE)*IF(AA1694="",0,VLOOKUP(AA1694,Satser!$H$2:$J$14,2,FALSE)))</f>
        <v>29746.802441382013</v>
      </c>
      <c r="L1694" s="379">
        <f>IF(B1694="",0,VLOOKUP(B1694,Satser!$I$167:$L$194,3,FALSE)*IF(AA1694="",0,VLOOKUP(AA1694,Satser!$H$2:$J$14,3,FALSE)))</f>
        <v>199728.53067785068</v>
      </c>
      <c r="M1694" s="380">
        <f t="shared" si="28"/>
        <v>229475.3331192327</v>
      </c>
      <c r="N1694" s="422" t="s">
        <v>808</v>
      </c>
      <c r="O1694" s="75"/>
      <c r="P1694" s="75"/>
      <c r="Q1694" s="75"/>
      <c r="R1694" s="75"/>
      <c r="S1694" s="75"/>
      <c r="T1694" s="75"/>
      <c r="U1694" s="75"/>
      <c r="V1694" s="75"/>
      <c r="W1694" s="75"/>
      <c r="X1694" s="75"/>
      <c r="Y1694" s="75"/>
      <c r="Z1694" s="75"/>
      <c r="AA1694" s="75">
        <v>4</v>
      </c>
      <c r="AB1694" s="75">
        <v>12</v>
      </c>
      <c r="AC1694" s="75">
        <v>12</v>
      </c>
      <c r="AD1694" s="75">
        <v>12</v>
      </c>
      <c r="AE1694" s="170">
        <v>8</v>
      </c>
      <c r="AF1694" s="75"/>
      <c r="AG1694" s="75"/>
      <c r="AH1694" s="75"/>
    </row>
    <row r="1695" spans="1:34" ht="13.8" x14ac:dyDescent="0.25">
      <c r="A1695" s="111">
        <v>81771318</v>
      </c>
      <c r="B1695" s="75" t="s">
        <v>557</v>
      </c>
      <c r="C1695" s="197" t="str">
        <f>VLOOKUP(B1695,Satser!$I$133:$J$160,2,FALSE)</f>
        <v>RE</v>
      </c>
      <c r="D1695" s="220" t="s">
        <v>2813</v>
      </c>
      <c r="E1695" s="75"/>
      <c r="F1695" s="220" t="s">
        <v>1812</v>
      </c>
      <c r="G1695" s="75"/>
      <c r="H1695" s="458">
        <v>2018</v>
      </c>
      <c r="I1695" s="75"/>
      <c r="J1695" s="195"/>
      <c r="K1695" s="379">
        <f>IF(B1695="",0,VLOOKUP(B1695,Satser!$D$167:$F$194,2,FALSE)*IF(AA1695="",0,VLOOKUP(AA1695,Satser!$H$2:$J$14,2,FALSE)))</f>
        <v>29746.802441382013</v>
      </c>
      <c r="L1695" s="379">
        <f>IF(B1695="",0,VLOOKUP(B1695,Satser!$I$167:$L$194,3,FALSE)*IF(AA1695="",0,VLOOKUP(AA1695,Satser!$H$2:$J$14,3,FALSE)))</f>
        <v>199728.53067785068</v>
      </c>
      <c r="M1695" s="380">
        <f t="shared" si="28"/>
        <v>229475.3331192327</v>
      </c>
      <c r="N1695" s="422" t="s">
        <v>808</v>
      </c>
      <c r="O1695" s="75"/>
      <c r="P1695" s="75"/>
      <c r="Q1695" s="75"/>
      <c r="R1695" s="75"/>
      <c r="S1695" s="75"/>
      <c r="T1695" s="75"/>
      <c r="U1695" s="75"/>
      <c r="V1695" s="75"/>
      <c r="W1695" s="75"/>
      <c r="X1695" s="75"/>
      <c r="Y1695" s="75"/>
      <c r="Z1695" s="75"/>
      <c r="AA1695" s="75">
        <v>4</v>
      </c>
      <c r="AB1695" s="75">
        <v>12</v>
      </c>
      <c r="AC1695" s="75">
        <v>12</v>
      </c>
      <c r="AD1695" s="75">
        <v>12</v>
      </c>
      <c r="AE1695" s="170">
        <v>8</v>
      </c>
      <c r="AF1695" s="75"/>
      <c r="AG1695" s="75"/>
      <c r="AH1695" s="75"/>
    </row>
    <row r="1696" spans="1:34" ht="13.8" x14ac:dyDescent="0.25">
      <c r="A1696" s="111">
        <v>81771319</v>
      </c>
      <c r="B1696" s="75" t="s">
        <v>557</v>
      </c>
      <c r="C1696" s="197" t="str">
        <f>VLOOKUP(B1696,Satser!$I$133:$J$160,2,FALSE)</f>
        <v>RE</v>
      </c>
      <c r="D1696" s="220" t="s">
        <v>2788</v>
      </c>
      <c r="E1696" s="75"/>
      <c r="F1696" s="220" t="s">
        <v>1812</v>
      </c>
      <c r="G1696" s="75"/>
      <c r="H1696" s="458">
        <v>2018</v>
      </c>
      <c r="I1696" s="75"/>
      <c r="J1696" s="195"/>
      <c r="K1696" s="379">
        <f>IF(B1696="",0,VLOOKUP(B1696,Satser!$D$167:$F$194,2,FALSE)*IF(AA1696="",0,VLOOKUP(AA1696,Satser!$H$2:$J$14,2,FALSE)))</f>
        <v>29746.802441382013</v>
      </c>
      <c r="L1696" s="379">
        <f>IF(B1696="",0,VLOOKUP(B1696,Satser!$I$167:$L$194,3,FALSE)*IF(AA1696="",0,VLOOKUP(AA1696,Satser!$H$2:$J$14,3,FALSE)))</f>
        <v>199728.53067785068</v>
      </c>
      <c r="M1696" s="380">
        <f t="shared" si="28"/>
        <v>229475.3331192327</v>
      </c>
      <c r="N1696" s="422" t="s">
        <v>808</v>
      </c>
      <c r="O1696" s="75"/>
      <c r="P1696" s="75"/>
      <c r="Q1696" s="75"/>
      <c r="R1696" s="75"/>
      <c r="S1696" s="75"/>
      <c r="T1696" s="75"/>
      <c r="U1696" s="75"/>
      <c r="V1696" s="75"/>
      <c r="W1696" s="75"/>
      <c r="X1696" s="75"/>
      <c r="Y1696" s="75"/>
      <c r="Z1696" s="75"/>
      <c r="AA1696" s="75">
        <v>4</v>
      </c>
      <c r="AB1696" s="75">
        <v>12</v>
      </c>
      <c r="AC1696" s="75">
        <v>12</v>
      </c>
      <c r="AD1696" s="75">
        <v>12</v>
      </c>
      <c r="AE1696" s="170">
        <v>8</v>
      </c>
      <c r="AF1696" s="75"/>
      <c r="AG1696" s="75"/>
      <c r="AH1696" s="75"/>
    </row>
    <row r="1697" spans="1:34" ht="13.8" x14ac:dyDescent="0.25">
      <c r="A1697" s="111">
        <v>81771320</v>
      </c>
      <c r="B1697" s="75" t="s">
        <v>557</v>
      </c>
      <c r="C1697" s="197" t="str">
        <f>VLOOKUP(B1697,Satser!$I$133:$J$160,2,FALSE)</f>
        <v>RE</v>
      </c>
      <c r="D1697" s="220" t="s">
        <v>2814</v>
      </c>
      <c r="E1697" s="75"/>
      <c r="F1697" s="220" t="s">
        <v>1812</v>
      </c>
      <c r="G1697" s="75"/>
      <c r="H1697" s="458">
        <v>2018</v>
      </c>
      <c r="I1697" s="75"/>
      <c r="J1697" s="195"/>
      <c r="K1697" s="379">
        <f>IF(B1697="",0,VLOOKUP(B1697,Satser!$D$167:$F$194,2,FALSE)*IF(AA1697="",0,VLOOKUP(AA1697,Satser!$H$2:$J$14,2,FALSE)))</f>
        <v>29746.802441382013</v>
      </c>
      <c r="L1697" s="379">
        <f>IF(B1697="",0,VLOOKUP(B1697,Satser!$I$167:$L$194,3,FALSE)*IF(AA1697="",0,VLOOKUP(AA1697,Satser!$H$2:$J$14,3,FALSE)))</f>
        <v>199728.53067785068</v>
      </c>
      <c r="M1697" s="380">
        <f t="shared" si="28"/>
        <v>229475.3331192327</v>
      </c>
      <c r="N1697" s="422" t="s">
        <v>808</v>
      </c>
      <c r="O1697" s="75"/>
      <c r="P1697" s="75"/>
      <c r="Q1697" s="75"/>
      <c r="R1697" s="75"/>
      <c r="S1697" s="75"/>
      <c r="T1697" s="75"/>
      <c r="U1697" s="75"/>
      <c r="V1697" s="75"/>
      <c r="W1697" s="75"/>
      <c r="X1697" s="75"/>
      <c r="Y1697" s="75"/>
      <c r="Z1697" s="75"/>
      <c r="AA1697" s="75">
        <v>4</v>
      </c>
      <c r="AB1697" s="75">
        <v>12</v>
      </c>
      <c r="AC1697" s="75">
        <v>12</v>
      </c>
      <c r="AD1697" s="75">
        <v>12</v>
      </c>
      <c r="AE1697" s="170">
        <v>8</v>
      </c>
      <c r="AF1697" s="75"/>
      <c r="AG1697" s="75"/>
      <c r="AH1697" s="75"/>
    </row>
    <row r="1698" spans="1:34" ht="13.8" x14ac:dyDescent="0.25">
      <c r="A1698" s="111">
        <v>81771321</v>
      </c>
      <c r="B1698" s="75" t="s">
        <v>557</v>
      </c>
      <c r="C1698" s="197" t="str">
        <f>VLOOKUP(B1698,Satser!$I$133:$J$160,2,FALSE)</f>
        <v>RE</v>
      </c>
      <c r="D1698" s="220" t="s">
        <v>2788</v>
      </c>
      <c r="E1698" s="75"/>
      <c r="F1698" s="220" t="s">
        <v>1812</v>
      </c>
      <c r="G1698" s="75"/>
      <c r="H1698" s="458">
        <v>2018</v>
      </c>
      <c r="I1698" s="75"/>
      <c r="J1698" s="195"/>
      <c r="K1698" s="379">
        <f>IF(B1698="",0,VLOOKUP(B1698,Satser!$D$167:$F$194,2,FALSE)*IF(AA1698="",0,VLOOKUP(AA1698,Satser!$H$2:$J$14,2,FALSE)))</f>
        <v>29746.802441382013</v>
      </c>
      <c r="L1698" s="379">
        <f>IF(B1698="",0,VLOOKUP(B1698,Satser!$I$167:$L$194,3,FALSE)*IF(AA1698="",0,VLOOKUP(AA1698,Satser!$H$2:$J$14,3,FALSE)))</f>
        <v>199728.53067785068</v>
      </c>
      <c r="M1698" s="380">
        <f t="shared" si="28"/>
        <v>229475.3331192327</v>
      </c>
      <c r="N1698" s="422" t="s">
        <v>808</v>
      </c>
      <c r="O1698" s="75"/>
      <c r="P1698" s="75"/>
      <c r="Q1698" s="75"/>
      <c r="R1698" s="75"/>
      <c r="S1698" s="75"/>
      <c r="T1698" s="75"/>
      <c r="U1698" s="75"/>
      <c r="V1698" s="75"/>
      <c r="W1698" s="75"/>
      <c r="X1698" s="75"/>
      <c r="Y1698" s="75"/>
      <c r="Z1698" s="75"/>
      <c r="AA1698" s="75">
        <v>4</v>
      </c>
      <c r="AB1698" s="75">
        <v>12</v>
      </c>
      <c r="AC1698" s="75">
        <v>12</v>
      </c>
      <c r="AD1698" s="75">
        <v>12</v>
      </c>
      <c r="AE1698" s="170">
        <v>8</v>
      </c>
      <c r="AF1698" s="75"/>
      <c r="AG1698" s="75"/>
      <c r="AH1698" s="75"/>
    </row>
    <row r="1699" spans="1:34" ht="13.8" x14ac:dyDescent="0.25">
      <c r="A1699" s="111">
        <v>81771322</v>
      </c>
      <c r="B1699" s="75" t="s">
        <v>557</v>
      </c>
      <c r="C1699" s="197" t="str">
        <f>VLOOKUP(B1699,Satser!$I$133:$J$160,2,FALSE)</f>
        <v>RE</v>
      </c>
      <c r="D1699" s="220" t="s">
        <v>2788</v>
      </c>
      <c r="E1699" s="75"/>
      <c r="F1699" s="220" t="s">
        <v>1812</v>
      </c>
      <c r="G1699" s="75"/>
      <c r="H1699" s="458">
        <v>2018</v>
      </c>
      <c r="I1699" s="75"/>
      <c r="J1699" s="195"/>
      <c r="K1699" s="379">
        <f>IF(B1699="",0,VLOOKUP(B1699,Satser!$D$167:$F$194,2,FALSE)*IF(AA1699="",0,VLOOKUP(AA1699,Satser!$H$2:$J$14,2,FALSE)))</f>
        <v>29746.802441382013</v>
      </c>
      <c r="L1699" s="379">
        <f>IF(B1699="",0,VLOOKUP(B1699,Satser!$I$167:$L$194,3,FALSE)*IF(AA1699="",0,VLOOKUP(AA1699,Satser!$H$2:$J$14,3,FALSE)))</f>
        <v>199728.53067785068</v>
      </c>
      <c r="M1699" s="380">
        <f t="shared" si="28"/>
        <v>229475.3331192327</v>
      </c>
      <c r="N1699" s="422" t="s">
        <v>808</v>
      </c>
      <c r="O1699" s="75"/>
      <c r="P1699" s="75"/>
      <c r="Q1699" s="75"/>
      <c r="R1699" s="75"/>
      <c r="S1699" s="75"/>
      <c r="T1699" s="75"/>
      <c r="U1699" s="75"/>
      <c r="V1699" s="75"/>
      <c r="W1699" s="75"/>
      <c r="X1699" s="75"/>
      <c r="Y1699" s="75"/>
      <c r="Z1699" s="75"/>
      <c r="AA1699" s="75">
        <v>4</v>
      </c>
      <c r="AB1699" s="75">
        <v>12</v>
      </c>
      <c r="AC1699" s="75">
        <v>12</v>
      </c>
      <c r="AD1699" s="75">
        <v>12</v>
      </c>
      <c r="AE1699" s="170">
        <v>8</v>
      </c>
      <c r="AF1699" s="75"/>
      <c r="AG1699" s="75"/>
      <c r="AH1699" s="75"/>
    </row>
    <row r="1700" spans="1:34" ht="14.25" customHeight="1" x14ac:dyDescent="0.25">
      <c r="A1700" s="111">
        <v>81771323</v>
      </c>
      <c r="B1700" s="75" t="s">
        <v>2224</v>
      </c>
      <c r="C1700" s="197" t="str">
        <f>VLOOKUP(B1700,Satser!$I$133:$J$160,2,FALSE)</f>
        <v>IE</v>
      </c>
      <c r="D1700" s="220" t="s">
        <v>2812</v>
      </c>
      <c r="E1700" s="75"/>
      <c r="F1700" s="220"/>
      <c r="G1700" s="75"/>
      <c r="H1700" s="458">
        <v>2018</v>
      </c>
      <c r="I1700" s="75"/>
      <c r="J1700" s="195"/>
      <c r="K1700" s="379">
        <f>IF(B1700="",0,VLOOKUP(B1700,Satser!$D$167:$F$194,2,FALSE)*IF(AA1700="",0,VLOOKUP(AA1700,Satser!$H$2:$J$14,2,FALSE)))</f>
        <v>29746.802441382013</v>
      </c>
      <c r="L1700" s="379">
        <f>IF(B1700="",0,VLOOKUP(B1700,Satser!$I$167:$L$194,3,FALSE)*IF(AA1700="",0,VLOOKUP(AA1700,Satser!$H$2:$J$14,3,FALSE)))</f>
        <v>199728.53067785068</v>
      </c>
      <c r="M1700" s="380">
        <f t="shared" ref="M1700:M1711" si="29">SUM(K1700+L1700)</f>
        <v>229475.3331192327</v>
      </c>
      <c r="N1700" s="141" t="s">
        <v>1594</v>
      </c>
      <c r="O1700" s="75"/>
      <c r="P1700" s="75"/>
      <c r="Q1700" s="75"/>
      <c r="R1700" s="75"/>
      <c r="S1700" s="75"/>
      <c r="T1700" s="75"/>
      <c r="U1700" s="75"/>
      <c r="V1700" s="75"/>
      <c r="W1700" s="75"/>
      <c r="X1700" s="75"/>
      <c r="Y1700" s="75"/>
      <c r="Z1700" s="75"/>
      <c r="AA1700" s="75">
        <v>4</v>
      </c>
      <c r="AB1700" s="75">
        <v>12</v>
      </c>
      <c r="AC1700" s="75">
        <v>12</v>
      </c>
      <c r="AD1700" s="75">
        <v>12</v>
      </c>
      <c r="AE1700" s="170">
        <v>8</v>
      </c>
      <c r="AF1700" s="75"/>
      <c r="AG1700" s="75"/>
      <c r="AH1700" s="75"/>
    </row>
    <row r="1701" spans="1:34" ht="14.25" customHeight="1" x14ac:dyDescent="0.25">
      <c r="A1701" s="111">
        <v>81771324</v>
      </c>
      <c r="B1701" s="75" t="s">
        <v>2224</v>
      </c>
      <c r="C1701" s="197" t="str">
        <f>VLOOKUP(B1701,Satser!$I$133:$J$160,2,FALSE)</f>
        <v>IE</v>
      </c>
      <c r="D1701" s="220" t="s">
        <v>2812</v>
      </c>
      <c r="E1701" s="75"/>
      <c r="F1701" s="220"/>
      <c r="G1701" s="75"/>
      <c r="H1701" s="458">
        <v>2018</v>
      </c>
      <c r="I1701" s="75"/>
      <c r="J1701" s="195"/>
      <c r="K1701" s="379">
        <f>IF(B1701="",0,VLOOKUP(B1701,Satser!$D$167:$F$194,2,FALSE)*IF(AA1701="",0,VLOOKUP(AA1701,Satser!$H$2:$J$14,2,FALSE)))</f>
        <v>29746.802441382013</v>
      </c>
      <c r="L1701" s="379">
        <f>IF(B1701="",0,VLOOKUP(B1701,Satser!$I$167:$L$194,3,FALSE)*IF(AA1701="",0,VLOOKUP(AA1701,Satser!$H$2:$J$14,3,FALSE)))</f>
        <v>199728.53067785068</v>
      </c>
      <c r="M1701" s="380">
        <f t="shared" si="29"/>
        <v>229475.3331192327</v>
      </c>
      <c r="N1701" s="141" t="s">
        <v>1594</v>
      </c>
      <c r="O1701" s="75"/>
      <c r="P1701" s="75"/>
      <c r="Q1701" s="75"/>
      <c r="R1701" s="75"/>
      <c r="S1701" s="75"/>
      <c r="T1701" s="75"/>
      <c r="U1701" s="75"/>
      <c r="V1701" s="75"/>
      <c r="W1701" s="75"/>
      <c r="X1701" s="75"/>
      <c r="Y1701" s="75"/>
      <c r="Z1701" s="75"/>
      <c r="AA1701" s="75">
        <v>4</v>
      </c>
      <c r="AB1701" s="75">
        <v>12</v>
      </c>
      <c r="AC1701" s="75">
        <v>12</v>
      </c>
      <c r="AD1701" s="75">
        <v>12</v>
      </c>
      <c r="AE1701" s="170">
        <v>8</v>
      </c>
      <c r="AF1701" s="75"/>
      <c r="AG1701" s="75"/>
      <c r="AH1701" s="75"/>
    </row>
    <row r="1702" spans="1:34" ht="14.25" customHeight="1" x14ac:dyDescent="0.25">
      <c r="A1702" s="111">
        <v>81771325</v>
      </c>
      <c r="B1702" s="75" t="s">
        <v>2224</v>
      </c>
      <c r="C1702" s="197" t="str">
        <f>VLOOKUP(B1702,Satser!$I$133:$J$160,2,FALSE)</f>
        <v>IE</v>
      </c>
      <c r="D1702" s="220" t="s">
        <v>2812</v>
      </c>
      <c r="E1702" s="75"/>
      <c r="F1702" s="220"/>
      <c r="G1702" s="75"/>
      <c r="H1702" s="458">
        <v>2018</v>
      </c>
      <c r="I1702" s="75"/>
      <c r="J1702" s="195"/>
      <c r="K1702" s="379">
        <f>IF(B1702="",0,VLOOKUP(B1702,Satser!$D$167:$F$194,2,FALSE)*IF(AA1702="",0,VLOOKUP(AA1702,Satser!$H$2:$J$14,2,FALSE)))</f>
        <v>29746.802441382013</v>
      </c>
      <c r="L1702" s="379">
        <f>IF(B1702="",0,VLOOKUP(B1702,Satser!$I$167:$L$194,3,FALSE)*IF(AA1702="",0,VLOOKUP(AA1702,Satser!$H$2:$J$14,3,FALSE)))</f>
        <v>199728.53067785068</v>
      </c>
      <c r="M1702" s="380">
        <f t="shared" si="29"/>
        <v>229475.3331192327</v>
      </c>
      <c r="N1702" s="141" t="s">
        <v>1594</v>
      </c>
      <c r="O1702" s="75"/>
      <c r="P1702" s="75"/>
      <c r="Q1702" s="75"/>
      <c r="R1702" s="75"/>
      <c r="S1702" s="75"/>
      <c r="T1702" s="75"/>
      <c r="U1702" s="75"/>
      <c r="V1702" s="75"/>
      <c r="W1702" s="75"/>
      <c r="X1702" s="75"/>
      <c r="Y1702" s="75"/>
      <c r="Z1702" s="75"/>
      <c r="AA1702" s="75">
        <v>4</v>
      </c>
      <c r="AB1702" s="75">
        <v>12</v>
      </c>
      <c r="AC1702" s="75">
        <v>12</v>
      </c>
      <c r="AD1702" s="75">
        <v>12</v>
      </c>
      <c r="AE1702" s="170">
        <v>8</v>
      </c>
      <c r="AF1702" s="75"/>
      <c r="AG1702" s="75"/>
      <c r="AH1702" s="75"/>
    </row>
    <row r="1703" spans="1:34" ht="14.25" customHeight="1" x14ac:dyDescent="0.25">
      <c r="A1703" s="111">
        <v>81771326</v>
      </c>
      <c r="B1703" s="75" t="s">
        <v>2224</v>
      </c>
      <c r="C1703" s="197" t="str">
        <f>VLOOKUP(B1703,Satser!$I$133:$J$160,2,FALSE)</f>
        <v>IE</v>
      </c>
      <c r="D1703" s="220" t="s">
        <v>2812</v>
      </c>
      <c r="E1703" s="75"/>
      <c r="F1703" s="220"/>
      <c r="G1703" s="75"/>
      <c r="H1703" s="458">
        <v>2018</v>
      </c>
      <c r="I1703" s="75"/>
      <c r="J1703" s="195"/>
      <c r="K1703" s="379">
        <f>IF(B1703="",0,VLOOKUP(B1703,Satser!$D$167:$F$194,2,FALSE)*IF(AA1703="",0,VLOOKUP(AA1703,Satser!$H$2:$J$14,2,FALSE)))</f>
        <v>29746.802441382013</v>
      </c>
      <c r="L1703" s="379">
        <f>IF(B1703="",0,VLOOKUP(B1703,Satser!$I$167:$L$194,3,FALSE)*IF(AA1703="",0,VLOOKUP(AA1703,Satser!$H$2:$J$14,3,FALSE)))</f>
        <v>199728.53067785068</v>
      </c>
      <c r="M1703" s="380">
        <f t="shared" si="29"/>
        <v>229475.3331192327</v>
      </c>
      <c r="N1703" s="141" t="s">
        <v>1594</v>
      </c>
      <c r="O1703" s="75"/>
      <c r="P1703" s="75"/>
      <c r="Q1703" s="75"/>
      <c r="R1703" s="75"/>
      <c r="S1703" s="75"/>
      <c r="T1703" s="75"/>
      <c r="U1703" s="75"/>
      <c r="V1703" s="75"/>
      <c r="W1703" s="75"/>
      <c r="X1703" s="75"/>
      <c r="Y1703" s="75"/>
      <c r="Z1703" s="75"/>
      <c r="AA1703" s="75">
        <v>4</v>
      </c>
      <c r="AB1703" s="75">
        <v>12</v>
      </c>
      <c r="AC1703" s="75">
        <v>12</v>
      </c>
      <c r="AD1703" s="75">
        <v>12</v>
      </c>
      <c r="AE1703" s="170">
        <v>8</v>
      </c>
      <c r="AF1703" s="75"/>
      <c r="AG1703" s="75"/>
      <c r="AH1703" s="75"/>
    </row>
    <row r="1704" spans="1:34" ht="14.25" customHeight="1" x14ac:dyDescent="0.25">
      <c r="A1704" s="111">
        <v>81771327</v>
      </c>
      <c r="B1704" s="75" t="s">
        <v>2224</v>
      </c>
      <c r="C1704" s="197" t="str">
        <f>VLOOKUP(B1704,Satser!$I$133:$J$160,2,FALSE)</f>
        <v>IE</v>
      </c>
      <c r="D1704" s="220" t="s">
        <v>2812</v>
      </c>
      <c r="E1704" s="75"/>
      <c r="F1704" s="220"/>
      <c r="G1704" s="75"/>
      <c r="H1704" s="458">
        <v>2018</v>
      </c>
      <c r="I1704" s="75"/>
      <c r="J1704" s="195"/>
      <c r="K1704" s="379">
        <f>IF(B1704="",0,VLOOKUP(B1704,Satser!$D$167:$F$194,2,FALSE)*IF(AA1704="",0,VLOOKUP(AA1704,Satser!$H$2:$J$14,2,FALSE)))</f>
        <v>29746.802441382013</v>
      </c>
      <c r="L1704" s="379">
        <f>IF(B1704="",0,VLOOKUP(B1704,Satser!$I$167:$L$194,3,FALSE)*IF(AA1704="",0,VLOOKUP(AA1704,Satser!$H$2:$J$14,3,FALSE)))</f>
        <v>199728.53067785068</v>
      </c>
      <c r="M1704" s="380">
        <f t="shared" si="29"/>
        <v>229475.3331192327</v>
      </c>
      <c r="N1704" s="141" t="s">
        <v>1594</v>
      </c>
      <c r="O1704" s="75"/>
      <c r="P1704" s="75"/>
      <c r="Q1704" s="75"/>
      <c r="R1704" s="75"/>
      <c r="S1704" s="75"/>
      <c r="T1704" s="75"/>
      <c r="U1704" s="75"/>
      <c r="V1704" s="75"/>
      <c r="W1704" s="75"/>
      <c r="X1704" s="75"/>
      <c r="Y1704" s="75"/>
      <c r="Z1704" s="75"/>
      <c r="AA1704" s="75">
        <v>4</v>
      </c>
      <c r="AB1704" s="75">
        <v>12</v>
      </c>
      <c r="AC1704" s="75">
        <v>12</v>
      </c>
      <c r="AD1704" s="75">
        <v>12</v>
      </c>
      <c r="AE1704" s="170">
        <v>8</v>
      </c>
      <c r="AF1704" s="75"/>
      <c r="AG1704" s="75"/>
      <c r="AH1704" s="75"/>
    </row>
    <row r="1705" spans="1:34" ht="13.8" x14ac:dyDescent="0.25">
      <c r="A1705" s="111">
        <v>81771328</v>
      </c>
      <c r="B1705" s="75" t="s">
        <v>557</v>
      </c>
      <c r="C1705" s="197" t="str">
        <f>VLOOKUP(B1705,Satser!$I$133:$J$160,2,FALSE)</f>
        <v>RE</v>
      </c>
      <c r="D1705" s="220" t="s">
        <v>2567</v>
      </c>
      <c r="E1705" s="75"/>
      <c r="F1705" s="220"/>
      <c r="G1705" s="75"/>
      <c r="H1705" s="458">
        <v>2018</v>
      </c>
      <c r="I1705" s="75"/>
      <c r="J1705" s="195"/>
      <c r="K1705" s="379">
        <f>IF(B1705="",0,VLOOKUP(B1705,Satser!$D$167:$F$194,2,FALSE)*IF(AA1705="",0,VLOOKUP(AA1705,Satser!$H$2:$J$14,2,FALSE)))</f>
        <v>29746.802441382013</v>
      </c>
      <c r="L1705" s="379">
        <f>IF(B1705="",0,VLOOKUP(B1705,Satser!$I$167:$L$194,3,FALSE)*IF(AA1705="",0,VLOOKUP(AA1705,Satser!$H$2:$J$14,3,FALSE)))</f>
        <v>199728.53067785068</v>
      </c>
      <c r="M1705" s="380">
        <f t="shared" si="29"/>
        <v>229475.3331192327</v>
      </c>
      <c r="N1705" s="422" t="s">
        <v>808</v>
      </c>
      <c r="O1705" s="75"/>
      <c r="P1705" s="75"/>
      <c r="Q1705" s="75"/>
      <c r="R1705" s="75"/>
      <c r="S1705" s="75"/>
      <c r="T1705" s="75"/>
      <c r="U1705" s="75"/>
      <c r="V1705" s="75"/>
      <c r="W1705" s="75"/>
      <c r="X1705" s="75"/>
      <c r="Y1705" s="75"/>
      <c r="Z1705" s="75"/>
      <c r="AA1705" s="75">
        <v>4</v>
      </c>
      <c r="AB1705" s="75">
        <v>12</v>
      </c>
      <c r="AC1705" s="75">
        <v>12</v>
      </c>
      <c r="AD1705" s="75">
        <v>12</v>
      </c>
      <c r="AE1705" s="170">
        <v>8</v>
      </c>
      <c r="AF1705" s="75"/>
      <c r="AG1705" s="75"/>
      <c r="AH1705" s="75"/>
    </row>
    <row r="1706" spans="1:34" ht="13.8" x14ac:dyDescent="0.25">
      <c r="A1706" s="111">
        <v>81771329</v>
      </c>
      <c r="B1706" s="75" t="s">
        <v>557</v>
      </c>
      <c r="C1706" s="197" t="str">
        <f>VLOOKUP(B1706,Satser!$I$133:$J$160,2,FALSE)</f>
        <v>RE</v>
      </c>
      <c r="D1706" s="220" t="s">
        <v>2567</v>
      </c>
      <c r="E1706" s="75"/>
      <c r="F1706" s="220"/>
      <c r="G1706" s="75"/>
      <c r="H1706" s="458">
        <v>2018</v>
      </c>
      <c r="I1706" s="75"/>
      <c r="J1706" s="195"/>
      <c r="K1706" s="379">
        <f>IF(B1706="",0,VLOOKUP(B1706,Satser!$D$167:$F$194,2,FALSE)*IF(AA1706="",0,VLOOKUP(AA1706,Satser!$H$2:$J$14,2,FALSE)))</f>
        <v>29746.802441382013</v>
      </c>
      <c r="L1706" s="379">
        <f>IF(B1706="",0,VLOOKUP(B1706,Satser!$I$167:$L$194,3,FALSE)*IF(AA1706="",0,VLOOKUP(AA1706,Satser!$H$2:$J$14,3,FALSE)))</f>
        <v>199728.53067785068</v>
      </c>
      <c r="M1706" s="380">
        <f t="shared" si="29"/>
        <v>229475.3331192327</v>
      </c>
      <c r="N1706" s="422" t="s">
        <v>808</v>
      </c>
      <c r="O1706" s="75"/>
      <c r="P1706" s="75"/>
      <c r="Q1706" s="75"/>
      <c r="R1706" s="75"/>
      <c r="S1706" s="75"/>
      <c r="T1706" s="75"/>
      <c r="U1706" s="75"/>
      <c r="V1706" s="75"/>
      <c r="W1706" s="75"/>
      <c r="X1706" s="75"/>
      <c r="Y1706" s="75"/>
      <c r="Z1706" s="75"/>
      <c r="AA1706" s="75">
        <v>4</v>
      </c>
      <c r="AB1706" s="75">
        <v>12</v>
      </c>
      <c r="AC1706" s="75">
        <v>12</v>
      </c>
      <c r="AD1706" s="75">
        <v>12</v>
      </c>
      <c r="AE1706" s="170">
        <v>8</v>
      </c>
      <c r="AF1706" s="75"/>
      <c r="AG1706" s="75"/>
      <c r="AH1706" s="75"/>
    </row>
    <row r="1707" spans="1:34" ht="13.8" x14ac:dyDescent="0.25">
      <c r="A1707" s="111">
        <v>81771330</v>
      </c>
      <c r="B1707" s="75" t="s">
        <v>557</v>
      </c>
      <c r="C1707" s="197" t="str">
        <f>VLOOKUP(B1707,Satser!$I$133:$J$160,2,FALSE)</f>
        <v>RE</v>
      </c>
      <c r="D1707" s="220" t="s">
        <v>2567</v>
      </c>
      <c r="E1707" s="75"/>
      <c r="F1707" s="220"/>
      <c r="G1707" s="75"/>
      <c r="H1707" s="458">
        <v>2018</v>
      </c>
      <c r="I1707" s="75"/>
      <c r="J1707" s="195"/>
      <c r="K1707" s="379">
        <f>IF(B1707="",0,VLOOKUP(B1707,Satser!$D$167:$F$194,2,FALSE)*IF(AA1707="",0,VLOOKUP(AA1707,Satser!$H$2:$J$14,2,FALSE)))</f>
        <v>29746.802441382013</v>
      </c>
      <c r="L1707" s="379">
        <f>IF(B1707="",0,VLOOKUP(B1707,Satser!$I$167:$L$194,3,FALSE)*IF(AA1707="",0,VLOOKUP(AA1707,Satser!$H$2:$J$14,3,FALSE)))</f>
        <v>199728.53067785068</v>
      </c>
      <c r="M1707" s="380">
        <f t="shared" si="29"/>
        <v>229475.3331192327</v>
      </c>
      <c r="N1707" s="422" t="s">
        <v>808</v>
      </c>
      <c r="O1707" s="75"/>
      <c r="P1707" s="75"/>
      <c r="Q1707" s="75"/>
      <c r="R1707" s="75"/>
      <c r="S1707" s="75"/>
      <c r="T1707" s="75"/>
      <c r="U1707" s="75"/>
      <c r="V1707" s="75"/>
      <c r="W1707" s="75"/>
      <c r="X1707" s="75"/>
      <c r="Y1707" s="75"/>
      <c r="Z1707" s="75"/>
      <c r="AA1707" s="75">
        <v>4</v>
      </c>
      <c r="AB1707" s="75">
        <v>12</v>
      </c>
      <c r="AC1707" s="75">
        <v>12</v>
      </c>
      <c r="AD1707" s="75">
        <v>12</v>
      </c>
      <c r="AE1707" s="170">
        <v>8</v>
      </c>
      <c r="AF1707" s="75"/>
      <c r="AG1707" s="75"/>
      <c r="AH1707" s="75"/>
    </row>
    <row r="1708" spans="1:34" ht="13.8" x14ac:dyDescent="0.25">
      <c r="A1708" s="111">
        <v>81771331</v>
      </c>
      <c r="B1708" s="75" t="s">
        <v>557</v>
      </c>
      <c r="C1708" s="197" t="str">
        <f>VLOOKUP(B1708,Satser!$I$133:$J$160,2,FALSE)</f>
        <v>RE</v>
      </c>
      <c r="D1708" s="220" t="s">
        <v>2567</v>
      </c>
      <c r="E1708" s="75"/>
      <c r="F1708" s="220"/>
      <c r="G1708" s="75"/>
      <c r="H1708" s="458">
        <v>2018</v>
      </c>
      <c r="I1708" s="75"/>
      <c r="J1708" s="195"/>
      <c r="K1708" s="379">
        <f>IF(B1708="",0,VLOOKUP(B1708,Satser!$D$167:$F$194,2,FALSE)*IF(AA1708="",0,VLOOKUP(AA1708,Satser!$H$2:$J$14,2,FALSE)))</f>
        <v>29746.802441382013</v>
      </c>
      <c r="L1708" s="379">
        <f>IF(B1708="",0,VLOOKUP(B1708,Satser!$I$167:$L$194,3,FALSE)*IF(AA1708="",0,VLOOKUP(AA1708,Satser!$H$2:$J$14,3,FALSE)))</f>
        <v>199728.53067785068</v>
      </c>
      <c r="M1708" s="380">
        <f t="shared" si="29"/>
        <v>229475.3331192327</v>
      </c>
      <c r="N1708" s="422" t="s">
        <v>808</v>
      </c>
      <c r="O1708" s="75"/>
      <c r="P1708" s="75"/>
      <c r="Q1708" s="75"/>
      <c r="R1708" s="75"/>
      <c r="S1708" s="75"/>
      <c r="T1708" s="75"/>
      <c r="U1708" s="75"/>
      <c r="V1708" s="75"/>
      <c r="W1708" s="75"/>
      <c r="X1708" s="75"/>
      <c r="Y1708" s="75"/>
      <c r="Z1708" s="75"/>
      <c r="AA1708" s="75">
        <v>4</v>
      </c>
      <c r="AB1708" s="75">
        <v>12</v>
      </c>
      <c r="AC1708" s="75">
        <v>12</v>
      </c>
      <c r="AD1708" s="75">
        <v>12</v>
      </c>
      <c r="AE1708" s="170">
        <v>8</v>
      </c>
      <c r="AF1708" s="75"/>
      <c r="AG1708" s="75"/>
      <c r="AH1708" s="75"/>
    </row>
    <row r="1709" spans="1:34" ht="13.8" x14ac:dyDescent="0.25">
      <c r="A1709" s="111">
        <v>81771332</v>
      </c>
      <c r="B1709" s="75" t="s">
        <v>557</v>
      </c>
      <c r="C1709" s="197" t="str">
        <f>VLOOKUP(B1709,Satser!$I$133:$J$160,2,FALSE)</f>
        <v>RE</v>
      </c>
      <c r="D1709" s="220" t="s">
        <v>2567</v>
      </c>
      <c r="E1709" s="75"/>
      <c r="F1709" s="220"/>
      <c r="G1709" s="75"/>
      <c r="H1709" s="458">
        <v>2018</v>
      </c>
      <c r="I1709" s="75"/>
      <c r="J1709" s="195"/>
      <c r="K1709" s="379">
        <f>IF(B1709="",0,VLOOKUP(B1709,Satser!$D$167:$F$194,2,FALSE)*IF(AA1709="",0,VLOOKUP(AA1709,Satser!$H$2:$J$14,2,FALSE)))</f>
        <v>29746.802441382013</v>
      </c>
      <c r="L1709" s="379">
        <f>IF(B1709="",0,VLOOKUP(B1709,Satser!$I$167:$L$194,3,FALSE)*IF(AA1709="",0,VLOOKUP(AA1709,Satser!$H$2:$J$14,3,FALSE)))</f>
        <v>199728.53067785068</v>
      </c>
      <c r="M1709" s="380">
        <f t="shared" si="29"/>
        <v>229475.3331192327</v>
      </c>
      <c r="N1709" s="422" t="s">
        <v>808</v>
      </c>
      <c r="O1709" s="75"/>
      <c r="P1709" s="75"/>
      <c r="Q1709" s="75"/>
      <c r="R1709" s="75"/>
      <c r="S1709" s="75"/>
      <c r="T1709" s="75"/>
      <c r="U1709" s="75"/>
      <c r="V1709" s="75"/>
      <c r="W1709" s="75"/>
      <c r="X1709" s="75"/>
      <c r="Y1709" s="75"/>
      <c r="Z1709" s="75"/>
      <c r="AA1709" s="75">
        <v>4</v>
      </c>
      <c r="AB1709" s="75">
        <v>12</v>
      </c>
      <c r="AC1709" s="75">
        <v>12</v>
      </c>
      <c r="AD1709" s="75">
        <v>12</v>
      </c>
      <c r="AE1709" s="170">
        <v>8</v>
      </c>
      <c r="AF1709" s="75"/>
      <c r="AG1709" s="75"/>
      <c r="AH1709" s="75"/>
    </row>
    <row r="1710" spans="1:34" ht="13.8" x14ac:dyDescent="0.25">
      <c r="A1710" s="111">
        <v>81771333</v>
      </c>
      <c r="B1710" s="75" t="s">
        <v>557</v>
      </c>
      <c r="C1710" s="197" t="str">
        <f>VLOOKUP(B1710,Satser!$I$133:$J$160,2,FALSE)</f>
        <v>RE</v>
      </c>
      <c r="D1710" s="220" t="s">
        <v>2567</v>
      </c>
      <c r="E1710" s="75"/>
      <c r="F1710" s="220"/>
      <c r="G1710" s="75"/>
      <c r="H1710" s="458">
        <v>2018</v>
      </c>
      <c r="I1710" s="75"/>
      <c r="J1710" s="195"/>
      <c r="K1710" s="379">
        <f>IF(B1710="",0,VLOOKUP(B1710,Satser!$D$167:$F$194,2,FALSE)*IF(AA1710="",0,VLOOKUP(AA1710,Satser!$H$2:$J$14,2,FALSE)))</f>
        <v>29746.802441382013</v>
      </c>
      <c r="L1710" s="379">
        <f>IF(B1710="",0,VLOOKUP(B1710,Satser!$I$167:$L$194,3,FALSE)*IF(AA1710="",0,VLOOKUP(AA1710,Satser!$H$2:$J$14,3,FALSE)))</f>
        <v>199728.53067785068</v>
      </c>
      <c r="M1710" s="380">
        <f t="shared" si="29"/>
        <v>229475.3331192327</v>
      </c>
      <c r="N1710" s="422" t="s">
        <v>808</v>
      </c>
      <c r="O1710" s="75"/>
      <c r="P1710" s="75"/>
      <c r="Q1710" s="75"/>
      <c r="R1710" s="75"/>
      <c r="S1710" s="75"/>
      <c r="T1710" s="75"/>
      <c r="U1710" s="75"/>
      <c r="V1710" s="75"/>
      <c r="W1710" s="75"/>
      <c r="X1710" s="75"/>
      <c r="Y1710" s="75"/>
      <c r="Z1710" s="75"/>
      <c r="AA1710" s="75">
        <v>4</v>
      </c>
      <c r="AB1710" s="75">
        <v>12</v>
      </c>
      <c r="AC1710" s="75">
        <v>12</v>
      </c>
      <c r="AD1710" s="75">
        <v>12</v>
      </c>
      <c r="AE1710" s="170">
        <v>8</v>
      </c>
      <c r="AF1710" s="75"/>
      <c r="AG1710" s="75"/>
      <c r="AH1710" s="75"/>
    </row>
    <row r="1711" spans="1:34" ht="13.8" x14ac:dyDescent="0.25">
      <c r="A1711" s="111">
        <v>81771334</v>
      </c>
      <c r="B1711" s="75" t="s">
        <v>557</v>
      </c>
      <c r="C1711" s="197" t="str">
        <f>VLOOKUP(B1711,Satser!$I$133:$J$160,2,FALSE)</f>
        <v>RE</v>
      </c>
      <c r="D1711" s="220" t="s">
        <v>2567</v>
      </c>
      <c r="E1711" s="75"/>
      <c r="F1711" s="220"/>
      <c r="G1711" s="75"/>
      <c r="H1711" s="458">
        <v>2018</v>
      </c>
      <c r="I1711" s="75"/>
      <c r="J1711" s="195"/>
      <c r="K1711" s="379">
        <f>IF(B1711="",0,VLOOKUP(B1711,Satser!$D$167:$F$194,2,FALSE)*IF(AA1711="",0,VLOOKUP(AA1711,Satser!$H$2:$J$14,2,FALSE)))</f>
        <v>29746.802441382013</v>
      </c>
      <c r="L1711" s="379">
        <f>IF(B1711="",0,VLOOKUP(B1711,Satser!$I$167:$L$194,3,FALSE)*IF(AA1711="",0,VLOOKUP(AA1711,Satser!$H$2:$J$14,3,FALSE)))</f>
        <v>199728.53067785068</v>
      </c>
      <c r="M1711" s="380">
        <f t="shared" si="29"/>
        <v>229475.3331192327</v>
      </c>
      <c r="N1711" s="422" t="s">
        <v>808</v>
      </c>
      <c r="O1711" s="75"/>
      <c r="P1711" s="75"/>
      <c r="Q1711" s="75"/>
      <c r="R1711" s="75"/>
      <c r="S1711" s="75"/>
      <c r="T1711" s="75"/>
      <c r="U1711" s="75"/>
      <c r="V1711" s="75"/>
      <c r="W1711" s="75"/>
      <c r="X1711" s="75"/>
      <c r="Y1711" s="75"/>
      <c r="Z1711" s="75"/>
      <c r="AA1711" s="75">
        <v>4</v>
      </c>
      <c r="AB1711" s="75">
        <v>12</v>
      </c>
      <c r="AC1711" s="75">
        <v>12</v>
      </c>
      <c r="AD1711" s="75">
        <v>12</v>
      </c>
      <c r="AE1711" s="170">
        <v>8</v>
      </c>
      <c r="AF1711" s="75"/>
      <c r="AG1711" s="75"/>
      <c r="AH1711" s="75"/>
    </row>
    <row r="1712" spans="1:34" ht="14.25" customHeight="1" x14ac:dyDescent="0.25">
      <c r="A1712" s="111">
        <v>81771335</v>
      </c>
      <c r="B1712" s="75" t="s">
        <v>2223</v>
      </c>
      <c r="C1712" s="197" t="str">
        <f>VLOOKUP(B1712,Satser!$I$133:$J$160,2,FALSE)</f>
        <v>AD</v>
      </c>
      <c r="D1712" s="220" t="s">
        <v>2818</v>
      </c>
      <c r="E1712" s="75"/>
      <c r="F1712" s="220"/>
      <c r="G1712" s="75"/>
      <c r="H1712" s="458">
        <v>2018</v>
      </c>
      <c r="I1712" s="75"/>
      <c r="J1712" s="195"/>
      <c r="K1712" s="379">
        <f>IF(B1712="",0,VLOOKUP(B1712,Satser!$D$167:$F$194,2,FALSE)*IF(AA1712="",0,VLOOKUP(AA1712,Satser!$H$2:$J$14,2,FALSE)))</f>
        <v>29746.802441382013</v>
      </c>
      <c r="L1712" s="379">
        <f>IF(B1712="",0,VLOOKUP(B1712,Satser!$I$167:$L$194,3,FALSE)*IF(AA1712="",0,VLOOKUP(AA1712,Satser!$H$2:$J$14,3,FALSE)))</f>
        <v>199728.53067785068</v>
      </c>
      <c r="M1712" s="380">
        <f t="shared" ref="M1712:M1761" si="30">SUM(K1712+L1712)</f>
        <v>229475.3331192327</v>
      </c>
      <c r="N1712" s="422" t="s">
        <v>808</v>
      </c>
      <c r="O1712" s="75"/>
      <c r="P1712" s="75"/>
      <c r="Q1712" s="75"/>
      <c r="R1712" s="75"/>
      <c r="S1712" s="75"/>
      <c r="T1712" s="75"/>
      <c r="U1712" s="75"/>
      <c r="V1712" s="75"/>
      <c r="W1712" s="75"/>
      <c r="X1712" s="75"/>
      <c r="Y1712" s="75"/>
      <c r="Z1712" s="75"/>
      <c r="AA1712" s="75">
        <v>4</v>
      </c>
      <c r="AB1712" s="75">
        <v>12</v>
      </c>
      <c r="AC1712" s="75">
        <v>8</v>
      </c>
      <c r="AD1712" s="75"/>
      <c r="AE1712" s="170"/>
      <c r="AF1712" s="75"/>
      <c r="AG1712" s="75"/>
      <c r="AH1712" s="75"/>
    </row>
    <row r="1713" spans="1:34" ht="14.25" customHeight="1" x14ac:dyDescent="0.25">
      <c r="A1713" s="111">
        <v>81771336</v>
      </c>
      <c r="B1713" s="75" t="s">
        <v>2223</v>
      </c>
      <c r="C1713" s="197" t="str">
        <f>VLOOKUP(B1713,Satser!$I$133:$J$160,2,FALSE)</f>
        <v>AD</v>
      </c>
      <c r="D1713" s="220" t="s">
        <v>2823</v>
      </c>
      <c r="E1713" s="75"/>
      <c r="F1713" s="220"/>
      <c r="G1713" s="75"/>
      <c r="H1713" s="458">
        <v>2018</v>
      </c>
      <c r="I1713" s="75"/>
      <c r="J1713" s="195"/>
      <c r="K1713" s="379">
        <f>IF(B1713="",0,VLOOKUP(B1713,Satser!$D$167:$F$194,2,FALSE)*IF(AA1713="",0,VLOOKUP(AA1713,Satser!$H$2:$J$14,2,FALSE)))</f>
        <v>29746.802441382013</v>
      </c>
      <c r="L1713" s="379">
        <f>IF(B1713="",0,VLOOKUP(B1713,Satser!$I$167:$L$194,3,FALSE)*IF(AA1713="",0,VLOOKUP(AA1713,Satser!$H$2:$J$14,3,FALSE)))</f>
        <v>199728.53067785068</v>
      </c>
      <c r="M1713" s="380">
        <f t="shared" si="30"/>
        <v>229475.3331192327</v>
      </c>
      <c r="N1713" s="422" t="s">
        <v>808</v>
      </c>
      <c r="O1713" s="75"/>
      <c r="P1713" s="75"/>
      <c r="Q1713" s="75"/>
      <c r="R1713" s="75"/>
      <c r="S1713" s="75"/>
      <c r="T1713" s="75"/>
      <c r="U1713" s="75"/>
      <c r="V1713" s="75"/>
      <c r="W1713" s="75"/>
      <c r="X1713" s="75"/>
      <c r="Y1713" s="75"/>
      <c r="Z1713" s="75"/>
      <c r="AA1713" s="75">
        <v>4</v>
      </c>
      <c r="AB1713" s="75">
        <v>12</v>
      </c>
      <c r="AC1713" s="75">
        <v>8</v>
      </c>
      <c r="AD1713" s="75"/>
      <c r="AE1713" s="170"/>
      <c r="AF1713" s="75"/>
      <c r="AG1713" s="75"/>
      <c r="AH1713" s="75"/>
    </row>
    <row r="1714" spans="1:34" ht="14.25" customHeight="1" x14ac:dyDescent="0.25">
      <c r="A1714" s="111">
        <v>81771337</v>
      </c>
      <c r="B1714" s="75" t="s">
        <v>2223</v>
      </c>
      <c r="C1714" s="197" t="str">
        <f>VLOOKUP(B1714,Satser!$I$133:$J$160,2,FALSE)</f>
        <v>AD</v>
      </c>
      <c r="D1714" s="220" t="s">
        <v>2824</v>
      </c>
      <c r="E1714" s="75"/>
      <c r="F1714" s="220"/>
      <c r="G1714" s="75"/>
      <c r="H1714" s="458">
        <v>2018</v>
      </c>
      <c r="I1714" s="75"/>
      <c r="J1714" s="195"/>
      <c r="K1714" s="379">
        <f>IF(B1714="",0,VLOOKUP(B1714,Satser!$D$167:$F$194,2,FALSE)*IF(AA1714="",0,VLOOKUP(AA1714,Satser!$H$2:$J$14,2,FALSE)))</f>
        <v>29746.802441382013</v>
      </c>
      <c r="L1714" s="379">
        <f>IF(B1714="",0,VLOOKUP(B1714,Satser!$I$167:$L$194,3,FALSE)*IF(AA1714="",0,VLOOKUP(AA1714,Satser!$H$2:$J$14,3,FALSE)))</f>
        <v>199728.53067785068</v>
      </c>
      <c r="M1714" s="380">
        <f t="shared" si="30"/>
        <v>229475.3331192327</v>
      </c>
      <c r="N1714" s="422" t="s">
        <v>808</v>
      </c>
      <c r="O1714" s="75"/>
      <c r="P1714" s="75"/>
      <c r="Q1714" s="75"/>
      <c r="R1714" s="75"/>
      <c r="S1714" s="75"/>
      <c r="T1714" s="75"/>
      <c r="U1714" s="75"/>
      <c r="V1714" s="75"/>
      <c r="W1714" s="75"/>
      <c r="X1714" s="75"/>
      <c r="Y1714" s="75"/>
      <c r="Z1714" s="75"/>
      <c r="AA1714" s="75">
        <v>4</v>
      </c>
      <c r="AB1714" s="75">
        <v>12</v>
      </c>
      <c r="AC1714" s="75">
        <v>8</v>
      </c>
      <c r="AD1714" s="75"/>
      <c r="AE1714" s="170"/>
      <c r="AF1714" s="75"/>
      <c r="AG1714" s="75"/>
      <c r="AH1714" s="75"/>
    </row>
    <row r="1715" spans="1:34" ht="14.25" customHeight="1" x14ac:dyDescent="0.25">
      <c r="A1715" s="111">
        <v>81771338</v>
      </c>
      <c r="B1715" s="75" t="s">
        <v>810</v>
      </c>
      <c r="C1715" s="197" t="str">
        <f>VLOOKUP(B1715,Satser!$I$133:$J$160,2,FALSE)</f>
        <v>HF</v>
      </c>
      <c r="D1715" s="220" t="s">
        <v>2819</v>
      </c>
      <c r="E1715" s="75"/>
      <c r="F1715" s="220"/>
      <c r="G1715" s="75"/>
      <c r="H1715" s="458">
        <v>2018</v>
      </c>
      <c r="I1715" s="75"/>
      <c r="J1715" s="195"/>
      <c r="K1715" s="379">
        <f>IF(B1715="",0,VLOOKUP(B1715,Satser!$D$167:$F$194,2,FALSE)*IF(AA1715="",0,VLOOKUP(AA1715,Satser!$H$2:$J$14,2,FALSE)))</f>
        <v>21247.716029558582</v>
      </c>
      <c r="L1715" s="379">
        <f>IF(B1715="",0,VLOOKUP(B1715,Satser!$I$167:$L$194,3,FALSE)*IF(AA1715="",0,VLOOKUP(AA1715,Satser!$H$2:$J$14,3,FALSE)))</f>
        <v>199728.53067785068</v>
      </c>
      <c r="M1715" s="380">
        <f t="shared" si="30"/>
        <v>220976.24670740927</v>
      </c>
      <c r="N1715" s="422" t="s">
        <v>808</v>
      </c>
      <c r="O1715" s="75"/>
      <c r="P1715" s="75"/>
      <c r="Q1715" s="75"/>
      <c r="R1715" s="75"/>
      <c r="S1715" s="75"/>
      <c r="T1715" s="75"/>
      <c r="U1715" s="75"/>
      <c r="V1715" s="75"/>
      <c r="W1715" s="75"/>
      <c r="X1715" s="75"/>
      <c r="Y1715" s="75"/>
      <c r="Z1715" s="75"/>
      <c r="AA1715" s="75">
        <v>4</v>
      </c>
      <c r="AB1715" s="75">
        <v>12</v>
      </c>
      <c r="AC1715" s="75">
        <v>8</v>
      </c>
      <c r="AD1715" s="75"/>
      <c r="AE1715" s="170"/>
      <c r="AF1715" s="75"/>
      <c r="AG1715" s="75"/>
      <c r="AH1715" s="75"/>
    </row>
    <row r="1716" spans="1:34" ht="14.25" customHeight="1" x14ac:dyDescent="0.25">
      <c r="A1716" s="111">
        <v>81771339</v>
      </c>
      <c r="B1716" s="75" t="s">
        <v>810</v>
      </c>
      <c r="C1716" s="197" t="str">
        <f>VLOOKUP(B1716,Satser!$I$133:$J$160,2,FALSE)</f>
        <v>HF</v>
      </c>
      <c r="D1716" s="220" t="s">
        <v>2825</v>
      </c>
      <c r="E1716" s="75"/>
      <c r="F1716" s="220"/>
      <c r="G1716" s="75"/>
      <c r="H1716" s="458">
        <v>2018</v>
      </c>
      <c r="I1716" s="75"/>
      <c r="J1716" s="195"/>
      <c r="K1716" s="379">
        <f>IF(B1716="",0,VLOOKUP(B1716,Satser!$D$167:$F$194,2,FALSE)*IF(AA1716="",0,VLOOKUP(AA1716,Satser!$H$2:$J$14,2,FALSE)))</f>
        <v>21247.716029558582</v>
      </c>
      <c r="L1716" s="379">
        <f>IF(B1716="",0,VLOOKUP(B1716,Satser!$I$167:$L$194,3,FALSE)*IF(AA1716="",0,VLOOKUP(AA1716,Satser!$H$2:$J$14,3,FALSE)))</f>
        <v>199728.53067785068</v>
      </c>
      <c r="M1716" s="380">
        <f t="shared" si="30"/>
        <v>220976.24670740927</v>
      </c>
      <c r="N1716" s="422" t="s">
        <v>808</v>
      </c>
      <c r="O1716" s="75"/>
      <c r="P1716" s="75"/>
      <c r="Q1716" s="75"/>
      <c r="R1716" s="75"/>
      <c r="S1716" s="75"/>
      <c r="T1716" s="75"/>
      <c r="U1716" s="75"/>
      <c r="V1716" s="75"/>
      <c r="W1716" s="75"/>
      <c r="X1716" s="75"/>
      <c r="Y1716" s="75"/>
      <c r="Z1716" s="75"/>
      <c r="AA1716" s="75">
        <v>4</v>
      </c>
      <c r="AB1716" s="75">
        <v>12</v>
      </c>
      <c r="AC1716" s="75">
        <v>8</v>
      </c>
      <c r="AD1716" s="75"/>
      <c r="AE1716" s="170"/>
      <c r="AF1716" s="75"/>
      <c r="AG1716" s="75"/>
      <c r="AH1716" s="75"/>
    </row>
    <row r="1717" spans="1:34" ht="14.25" customHeight="1" x14ac:dyDescent="0.25">
      <c r="A1717" s="111">
        <v>81771340</v>
      </c>
      <c r="B1717" s="75" t="s">
        <v>810</v>
      </c>
      <c r="C1717" s="197" t="str">
        <f>VLOOKUP(B1717,Satser!$I$133:$J$160,2,FALSE)</f>
        <v>HF</v>
      </c>
      <c r="D1717" s="220" t="s">
        <v>2826</v>
      </c>
      <c r="E1717" s="75"/>
      <c r="F1717" s="220"/>
      <c r="G1717" s="75"/>
      <c r="H1717" s="458">
        <v>2018</v>
      </c>
      <c r="I1717" s="75"/>
      <c r="J1717" s="195"/>
      <c r="K1717" s="379">
        <f>IF(B1717="",0,VLOOKUP(B1717,Satser!$D$167:$F$194,2,FALSE)*IF(AA1717="",0,VLOOKUP(AA1717,Satser!$H$2:$J$14,2,FALSE)))</f>
        <v>21247.716029558582</v>
      </c>
      <c r="L1717" s="379">
        <f>IF(B1717="",0,VLOOKUP(B1717,Satser!$I$167:$L$194,3,FALSE)*IF(AA1717="",0,VLOOKUP(AA1717,Satser!$H$2:$J$14,3,FALSE)))</f>
        <v>199728.53067785068</v>
      </c>
      <c r="M1717" s="380">
        <f t="shared" si="30"/>
        <v>220976.24670740927</v>
      </c>
      <c r="N1717" s="422" t="s">
        <v>808</v>
      </c>
      <c r="O1717" s="75"/>
      <c r="P1717" s="75"/>
      <c r="Q1717" s="75"/>
      <c r="R1717" s="75"/>
      <c r="S1717" s="75"/>
      <c r="T1717" s="75"/>
      <c r="U1717" s="75"/>
      <c r="V1717" s="75"/>
      <c r="W1717" s="75"/>
      <c r="X1717" s="75"/>
      <c r="Y1717" s="75"/>
      <c r="Z1717" s="75"/>
      <c r="AA1717" s="75">
        <v>4</v>
      </c>
      <c r="AB1717" s="75">
        <v>12</v>
      </c>
      <c r="AC1717" s="75">
        <v>8</v>
      </c>
      <c r="AD1717" s="75"/>
      <c r="AE1717" s="170"/>
      <c r="AF1717" s="75"/>
      <c r="AG1717" s="75"/>
      <c r="AH1717" s="75"/>
    </row>
    <row r="1718" spans="1:34" ht="14.25" customHeight="1" x14ac:dyDescent="0.25">
      <c r="A1718" s="111">
        <v>81771341</v>
      </c>
      <c r="B1718" s="75" t="s">
        <v>810</v>
      </c>
      <c r="C1718" s="197" t="str">
        <f>VLOOKUP(B1718,Satser!$I$133:$J$160,2,FALSE)</f>
        <v>HF</v>
      </c>
      <c r="D1718" s="220" t="s">
        <v>2827</v>
      </c>
      <c r="E1718" s="75"/>
      <c r="F1718" s="220"/>
      <c r="G1718" s="75"/>
      <c r="H1718" s="458">
        <v>2018</v>
      </c>
      <c r="I1718" s="75"/>
      <c r="J1718" s="195"/>
      <c r="K1718" s="379">
        <f>IF(B1718="",0,VLOOKUP(B1718,Satser!$D$167:$F$194,2,FALSE)*IF(AA1718="",0,VLOOKUP(AA1718,Satser!$H$2:$J$14,2,FALSE)))</f>
        <v>21247.716029558582</v>
      </c>
      <c r="L1718" s="379">
        <f>IF(B1718="",0,VLOOKUP(B1718,Satser!$I$167:$L$194,3,FALSE)*IF(AA1718="",0,VLOOKUP(AA1718,Satser!$H$2:$J$14,3,FALSE)))</f>
        <v>199728.53067785068</v>
      </c>
      <c r="M1718" s="380">
        <f t="shared" si="30"/>
        <v>220976.24670740927</v>
      </c>
      <c r="N1718" s="422" t="s">
        <v>808</v>
      </c>
      <c r="O1718" s="75"/>
      <c r="P1718" s="75"/>
      <c r="Q1718" s="75"/>
      <c r="R1718" s="75"/>
      <c r="S1718" s="75"/>
      <c r="T1718" s="75"/>
      <c r="U1718" s="75"/>
      <c r="V1718" s="75"/>
      <c r="W1718" s="75"/>
      <c r="X1718" s="75"/>
      <c r="Y1718" s="75"/>
      <c r="Z1718" s="75"/>
      <c r="AA1718" s="75">
        <v>4</v>
      </c>
      <c r="AB1718" s="75">
        <v>12</v>
      </c>
      <c r="AC1718" s="75">
        <v>8</v>
      </c>
      <c r="AD1718" s="75"/>
      <c r="AE1718" s="170"/>
      <c r="AF1718" s="75"/>
      <c r="AG1718" s="75"/>
      <c r="AH1718" s="75"/>
    </row>
    <row r="1719" spans="1:34" ht="14.25" customHeight="1" x14ac:dyDescent="0.25">
      <c r="A1719" s="111">
        <v>81771342</v>
      </c>
      <c r="B1719" s="75" t="s">
        <v>2224</v>
      </c>
      <c r="C1719" s="197" t="str">
        <f>VLOOKUP(B1719,Satser!$I$133:$J$160,2,FALSE)</f>
        <v>IE</v>
      </c>
      <c r="D1719" s="220" t="s">
        <v>2820</v>
      </c>
      <c r="E1719" s="75"/>
      <c r="F1719" s="220"/>
      <c r="G1719" s="75"/>
      <c r="H1719" s="458">
        <v>2018</v>
      </c>
      <c r="I1719" s="75"/>
      <c r="J1719" s="195"/>
      <c r="K1719" s="379">
        <f>IF(B1719="",0,VLOOKUP(B1719,Satser!$D$167:$F$194,2,FALSE)*IF(AA1719="",0,VLOOKUP(AA1719,Satser!$H$2:$J$14,2,FALSE)))</f>
        <v>29746.802441382013</v>
      </c>
      <c r="L1719" s="379">
        <f>IF(B1719="",0,VLOOKUP(B1719,Satser!$I$167:$L$194,3,FALSE)*IF(AA1719="",0,VLOOKUP(AA1719,Satser!$H$2:$J$14,3,FALSE)))</f>
        <v>199728.53067785068</v>
      </c>
      <c r="M1719" s="380">
        <f t="shared" si="30"/>
        <v>229475.3331192327</v>
      </c>
      <c r="N1719" s="422" t="s">
        <v>808</v>
      </c>
      <c r="O1719" s="75"/>
      <c r="P1719" s="75"/>
      <c r="Q1719" s="75"/>
      <c r="R1719" s="75"/>
      <c r="S1719" s="75"/>
      <c r="T1719" s="75"/>
      <c r="U1719" s="75"/>
      <c r="V1719" s="75"/>
      <c r="W1719" s="75"/>
      <c r="X1719" s="75"/>
      <c r="Y1719" s="75"/>
      <c r="Z1719" s="75"/>
      <c r="AA1719" s="75">
        <v>4</v>
      </c>
      <c r="AB1719" s="75">
        <v>12</v>
      </c>
      <c r="AC1719" s="75">
        <v>8</v>
      </c>
      <c r="AD1719" s="75"/>
      <c r="AE1719" s="170"/>
      <c r="AF1719" s="75"/>
      <c r="AG1719" s="75"/>
      <c r="AH1719" s="75"/>
    </row>
    <row r="1720" spans="1:34" ht="14.25" customHeight="1" x14ac:dyDescent="0.25">
      <c r="A1720" s="111">
        <v>81771343</v>
      </c>
      <c r="B1720" s="75" t="s">
        <v>2224</v>
      </c>
      <c r="C1720" s="197" t="str">
        <f>VLOOKUP(B1720,Satser!$I$133:$J$160,2,FALSE)</f>
        <v>IE</v>
      </c>
      <c r="D1720" s="220" t="s">
        <v>2828</v>
      </c>
      <c r="E1720" s="75"/>
      <c r="F1720" s="220"/>
      <c r="G1720" s="75"/>
      <c r="H1720" s="458">
        <v>2018</v>
      </c>
      <c r="I1720" s="75"/>
      <c r="J1720" s="195"/>
      <c r="K1720" s="379">
        <f>IF(B1720="",0,VLOOKUP(B1720,Satser!$D$167:$F$194,2,FALSE)*IF(AA1720="",0,VLOOKUP(AA1720,Satser!$H$2:$J$14,2,FALSE)))</f>
        <v>29746.802441382013</v>
      </c>
      <c r="L1720" s="379">
        <f>IF(B1720="",0,VLOOKUP(B1720,Satser!$I$167:$L$194,3,FALSE)*IF(AA1720="",0,VLOOKUP(AA1720,Satser!$H$2:$J$14,3,FALSE)))</f>
        <v>199728.53067785068</v>
      </c>
      <c r="M1720" s="380">
        <f t="shared" si="30"/>
        <v>229475.3331192327</v>
      </c>
      <c r="N1720" s="422" t="s">
        <v>808</v>
      </c>
      <c r="O1720" s="75"/>
      <c r="P1720" s="75"/>
      <c r="Q1720" s="75"/>
      <c r="R1720" s="75"/>
      <c r="S1720" s="75"/>
      <c r="T1720" s="75"/>
      <c r="U1720" s="75"/>
      <c r="V1720" s="75"/>
      <c r="W1720" s="75"/>
      <c r="X1720" s="75"/>
      <c r="Y1720" s="75"/>
      <c r="Z1720" s="75"/>
      <c r="AA1720" s="75">
        <v>4</v>
      </c>
      <c r="AB1720" s="75">
        <v>12</v>
      </c>
      <c r="AC1720" s="75">
        <v>8</v>
      </c>
      <c r="AD1720" s="75"/>
      <c r="AE1720" s="170"/>
      <c r="AF1720" s="75"/>
      <c r="AG1720" s="75"/>
      <c r="AH1720" s="75"/>
    </row>
    <row r="1721" spans="1:34" ht="14.25" customHeight="1" x14ac:dyDescent="0.25">
      <c r="A1721" s="111">
        <v>81771344</v>
      </c>
      <c r="B1721" s="75" t="s">
        <v>2224</v>
      </c>
      <c r="C1721" s="197" t="str">
        <f>VLOOKUP(B1721,Satser!$I$133:$J$160,2,FALSE)</f>
        <v>IE</v>
      </c>
      <c r="D1721" s="220" t="s">
        <v>2896</v>
      </c>
      <c r="E1721" s="75"/>
      <c r="F1721" s="220"/>
      <c r="G1721" s="75"/>
      <c r="H1721" s="458">
        <v>2018</v>
      </c>
      <c r="I1721" s="75"/>
      <c r="J1721" s="195"/>
      <c r="K1721" s="379">
        <f>IF(B1721="",0,VLOOKUP(B1721,Satser!$D$167:$F$194,2,FALSE)*IF(AA1721="",0,VLOOKUP(AA1721,Satser!$H$2:$J$14,2,FALSE)))</f>
        <v>0</v>
      </c>
      <c r="L1721" s="379">
        <f>IF(B1721="",0,VLOOKUP(B1721,Satser!$I$167:$L$194,3,FALSE)*IF(AA1721="",0,VLOOKUP(AA1721,Satser!$H$2:$J$14,3,FALSE)))</f>
        <v>0</v>
      </c>
      <c r="M1721" s="380">
        <f t="shared" si="30"/>
        <v>0</v>
      </c>
      <c r="N1721" s="141" t="s">
        <v>2816</v>
      </c>
      <c r="O1721" s="75"/>
      <c r="P1721" s="75"/>
      <c r="Q1721" s="75"/>
      <c r="R1721" s="75"/>
      <c r="S1721" s="75"/>
      <c r="T1721" s="75"/>
      <c r="U1721" s="75"/>
      <c r="V1721" s="75"/>
      <c r="W1721" s="75"/>
      <c r="X1721" s="75"/>
      <c r="Y1721" s="75"/>
      <c r="Z1721" s="75"/>
      <c r="AA1721" s="75"/>
      <c r="AB1721" s="75"/>
      <c r="AC1721" s="75"/>
      <c r="AD1721" s="75"/>
      <c r="AE1721" s="170"/>
      <c r="AF1721" s="75"/>
      <c r="AG1721" s="75"/>
      <c r="AH1721" s="75"/>
    </row>
    <row r="1722" spans="1:34" ht="14.25" customHeight="1" x14ac:dyDescent="0.25">
      <c r="A1722" s="111">
        <v>81771345</v>
      </c>
      <c r="B1722" s="75" t="s">
        <v>2224</v>
      </c>
      <c r="C1722" s="197" t="str">
        <f>VLOOKUP(B1722,Satser!$I$133:$J$160,2,FALSE)</f>
        <v>IE</v>
      </c>
      <c r="D1722" s="220" t="s">
        <v>2829</v>
      </c>
      <c r="E1722" s="75"/>
      <c r="F1722" s="220"/>
      <c r="G1722" s="75"/>
      <c r="H1722" s="458">
        <v>2018</v>
      </c>
      <c r="I1722" s="75"/>
      <c r="J1722" s="195"/>
      <c r="K1722" s="379">
        <f>IF(B1722="",0,VLOOKUP(B1722,Satser!$D$167:$F$194,2,FALSE)*IF(AA1722="",0,VLOOKUP(AA1722,Satser!$H$2:$J$14,2,FALSE)))</f>
        <v>29746.802441382013</v>
      </c>
      <c r="L1722" s="379">
        <f>IF(B1722="",0,VLOOKUP(B1722,Satser!$I$167:$L$194,3,FALSE)*IF(AA1722="",0,VLOOKUP(AA1722,Satser!$H$2:$J$14,3,FALSE)))</f>
        <v>199728.53067785068</v>
      </c>
      <c r="M1722" s="380">
        <f t="shared" si="30"/>
        <v>229475.3331192327</v>
      </c>
      <c r="N1722" s="422" t="s">
        <v>808</v>
      </c>
      <c r="O1722" s="75"/>
      <c r="P1722" s="75"/>
      <c r="Q1722" s="75"/>
      <c r="R1722" s="75"/>
      <c r="S1722" s="75"/>
      <c r="T1722" s="75"/>
      <c r="U1722" s="75"/>
      <c r="V1722" s="75"/>
      <c r="W1722" s="75"/>
      <c r="X1722" s="75"/>
      <c r="Y1722" s="75"/>
      <c r="Z1722" s="75"/>
      <c r="AA1722" s="75">
        <v>4</v>
      </c>
      <c r="AB1722" s="75">
        <v>12</v>
      </c>
      <c r="AC1722" s="75">
        <v>8</v>
      </c>
      <c r="AD1722" s="75"/>
      <c r="AE1722" s="170"/>
      <c r="AF1722" s="75"/>
      <c r="AG1722" s="75"/>
      <c r="AH1722" s="75"/>
    </row>
    <row r="1723" spans="1:34" ht="14.25" customHeight="1" x14ac:dyDescent="0.25">
      <c r="A1723" s="111">
        <v>81771346</v>
      </c>
      <c r="B1723" s="75" t="s">
        <v>2224</v>
      </c>
      <c r="C1723" s="197" t="str">
        <f>VLOOKUP(B1723,Satser!$I$133:$J$160,2,FALSE)</f>
        <v>IE</v>
      </c>
      <c r="D1723" s="220" t="s">
        <v>2897</v>
      </c>
      <c r="E1723" s="75"/>
      <c r="F1723" s="220"/>
      <c r="G1723" s="75"/>
      <c r="H1723" s="458">
        <v>2018</v>
      </c>
      <c r="I1723" s="75"/>
      <c r="J1723" s="195"/>
      <c r="K1723" s="379">
        <f>IF(B1723="",0,VLOOKUP(B1723,Satser!$D$167:$F$194,2,FALSE)*IF(AA1723="",0,VLOOKUP(AA1723,Satser!$H$2:$J$14,2,FALSE)))</f>
        <v>0</v>
      </c>
      <c r="L1723" s="379">
        <f>IF(B1723="",0,VLOOKUP(B1723,Satser!$I$167:$L$194,3,FALSE)*IF(AA1723="",0,VLOOKUP(AA1723,Satser!$H$2:$J$14,3,FALSE)))</f>
        <v>0</v>
      </c>
      <c r="M1723" s="380">
        <f t="shared" si="30"/>
        <v>0</v>
      </c>
      <c r="N1723" s="141" t="s">
        <v>2816</v>
      </c>
      <c r="O1723" s="75"/>
      <c r="P1723" s="75"/>
      <c r="Q1723" s="75"/>
      <c r="R1723" s="75"/>
      <c r="S1723" s="75"/>
      <c r="T1723" s="75"/>
      <c r="U1723" s="75"/>
      <c r="V1723" s="75"/>
      <c r="W1723" s="75"/>
      <c r="X1723" s="75"/>
      <c r="Y1723" s="75"/>
      <c r="Z1723" s="75"/>
      <c r="AA1723" s="75"/>
      <c r="AB1723" s="75"/>
      <c r="AC1723" s="75"/>
      <c r="AD1723" s="75"/>
      <c r="AE1723" s="170"/>
      <c r="AF1723" s="75"/>
      <c r="AG1723" s="75"/>
      <c r="AH1723" s="75"/>
    </row>
    <row r="1724" spans="1:34" ht="14.25" customHeight="1" x14ac:dyDescent="0.25">
      <c r="A1724" s="111">
        <v>81771347</v>
      </c>
      <c r="B1724" s="75" t="s">
        <v>2224</v>
      </c>
      <c r="C1724" s="197" t="str">
        <f>VLOOKUP(B1724,Satser!$I$133:$J$160,2,FALSE)</f>
        <v>IE</v>
      </c>
      <c r="D1724" s="220" t="s">
        <v>2830</v>
      </c>
      <c r="E1724" s="75"/>
      <c r="F1724" s="220"/>
      <c r="G1724" s="75"/>
      <c r="H1724" s="458">
        <v>2018</v>
      </c>
      <c r="I1724" s="75"/>
      <c r="J1724" s="195"/>
      <c r="K1724" s="379">
        <f>IF(B1724="",0,VLOOKUP(B1724,Satser!$D$167:$F$194,2,FALSE)*IF(AA1724="",0,VLOOKUP(AA1724,Satser!$H$2:$J$14,2,FALSE)))</f>
        <v>29746.802441382013</v>
      </c>
      <c r="L1724" s="379">
        <f>IF(B1724="",0,VLOOKUP(B1724,Satser!$I$167:$L$194,3,FALSE)*IF(AA1724="",0,VLOOKUP(AA1724,Satser!$H$2:$J$14,3,FALSE)))</f>
        <v>199728.53067785068</v>
      </c>
      <c r="M1724" s="380">
        <f t="shared" si="30"/>
        <v>229475.3331192327</v>
      </c>
      <c r="N1724" s="422" t="s">
        <v>808</v>
      </c>
      <c r="O1724" s="75"/>
      <c r="P1724" s="75"/>
      <c r="Q1724" s="75"/>
      <c r="R1724" s="75"/>
      <c r="S1724" s="75"/>
      <c r="T1724" s="75"/>
      <c r="U1724" s="75"/>
      <c r="V1724" s="75"/>
      <c r="W1724" s="75"/>
      <c r="X1724" s="75"/>
      <c r="Y1724" s="75"/>
      <c r="Z1724" s="75"/>
      <c r="AA1724" s="75">
        <v>4</v>
      </c>
      <c r="AB1724" s="75">
        <v>12</v>
      </c>
      <c r="AC1724" s="75">
        <v>8</v>
      </c>
      <c r="AD1724" s="75"/>
      <c r="AE1724" s="170"/>
      <c r="AF1724" s="75"/>
      <c r="AG1724" s="75"/>
      <c r="AH1724" s="75"/>
    </row>
    <row r="1725" spans="1:34" ht="14.25" customHeight="1" x14ac:dyDescent="0.25">
      <c r="A1725" s="111">
        <v>81771348</v>
      </c>
      <c r="B1725" s="75" t="s">
        <v>2224</v>
      </c>
      <c r="C1725" s="197" t="str">
        <f>VLOOKUP(B1725,Satser!$I$133:$J$160,2,FALSE)</f>
        <v>IE</v>
      </c>
      <c r="D1725" s="220" t="s">
        <v>2831</v>
      </c>
      <c r="E1725" s="75"/>
      <c r="F1725" s="220"/>
      <c r="G1725" s="75"/>
      <c r="H1725" s="458">
        <v>2018</v>
      </c>
      <c r="I1725" s="75"/>
      <c r="J1725" s="195"/>
      <c r="K1725" s="379">
        <f>IF(B1725="",0,VLOOKUP(B1725,Satser!$D$167:$F$194,2,FALSE)*IF(AA1725="",0,VLOOKUP(AA1725,Satser!$H$2:$J$14,2,FALSE)))</f>
        <v>29746.802441382013</v>
      </c>
      <c r="L1725" s="379">
        <f>IF(B1725="",0,VLOOKUP(B1725,Satser!$I$167:$L$194,3,FALSE)*IF(AA1725="",0,VLOOKUP(AA1725,Satser!$H$2:$J$14,3,FALSE)))</f>
        <v>199728.53067785068</v>
      </c>
      <c r="M1725" s="380">
        <f t="shared" si="30"/>
        <v>229475.3331192327</v>
      </c>
      <c r="N1725" s="422" t="s">
        <v>808</v>
      </c>
      <c r="O1725" s="75"/>
      <c r="P1725" s="75"/>
      <c r="Q1725" s="75"/>
      <c r="R1725" s="75"/>
      <c r="S1725" s="75"/>
      <c r="T1725" s="75"/>
      <c r="U1725" s="75"/>
      <c r="V1725" s="75"/>
      <c r="W1725" s="75"/>
      <c r="X1725" s="75"/>
      <c r="Y1725" s="75"/>
      <c r="Z1725" s="75"/>
      <c r="AA1725" s="75">
        <v>4</v>
      </c>
      <c r="AB1725" s="75">
        <v>12</v>
      </c>
      <c r="AC1725" s="75">
        <v>8</v>
      </c>
      <c r="AD1725" s="75"/>
      <c r="AE1725" s="170"/>
      <c r="AF1725" s="75"/>
      <c r="AG1725" s="75"/>
      <c r="AH1725" s="75"/>
    </row>
    <row r="1726" spans="1:34" ht="14.25" customHeight="1" x14ac:dyDescent="0.25">
      <c r="A1726" s="111">
        <v>81771349</v>
      </c>
      <c r="B1726" s="75" t="s">
        <v>2225</v>
      </c>
      <c r="C1726" s="197" t="str">
        <f>VLOOKUP(B1726,Satser!$I$133:$J$160,2,FALSE)</f>
        <v>IV</v>
      </c>
      <c r="D1726" s="220" t="s">
        <v>2821</v>
      </c>
      <c r="E1726" s="75"/>
      <c r="F1726" s="220"/>
      <c r="G1726" s="75"/>
      <c r="H1726" s="458">
        <v>2018</v>
      </c>
      <c r="I1726" s="75"/>
      <c r="J1726" s="195"/>
      <c r="K1726" s="379">
        <f>IF(B1726="",0,VLOOKUP(B1726,Satser!$D$167:$F$194,2,FALSE)*IF(AA1726="",0,VLOOKUP(AA1726,Satser!$H$2:$J$14,2,FALSE)))</f>
        <v>29746.802441382013</v>
      </c>
      <c r="L1726" s="379">
        <f>IF(B1726="",0,VLOOKUP(B1726,Satser!$I$167:$L$194,3,FALSE)*IF(AA1726="",0,VLOOKUP(AA1726,Satser!$H$2:$J$14,3,FALSE)))</f>
        <v>199728.53067785068</v>
      </c>
      <c r="M1726" s="380">
        <f t="shared" si="30"/>
        <v>229475.3331192327</v>
      </c>
      <c r="N1726" s="422" t="s">
        <v>808</v>
      </c>
      <c r="O1726" s="75"/>
      <c r="P1726" s="75"/>
      <c r="Q1726" s="75"/>
      <c r="R1726" s="75"/>
      <c r="S1726" s="75"/>
      <c r="T1726" s="75"/>
      <c r="U1726" s="75"/>
      <c r="V1726" s="75"/>
      <c r="W1726" s="75"/>
      <c r="X1726" s="75"/>
      <c r="Y1726" s="75"/>
      <c r="Z1726" s="75"/>
      <c r="AA1726" s="75">
        <v>4</v>
      </c>
      <c r="AB1726" s="75">
        <v>12</v>
      </c>
      <c r="AC1726" s="75">
        <v>8</v>
      </c>
      <c r="AD1726" s="75"/>
      <c r="AE1726" s="170"/>
      <c r="AF1726" s="75"/>
      <c r="AG1726" s="75"/>
      <c r="AH1726" s="75"/>
    </row>
    <row r="1727" spans="1:34" ht="14.25" customHeight="1" x14ac:dyDescent="0.25">
      <c r="A1727" s="111">
        <v>81771350</v>
      </c>
      <c r="B1727" s="75" t="s">
        <v>2225</v>
      </c>
      <c r="C1727" s="197" t="str">
        <f>VLOOKUP(B1727,Satser!$I$133:$J$160,2,FALSE)</f>
        <v>IV</v>
      </c>
      <c r="D1727" s="220" t="s">
        <v>2832</v>
      </c>
      <c r="E1727" s="75"/>
      <c r="F1727" s="220"/>
      <c r="G1727" s="75"/>
      <c r="H1727" s="458">
        <v>2018</v>
      </c>
      <c r="I1727" s="75"/>
      <c r="J1727" s="195"/>
      <c r="K1727" s="379">
        <f>IF(B1727="",0,VLOOKUP(B1727,Satser!$D$167:$F$194,2,FALSE)*IF(AA1727="",0,VLOOKUP(AA1727,Satser!$H$2:$J$14,2,FALSE)))</f>
        <v>29746.802441382013</v>
      </c>
      <c r="L1727" s="379">
        <f>IF(B1727="",0,VLOOKUP(B1727,Satser!$I$167:$L$194,3,FALSE)*IF(AA1727="",0,VLOOKUP(AA1727,Satser!$H$2:$J$14,3,FALSE)))</f>
        <v>199728.53067785068</v>
      </c>
      <c r="M1727" s="380">
        <f t="shared" si="30"/>
        <v>229475.3331192327</v>
      </c>
      <c r="N1727" s="422" t="s">
        <v>808</v>
      </c>
      <c r="O1727" s="75"/>
      <c r="P1727" s="75"/>
      <c r="Q1727" s="75"/>
      <c r="R1727" s="75"/>
      <c r="S1727" s="75"/>
      <c r="T1727" s="75"/>
      <c r="U1727" s="75"/>
      <c r="V1727" s="75"/>
      <c r="W1727" s="75"/>
      <c r="X1727" s="75"/>
      <c r="Y1727" s="75"/>
      <c r="Z1727" s="75"/>
      <c r="AA1727" s="75">
        <v>4</v>
      </c>
      <c r="AB1727" s="75">
        <v>12</v>
      </c>
      <c r="AC1727" s="75">
        <v>8</v>
      </c>
      <c r="AD1727" s="75"/>
      <c r="AE1727" s="170"/>
      <c r="AF1727" s="75"/>
      <c r="AG1727" s="75"/>
      <c r="AH1727" s="75"/>
    </row>
    <row r="1728" spans="1:34" ht="14.25" customHeight="1" x14ac:dyDescent="0.25">
      <c r="A1728" s="111">
        <v>81771351</v>
      </c>
      <c r="B1728" s="75" t="s">
        <v>2225</v>
      </c>
      <c r="C1728" s="197" t="str">
        <f>VLOOKUP(B1728,Satser!$I$133:$J$160,2,FALSE)</f>
        <v>IV</v>
      </c>
      <c r="D1728" s="220" t="s">
        <v>2833</v>
      </c>
      <c r="E1728" s="75"/>
      <c r="F1728" s="220"/>
      <c r="G1728" s="75"/>
      <c r="H1728" s="458">
        <v>2018</v>
      </c>
      <c r="I1728" s="75"/>
      <c r="J1728" s="195"/>
      <c r="K1728" s="379">
        <f>IF(B1728="",0,VLOOKUP(B1728,Satser!$D$167:$F$194,2,FALSE)*IF(AA1728="",0,VLOOKUP(AA1728,Satser!$H$2:$J$14,2,FALSE)))</f>
        <v>29746.802441382013</v>
      </c>
      <c r="L1728" s="379">
        <f>IF(B1728="",0,VLOOKUP(B1728,Satser!$I$167:$L$194,3,FALSE)*IF(AA1728="",0,VLOOKUP(AA1728,Satser!$H$2:$J$14,3,FALSE)))</f>
        <v>199728.53067785068</v>
      </c>
      <c r="M1728" s="380">
        <f t="shared" si="30"/>
        <v>229475.3331192327</v>
      </c>
      <c r="N1728" s="422" t="s">
        <v>808</v>
      </c>
      <c r="O1728" s="75"/>
      <c r="P1728" s="75"/>
      <c r="Q1728" s="75"/>
      <c r="R1728" s="75"/>
      <c r="S1728" s="75"/>
      <c r="T1728" s="75"/>
      <c r="U1728" s="75"/>
      <c r="V1728" s="75"/>
      <c r="W1728" s="75"/>
      <c r="X1728" s="75"/>
      <c r="Y1728" s="75"/>
      <c r="Z1728" s="75"/>
      <c r="AA1728" s="75">
        <v>4</v>
      </c>
      <c r="AB1728" s="75">
        <v>12</v>
      </c>
      <c r="AC1728" s="75">
        <v>8</v>
      </c>
      <c r="AD1728" s="75"/>
      <c r="AE1728" s="170"/>
      <c r="AF1728" s="75"/>
      <c r="AG1728" s="75"/>
      <c r="AH1728" s="75"/>
    </row>
    <row r="1729" spans="1:34" ht="14.25" customHeight="1" x14ac:dyDescent="0.25">
      <c r="A1729" s="111">
        <v>81771352</v>
      </c>
      <c r="B1729" s="75" t="s">
        <v>2225</v>
      </c>
      <c r="C1729" s="197" t="str">
        <f>VLOOKUP(B1729,Satser!$I$133:$J$160,2,FALSE)</f>
        <v>IV</v>
      </c>
      <c r="D1729" s="220" t="s">
        <v>2834</v>
      </c>
      <c r="E1729" s="75"/>
      <c r="F1729" s="220"/>
      <c r="G1729" s="75"/>
      <c r="H1729" s="458">
        <v>2018</v>
      </c>
      <c r="I1729" s="75"/>
      <c r="J1729" s="195"/>
      <c r="K1729" s="379">
        <f>IF(B1729="",0,VLOOKUP(B1729,Satser!$D$167:$F$194,2,FALSE)*IF(AA1729="",0,VLOOKUP(AA1729,Satser!$H$2:$J$14,2,FALSE)))</f>
        <v>29746.802441382013</v>
      </c>
      <c r="L1729" s="379">
        <f>IF(B1729="",0,VLOOKUP(B1729,Satser!$I$167:$L$194,3,FALSE)*IF(AA1729="",0,VLOOKUP(AA1729,Satser!$H$2:$J$14,3,FALSE)))</f>
        <v>199728.53067785068</v>
      </c>
      <c r="M1729" s="380">
        <f t="shared" si="30"/>
        <v>229475.3331192327</v>
      </c>
      <c r="N1729" s="422" t="s">
        <v>808</v>
      </c>
      <c r="O1729" s="75"/>
      <c r="P1729" s="75"/>
      <c r="Q1729" s="75"/>
      <c r="R1729" s="75"/>
      <c r="S1729" s="75"/>
      <c r="T1729" s="75"/>
      <c r="U1729" s="75"/>
      <c r="V1729" s="75"/>
      <c r="W1729" s="75"/>
      <c r="X1729" s="75"/>
      <c r="Y1729" s="75"/>
      <c r="Z1729" s="75"/>
      <c r="AA1729" s="75">
        <v>4</v>
      </c>
      <c r="AB1729" s="75">
        <v>12</v>
      </c>
      <c r="AC1729" s="75">
        <v>8</v>
      </c>
      <c r="AD1729" s="75"/>
      <c r="AE1729" s="170"/>
      <c r="AF1729" s="75"/>
      <c r="AG1729" s="75"/>
      <c r="AH1729" s="75"/>
    </row>
    <row r="1730" spans="1:34" ht="14.25" customHeight="1" x14ac:dyDescent="0.25">
      <c r="A1730" s="111">
        <v>81771353</v>
      </c>
      <c r="B1730" s="75" t="s">
        <v>2225</v>
      </c>
      <c r="C1730" s="197" t="str">
        <f>VLOOKUP(B1730,Satser!$I$133:$J$160,2,FALSE)</f>
        <v>IV</v>
      </c>
      <c r="D1730" s="220" t="s">
        <v>2835</v>
      </c>
      <c r="E1730" s="75"/>
      <c r="F1730" s="220"/>
      <c r="G1730" s="75"/>
      <c r="H1730" s="458">
        <v>2018</v>
      </c>
      <c r="I1730" s="75"/>
      <c r="J1730" s="195"/>
      <c r="K1730" s="379">
        <f>IF(B1730="",0,VLOOKUP(B1730,Satser!$D$167:$F$194,2,FALSE)*IF(AA1730="",0,VLOOKUP(AA1730,Satser!$H$2:$J$14,2,FALSE)))</f>
        <v>29746.802441382013</v>
      </c>
      <c r="L1730" s="379">
        <f>IF(B1730="",0,VLOOKUP(B1730,Satser!$I$167:$L$194,3,FALSE)*IF(AA1730="",0,VLOOKUP(AA1730,Satser!$H$2:$J$14,3,FALSE)))</f>
        <v>199728.53067785068</v>
      </c>
      <c r="M1730" s="380">
        <f t="shared" si="30"/>
        <v>229475.3331192327</v>
      </c>
      <c r="N1730" s="422" t="s">
        <v>808</v>
      </c>
      <c r="O1730" s="75"/>
      <c r="P1730" s="75"/>
      <c r="Q1730" s="75"/>
      <c r="R1730" s="75"/>
      <c r="S1730" s="75"/>
      <c r="T1730" s="75"/>
      <c r="U1730" s="75"/>
      <c r="V1730" s="75"/>
      <c r="W1730" s="75"/>
      <c r="X1730" s="75"/>
      <c r="Y1730" s="75"/>
      <c r="Z1730" s="75"/>
      <c r="AA1730" s="75">
        <v>4</v>
      </c>
      <c r="AB1730" s="75">
        <v>12</v>
      </c>
      <c r="AC1730" s="75">
        <v>8</v>
      </c>
      <c r="AD1730" s="75"/>
      <c r="AE1730" s="170"/>
      <c r="AF1730" s="75"/>
      <c r="AG1730" s="75"/>
      <c r="AH1730" s="75"/>
    </row>
    <row r="1731" spans="1:34" ht="14.25" customHeight="1" x14ac:dyDescent="0.25">
      <c r="A1731" s="111">
        <v>81771354</v>
      </c>
      <c r="B1731" s="75" t="s">
        <v>2225</v>
      </c>
      <c r="C1731" s="197" t="str">
        <f>VLOOKUP(B1731,Satser!$I$133:$J$160,2,FALSE)</f>
        <v>IV</v>
      </c>
      <c r="D1731" s="220" t="s">
        <v>2836</v>
      </c>
      <c r="E1731" s="75"/>
      <c r="F1731" s="220"/>
      <c r="G1731" s="75"/>
      <c r="H1731" s="458">
        <v>2018</v>
      </c>
      <c r="I1731" s="75"/>
      <c r="J1731" s="195"/>
      <c r="K1731" s="379">
        <f>IF(B1731="",0,VLOOKUP(B1731,Satser!$D$167:$F$194,2,FALSE)*IF(AA1731="",0,VLOOKUP(AA1731,Satser!$H$2:$J$14,2,FALSE)))</f>
        <v>29746.802441382013</v>
      </c>
      <c r="L1731" s="379">
        <f>IF(B1731="",0,VLOOKUP(B1731,Satser!$I$167:$L$194,3,FALSE)*IF(AA1731="",0,VLOOKUP(AA1731,Satser!$H$2:$J$14,3,FALSE)))</f>
        <v>199728.53067785068</v>
      </c>
      <c r="M1731" s="380">
        <f t="shared" si="30"/>
        <v>229475.3331192327</v>
      </c>
      <c r="N1731" s="422" t="s">
        <v>808</v>
      </c>
      <c r="O1731" s="75"/>
      <c r="P1731" s="75"/>
      <c r="Q1731" s="75"/>
      <c r="R1731" s="75"/>
      <c r="S1731" s="75"/>
      <c r="T1731" s="75"/>
      <c r="U1731" s="75"/>
      <c r="V1731" s="75"/>
      <c r="W1731" s="75"/>
      <c r="X1731" s="75"/>
      <c r="Y1731" s="75"/>
      <c r="Z1731" s="75"/>
      <c r="AA1731" s="75">
        <v>4</v>
      </c>
      <c r="AB1731" s="75">
        <v>12</v>
      </c>
      <c r="AC1731" s="75">
        <v>8</v>
      </c>
      <c r="AD1731" s="75"/>
      <c r="AE1731" s="170"/>
      <c r="AF1731" s="75"/>
      <c r="AG1731" s="75"/>
      <c r="AH1731" s="75"/>
    </row>
    <row r="1732" spans="1:34" ht="14.25" customHeight="1" x14ac:dyDescent="0.25">
      <c r="A1732" s="111">
        <v>81771355</v>
      </c>
      <c r="B1732" s="75" t="s">
        <v>2225</v>
      </c>
      <c r="C1732" s="197" t="str">
        <f>VLOOKUP(B1732,Satser!$I$133:$J$160,2,FALSE)</f>
        <v>IV</v>
      </c>
      <c r="D1732" s="220" t="s">
        <v>2837</v>
      </c>
      <c r="E1732" s="75"/>
      <c r="F1732" s="220"/>
      <c r="G1732" s="75"/>
      <c r="H1732" s="458">
        <v>2018</v>
      </c>
      <c r="I1732" s="75"/>
      <c r="J1732" s="195"/>
      <c r="K1732" s="379">
        <f>IF(B1732="",0,VLOOKUP(B1732,Satser!$D$167:$F$194,2,FALSE)*IF(AA1732="",0,VLOOKUP(AA1732,Satser!$H$2:$J$14,2,FALSE)))</f>
        <v>29746.802441382013</v>
      </c>
      <c r="L1732" s="379">
        <f>IF(B1732="",0,VLOOKUP(B1732,Satser!$I$167:$L$194,3,FALSE)*IF(AA1732="",0,VLOOKUP(AA1732,Satser!$H$2:$J$14,3,FALSE)))</f>
        <v>199728.53067785068</v>
      </c>
      <c r="M1732" s="380">
        <f t="shared" si="30"/>
        <v>229475.3331192327</v>
      </c>
      <c r="N1732" s="422" t="s">
        <v>808</v>
      </c>
      <c r="O1732" s="75"/>
      <c r="P1732" s="75"/>
      <c r="Q1732" s="75"/>
      <c r="R1732" s="75"/>
      <c r="S1732" s="75"/>
      <c r="T1732" s="75"/>
      <c r="U1732" s="75"/>
      <c r="V1732" s="75"/>
      <c r="W1732" s="75"/>
      <c r="X1732" s="75"/>
      <c r="Y1732" s="75"/>
      <c r="Z1732" s="75"/>
      <c r="AA1732" s="75">
        <v>4</v>
      </c>
      <c r="AB1732" s="75">
        <v>12</v>
      </c>
      <c r="AC1732" s="75">
        <v>8</v>
      </c>
      <c r="AD1732" s="75"/>
      <c r="AE1732" s="170"/>
      <c r="AF1732" s="75"/>
      <c r="AG1732" s="75"/>
      <c r="AH1732" s="75"/>
    </row>
    <row r="1733" spans="1:34" ht="14.25" customHeight="1" x14ac:dyDescent="0.25">
      <c r="A1733" s="111">
        <v>81771356</v>
      </c>
      <c r="B1733" s="75" t="s">
        <v>2225</v>
      </c>
      <c r="C1733" s="197" t="str">
        <f>VLOOKUP(B1733,Satser!$I$133:$J$160,2,FALSE)</f>
        <v>IV</v>
      </c>
      <c r="D1733" s="220" t="s">
        <v>2838</v>
      </c>
      <c r="E1733" s="75"/>
      <c r="F1733" s="220"/>
      <c r="G1733" s="75"/>
      <c r="H1733" s="458">
        <v>2018</v>
      </c>
      <c r="I1733" s="75"/>
      <c r="J1733" s="195"/>
      <c r="K1733" s="379">
        <f>IF(B1733="",0,VLOOKUP(B1733,Satser!$D$167:$F$194,2,FALSE)*IF(AA1733="",0,VLOOKUP(AA1733,Satser!$H$2:$J$14,2,FALSE)))</f>
        <v>29746.802441382013</v>
      </c>
      <c r="L1733" s="379">
        <f>IF(B1733="",0,VLOOKUP(B1733,Satser!$I$167:$L$194,3,FALSE)*IF(AA1733="",0,VLOOKUP(AA1733,Satser!$H$2:$J$14,3,FALSE)))</f>
        <v>199728.53067785068</v>
      </c>
      <c r="M1733" s="380">
        <f t="shared" si="30"/>
        <v>229475.3331192327</v>
      </c>
      <c r="N1733" s="422" t="s">
        <v>808</v>
      </c>
      <c r="O1733" s="75"/>
      <c r="P1733" s="75"/>
      <c r="Q1733" s="75"/>
      <c r="R1733" s="75"/>
      <c r="S1733" s="75"/>
      <c r="T1733" s="75"/>
      <c r="U1733" s="75"/>
      <c r="V1733" s="75"/>
      <c r="W1733" s="75"/>
      <c r="X1733" s="75"/>
      <c r="Y1733" s="75"/>
      <c r="Z1733" s="75"/>
      <c r="AA1733" s="75">
        <v>4</v>
      </c>
      <c r="AB1733" s="75">
        <v>12</v>
      </c>
      <c r="AC1733" s="75">
        <v>8</v>
      </c>
      <c r="AD1733" s="75"/>
      <c r="AE1733" s="170"/>
      <c r="AF1733" s="75"/>
      <c r="AG1733" s="75"/>
      <c r="AH1733" s="75"/>
    </row>
    <row r="1734" spans="1:34" ht="14.25" customHeight="1" x14ac:dyDescent="0.25">
      <c r="A1734" s="111">
        <v>81771357</v>
      </c>
      <c r="B1734" s="75" t="s">
        <v>2225</v>
      </c>
      <c r="C1734" s="197" t="str">
        <f>VLOOKUP(B1734,Satser!$I$133:$J$160,2,FALSE)</f>
        <v>IV</v>
      </c>
      <c r="D1734" s="220" t="s">
        <v>2839</v>
      </c>
      <c r="E1734" s="75"/>
      <c r="F1734" s="220"/>
      <c r="G1734" s="75"/>
      <c r="H1734" s="458">
        <v>2018</v>
      </c>
      <c r="I1734" s="75"/>
      <c r="J1734" s="195"/>
      <c r="K1734" s="379">
        <f>IF(B1734="",0,VLOOKUP(B1734,Satser!$D$167:$F$194,2,FALSE)*IF(AA1734="",0,VLOOKUP(AA1734,Satser!$H$2:$J$14,2,FALSE)))</f>
        <v>29746.802441382013</v>
      </c>
      <c r="L1734" s="379">
        <f>IF(B1734="",0,VLOOKUP(B1734,Satser!$I$167:$L$194,3,FALSE)*IF(AA1734="",0,VLOOKUP(AA1734,Satser!$H$2:$J$14,3,FALSE)))</f>
        <v>199728.53067785068</v>
      </c>
      <c r="M1734" s="380">
        <f t="shared" si="30"/>
        <v>229475.3331192327</v>
      </c>
      <c r="N1734" s="422" t="s">
        <v>808</v>
      </c>
      <c r="O1734" s="75"/>
      <c r="P1734" s="75"/>
      <c r="Q1734" s="75"/>
      <c r="R1734" s="75"/>
      <c r="S1734" s="75"/>
      <c r="T1734" s="75"/>
      <c r="U1734" s="75"/>
      <c r="V1734" s="75"/>
      <c r="W1734" s="75"/>
      <c r="X1734" s="75"/>
      <c r="Y1734" s="75"/>
      <c r="Z1734" s="75"/>
      <c r="AA1734" s="75">
        <v>4</v>
      </c>
      <c r="AB1734" s="75">
        <v>12</v>
      </c>
      <c r="AC1734" s="75">
        <v>8</v>
      </c>
      <c r="AD1734" s="75"/>
      <c r="AE1734" s="170"/>
      <c r="AF1734" s="75"/>
      <c r="AG1734" s="75"/>
      <c r="AH1734" s="75"/>
    </row>
    <row r="1735" spans="1:34" ht="14.25" customHeight="1" x14ac:dyDescent="0.25">
      <c r="A1735" s="111">
        <v>81771358</v>
      </c>
      <c r="B1735" s="75" t="s">
        <v>2225</v>
      </c>
      <c r="C1735" s="197" t="str">
        <f>VLOOKUP(B1735,Satser!$I$133:$J$160,2,FALSE)</f>
        <v>IV</v>
      </c>
      <c r="D1735" s="220" t="s">
        <v>2840</v>
      </c>
      <c r="E1735" s="75"/>
      <c r="F1735" s="220"/>
      <c r="G1735" s="75"/>
      <c r="H1735" s="458">
        <v>2018</v>
      </c>
      <c r="I1735" s="75"/>
      <c r="J1735" s="195"/>
      <c r="K1735" s="379">
        <f>IF(B1735="",0,VLOOKUP(B1735,Satser!$D$167:$F$194,2,FALSE)*IF(AA1735="",0,VLOOKUP(AA1735,Satser!$H$2:$J$14,2,FALSE)))</f>
        <v>29746.802441382013</v>
      </c>
      <c r="L1735" s="379">
        <f>IF(B1735="",0,VLOOKUP(B1735,Satser!$I$167:$L$194,3,FALSE)*IF(AA1735="",0,VLOOKUP(AA1735,Satser!$H$2:$J$14,3,FALSE)))</f>
        <v>199728.53067785068</v>
      </c>
      <c r="M1735" s="380">
        <f t="shared" si="30"/>
        <v>229475.3331192327</v>
      </c>
      <c r="N1735" s="422" t="s">
        <v>808</v>
      </c>
      <c r="O1735" s="75"/>
      <c r="P1735" s="75"/>
      <c r="Q1735" s="75"/>
      <c r="R1735" s="75"/>
      <c r="S1735" s="75"/>
      <c r="T1735" s="75"/>
      <c r="U1735" s="75"/>
      <c r="V1735" s="75"/>
      <c r="W1735" s="75"/>
      <c r="X1735" s="75"/>
      <c r="Y1735" s="75"/>
      <c r="Z1735" s="75"/>
      <c r="AA1735" s="75">
        <v>4</v>
      </c>
      <c r="AB1735" s="75">
        <v>12</v>
      </c>
      <c r="AC1735" s="75">
        <v>8</v>
      </c>
      <c r="AD1735" s="75"/>
      <c r="AE1735" s="170"/>
      <c r="AF1735" s="75"/>
      <c r="AG1735" s="75"/>
      <c r="AH1735" s="75"/>
    </row>
    <row r="1736" spans="1:34" ht="14.25" customHeight="1" x14ac:dyDescent="0.25">
      <c r="A1736" s="111">
        <v>81771359</v>
      </c>
      <c r="B1736" s="75" t="s">
        <v>2226</v>
      </c>
      <c r="C1736" s="197" t="str">
        <f>VLOOKUP(B1736,Satser!$I$133:$J$160,2,FALSE)</f>
        <v>MH</v>
      </c>
      <c r="D1736" s="220" t="s">
        <v>2822</v>
      </c>
      <c r="E1736" s="75"/>
      <c r="F1736" s="220"/>
      <c r="G1736" s="75"/>
      <c r="H1736" s="458">
        <v>2018</v>
      </c>
      <c r="I1736" s="75"/>
      <c r="J1736" s="195"/>
      <c r="K1736" s="379">
        <f>IF(B1736="",0,VLOOKUP(B1736,Satser!$D$167:$F$194,2,FALSE)*IF(AA1736="",0,VLOOKUP(AA1736,Satser!$H$2:$J$14,2,FALSE)))</f>
        <v>42495.432059117164</v>
      </c>
      <c r="L1736" s="379">
        <f>IF(B1736="",0,VLOOKUP(B1736,Satser!$I$167:$L$194,3,FALSE)*IF(AA1736="",0,VLOOKUP(AA1736,Satser!$H$2:$J$14,3,FALSE)))</f>
        <v>199728.53067785068</v>
      </c>
      <c r="M1736" s="380">
        <f t="shared" si="30"/>
        <v>242223.96273696783</v>
      </c>
      <c r="N1736" s="422" t="s">
        <v>808</v>
      </c>
      <c r="O1736" s="75"/>
      <c r="P1736" s="75"/>
      <c r="Q1736" s="75"/>
      <c r="R1736" s="75"/>
      <c r="S1736" s="75"/>
      <c r="T1736" s="75"/>
      <c r="U1736" s="75"/>
      <c r="V1736" s="75"/>
      <c r="W1736" s="75"/>
      <c r="X1736" s="75"/>
      <c r="Y1736" s="75"/>
      <c r="Z1736" s="75"/>
      <c r="AA1736" s="75">
        <v>4</v>
      </c>
      <c r="AB1736" s="75">
        <v>12</v>
      </c>
      <c r="AC1736" s="75">
        <v>8</v>
      </c>
      <c r="AD1736" s="75"/>
      <c r="AE1736" s="170"/>
      <c r="AF1736" s="75"/>
      <c r="AG1736" s="75"/>
      <c r="AH1736" s="75"/>
    </row>
    <row r="1737" spans="1:34" ht="14.25" customHeight="1" x14ac:dyDescent="0.25">
      <c r="A1737" s="111">
        <v>81771360</v>
      </c>
      <c r="B1737" s="75" t="s">
        <v>2226</v>
      </c>
      <c r="C1737" s="197" t="str">
        <f>VLOOKUP(B1737,Satser!$I$133:$J$160,2,FALSE)</f>
        <v>MH</v>
      </c>
      <c r="D1737" s="220" t="s">
        <v>2841</v>
      </c>
      <c r="E1737" s="75"/>
      <c r="F1737" s="220"/>
      <c r="G1737" s="75"/>
      <c r="H1737" s="458">
        <v>2018</v>
      </c>
      <c r="I1737" s="75"/>
      <c r="J1737" s="195"/>
      <c r="K1737" s="379">
        <f>IF(B1737="",0,VLOOKUP(B1737,Satser!$D$167:$F$194,2,FALSE)*IF(AA1737="",0,VLOOKUP(AA1737,Satser!$H$2:$J$14,2,FALSE)))</f>
        <v>42495.432059117164</v>
      </c>
      <c r="L1737" s="379">
        <f>IF(B1737="",0,VLOOKUP(B1737,Satser!$I$167:$L$194,3,FALSE)*IF(AA1737="",0,VLOOKUP(AA1737,Satser!$H$2:$J$14,3,FALSE)))</f>
        <v>199728.53067785068</v>
      </c>
      <c r="M1737" s="380">
        <f t="shared" si="30"/>
        <v>242223.96273696783</v>
      </c>
      <c r="N1737" s="422" t="s">
        <v>808</v>
      </c>
      <c r="O1737" s="75"/>
      <c r="P1737" s="75"/>
      <c r="Q1737" s="75"/>
      <c r="R1737" s="75"/>
      <c r="S1737" s="75"/>
      <c r="T1737" s="75"/>
      <c r="U1737" s="75"/>
      <c r="V1737" s="75"/>
      <c r="W1737" s="75"/>
      <c r="X1737" s="75"/>
      <c r="Y1737" s="75"/>
      <c r="Z1737" s="75"/>
      <c r="AA1737" s="75">
        <v>4</v>
      </c>
      <c r="AB1737" s="75">
        <v>12</v>
      </c>
      <c r="AC1737" s="75">
        <v>8</v>
      </c>
      <c r="AD1737" s="75"/>
      <c r="AE1737" s="170"/>
      <c r="AF1737" s="75"/>
      <c r="AG1737" s="75"/>
      <c r="AH1737" s="75"/>
    </row>
    <row r="1738" spans="1:34" ht="14.25" customHeight="1" x14ac:dyDescent="0.25">
      <c r="A1738" s="111">
        <v>81771361</v>
      </c>
      <c r="B1738" s="75" t="s">
        <v>2226</v>
      </c>
      <c r="C1738" s="197" t="str">
        <f>VLOOKUP(B1738,Satser!$I$133:$J$160,2,FALSE)</f>
        <v>MH</v>
      </c>
      <c r="D1738" s="220" t="s">
        <v>2842</v>
      </c>
      <c r="E1738" s="75"/>
      <c r="F1738" s="220"/>
      <c r="G1738" s="75"/>
      <c r="H1738" s="458">
        <v>2018</v>
      </c>
      <c r="I1738" s="75"/>
      <c r="J1738" s="195"/>
      <c r="K1738" s="379">
        <f>IF(B1738="",0,VLOOKUP(B1738,Satser!$D$167:$F$194,2,FALSE)*IF(AA1738="",0,VLOOKUP(AA1738,Satser!$H$2:$J$14,2,FALSE)))</f>
        <v>42495.432059117164</v>
      </c>
      <c r="L1738" s="379">
        <f>IF(B1738="",0,VLOOKUP(B1738,Satser!$I$167:$L$194,3,FALSE)*IF(AA1738="",0,VLOOKUP(AA1738,Satser!$H$2:$J$14,3,FALSE)))</f>
        <v>199728.53067785068</v>
      </c>
      <c r="M1738" s="380">
        <f t="shared" si="30"/>
        <v>242223.96273696783</v>
      </c>
      <c r="N1738" s="422" t="s">
        <v>808</v>
      </c>
      <c r="O1738" s="75"/>
      <c r="P1738" s="75"/>
      <c r="Q1738" s="75"/>
      <c r="R1738" s="75"/>
      <c r="S1738" s="75"/>
      <c r="T1738" s="75"/>
      <c r="U1738" s="75"/>
      <c r="V1738" s="75"/>
      <c r="W1738" s="75"/>
      <c r="X1738" s="75"/>
      <c r="Y1738" s="75"/>
      <c r="Z1738" s="75"/>
      <c r="AA1738" s="75">
        <v>4</v>
      </c>
      <c r="AB1738" s="75">
        <v>12</v>
      </c>
      <c r="AC1738" s="75">
        <v>8</v>
      </c>
      <c r="AD1738" s="75"/>
      <c r="AE1738" s="170"/>
      <c r="AF1738" s="75"/>
      <c r="AG1738" s="75"/>
      <c r="AH1738" s="75"/>
    </row>
    <row r="1739" spans="1:34" ht="14.25" customHeight="1" x14ac:dyDescent="0.25">
      <c r="A1739" s="111">
        <v>81771362</v>
      </c>
      <c r="B1739" s="75" t="s">
        <v>2226</v>
      </c>
      <c r="C1739" s="197" t="str">
        <f>VLOOKUP(B1739,Satser!$I$133:$J$160,2,FALSE)</f>
        <v>MH</v>
      </c>
      <c r="D1739" s="220" t="s">
        <v>2843</v>
      </c>
      <c r="E1739" s="75"/>
      <c r="F1739" s="220"/>
      <c r="G1739" s="75"/>
      <c r="H1739" s="458">
        <v>2018</v>
      </c>
      <c r="I1739" s="75"/>
      <c r="J1739" s="195"/>
      <c r="K1739" s="379">
        <f>IF(B1739="",0,VLOOKUP(B1739,Satser!$D$167:$F$194,2,FALSE)*IF(AA1739="",0,VLOOKUP(AA1739,Satser!$H$2:$J$14,2,FALSE)))</f>
        <v>42495.432059117164</v>
      </c>
      <c r="L1739" s="379">
        <f>IF(B1739="",0,VLOOKUP(B1739,Satser!$I$167:$L$194,3,FALSE)*IF(AA1739="",0,VLOOKUP(AA1739,Satser!$H$2:$J$14,3,FALSE)))</f>
        <v>199728.53067785068</v>
      </c>
      <c r="M1739" s="380">
        <f t="shared" si="30"/>
        <v>242223.96273696783</v>
      </c>
      <c r="N1739" s="422" t="s">
        <v>808</v>
      </c>
      <c r="O1739" s="75"/>
      <c r="P1739" s="75"/>
      <c r="Q1739" s="75"/>
      <c r="R1739" s="75"/>
      <c r="S1739" s="75"/>
      <c r="T1739" s="75"/>
      <c r="U1739" s="75"/>
      <c r="V1739" s="75"/>
      <c r="W1739" s="75"/>
      <c r="X1739" s="75"/>
      <c r="Y1739" s="75"/>
      <c r="Z1739" s="75"/>
      <c r="AA1739" s="75">
        <v>4</v>
      </c>
      <c r="AB1739" s="75">
        <v>12</v>
      </c>
      <c r="AC1739" s="75">
        <v>8</v>
      </c>
      <c r="AD1739" s="75"/>
      <c r="AE1739" s="170"/>
      <c r="AF1739" s="75"/>
      <c r="AG1739" s="75"/>
      <c r="AH1739" s="75"/>
    </row>
    <row r="1740" spans="1:34" ht="14.25" customHeight="1" x14ac:dyDescent="0.25">
      <c r="A1740" s="111">
        <v>81771363</v>
      </c>
      <c r="B1740" s="75" t="s">
        <v>2226</v>
      </c>
      <c r="C1740" s="197" t="str">
        <f>VLOOKUP(B1740,Satser!$I$133:$J$160,2,FALSE)</f>
        <v>MH</v>
      </c>
      <c r="D1740" s="220" t="s">
        <v>2844</v>
      </c>
      <c r="E1740" s="75"/>
      <c r="F1740" s="220"/>
      <c r="G1740" s="75"/>
      <c r="H1740" s="458">
        <v>2018</v>
      </c>
      <c r="I1740" s="75"/>
      <c r="J1740" s="195"/>
      <c r="K1740" s="379">
        <f>IF(B1740="",0,VLOOKUP(B1740,Satser!$D$167:$F$194,2,FALSE)*IF(AA1740="",0,VLOOKUP(AA1740,Satser!$H$2:$J$14,2,FALSE)))</f>
        <v>42495.432059117164</v>
      </c>
      <c r="L1740" s="379">
        <f>IF(B1740="",0,VLOOKUP(B1740,Satser!$I$167:$L$194,3,FALSE)*IF(AA1740="",0,VLOOKUP(AA1740,Satser!$H$2:$J$14,3,FALSE)))</f>
        <v>199728.53067785068</v>
      </c>
      <c r="M1740" s="380">
        <f t="shared" si="30"/>
        <v>242223.96273696783</v>
      </c>
      <c r="N1740" s="422" t="s">
        <v>808</v>
      </c>
      <c r="O1740" s="75"/>
      <c r="P1740" s="75"/>
      <c r="Q1740" s="75"/>
      <c r="R1740" s="75"/>
      <c r="S1740" s="75"/>
      <c r="T1740" s="75"/>
      <c r="U1740" s="75"/>
      <c r="V1740" s="75"/>
      <c r="W1740" s="75"/>
      <c r="X1740" s="75"/>
      <c r="Y1740" s="75"/>
      <c r="Z1740" s="75"/>
      <c r="AA1740" s="75">
        <v>4</v>
      </c>
      <c r="AB1740" s="75">
        <v>12</v>
      </c>
      <c r="AC1740" s="75">
        <v>8</v>
      </c>
      <c r="AD1740" s="75"/>
      <c r="AE1740" s="170"/>
      <c r="AF1740" s="75"/>
      <c r="AG1740" s="75"/>
      <c r="AH1740" s="75"/>
    </row>
    <row r="1741" spans="1:34" ht="14.25" customHeight="1" x14ac:dyDescent="0.25">
      <c r="A1741" s="111">
        <v>81771364</v>
      </c>
      <c r="B1741" s="75" t="s">
        <v>2226</v>
      </c>
      <c r="C1741" s="197" t="str">
        <f>VLOOKUP(B1741,Satser!$I$133:$J$160,2,FALSE)</f>
        <v>MH</v>
      </c>
      <c r="D1741" s="220" t="s">
        <v>2845</v>
      </c>
      <c r="E1741" s="75"/>
      <c r="F1741" s="220"/>
      <c r="G1741" s="75"/>
      <c r="H1741" s="458">
        <v>2018</v>
      </c>
      <c r="I1741" s="75"/>
      <c r="J1741" s="195"/>
      <c r="K1741" s="379">
        <f>IF(B1741="",0,VLOOKUP(B1741,Satser!$D$167:$F$194,2,FALSE)*IF(AA1741="",0,VLOOKUP(AA1741,Satser!$H$2:$J$14,2,FALSE)))</f>
        <v>42495.432059117164</v>
      </c>
      <c r="L1741" s="379">
        <f>IF(B1741="",0,VLOOKUP(B1741,Satser!$I$167:$L$194,3,FALSE)*IF(AA1741="",0,VLOOKUP(AA1741,Satser!$H$2:$J$14,3,FALSE)))</f>
        <v>199728.53067785068</v>
      </c>
      <c r="M1741" s="380">
        <f t="shared" si="30"/>
        <v>242223.96273696783</v>
      </c>
      <c r="N1741" s="422" t="s">
        <v>808</v>
      </c>
      <c r="O1741" s="75"/>
      <c r="P1741" s="75"/>
      <c r="Q1741" s="75"/>
      <c r="R1741" s="75"/>
      <c r="S1741" s="75"/>
      <c r="T1741" s="75"/>
      <c r="U1741" s="75"/>
      <c r="V1741" s="75"/>
      <c r="W1741" s="75"/>
      <c r="X1741" s="75"/>
      <c r="Y1741" s="75"/>
      <c r="Z1741" s="75"/>
      <c r="AA1741" s="75">
        <v>4</v>
      </c>
      <c r="AB1741" s="75">
        <v>12</v>
      </c>
      <c r="AC1741" s="75">
        <v>8</v>
      </c>
      <c r="AD1741" s="75"/>
      <c r="AE1741" s="170"/>
      <c r="AF1741" s="75"/>
      <c r="AG1741" s="75"/>
      <c r="AH1741" s="75"/>
    </row>
    <row r="1742" spans="1:34" ht="14.25" customHeight="1" x14ac:dyDescent="0.25">
      <c r="A1742" s="111">
        <v>81771365</v>
      </c>
      <c r="B1742" s="75" t="s">
        <v>2226</v>
      </c>
      <c r="C1742" s="197" t="str">
        <f>VLOOKUP(B1742,Satser!$I$133:$J$160,2,FALSE)</f>
        <v>MH</v>
      </c>
      <c r="D1742" s="220" t="s">
        <v>2846</v>
      </c>
      <c r="E1742" s="75"/>
      <c r="F1742" s="220"/>
      <c r="G1742" s="75"/>
      <c r="H1742" s="458">
        <v>2018</v>
      </c>
      <c r="I1742" s="75"/>
      <c r="J1742" s="195"/>
      <c r="K1742" s="379">
        <f>IF(B1742="",0,VLOOKUP(B1742,Satser!$D$167:$F$194,2,FALSE)*IF(AA1742="",0,VLOOKUP(AA1742,Satser!$H$2:$J$14,2,FALSE)))</f>
        <v>42495.432059117164</v>
      </c>
      <c r="L1742" s="379">
        <f>IF(B1742="",0,VLOOKUP(B1742,Satser!$I$167:$L$194,3,FALSE)*IF(AA1742="",0,VLOOKUP(AA1742,Satser!$H$2:$J$14,3,FALSE)))</f>
        <v>199728.53067785068</v>
      </c>
      <c r="M1742" s="380">
        <f t="shared" si="30"/>
        <v>242223.96273696783</v>
      </c>
      <c r="N1742" s="422" t="s">
        <v>808</v>
      </c>
      <c r="O1742" s="75"/>
      <c r="P1742" s="75"/>
      <c r="Q1742" s="75"/>
      <c r="R1742" s="75"/>
      <c r="S1742" s="75"/>
      <c r="T1742" s="75"/>
      <c r="U1742" s="75"/>
      <c r="V1742" s="75"/>
      <c r="W1742" s="75"/>
      <c r="X1742" s="75"/>
      <c r="Y1742" s="75"/>
      <c r="Z1742" s="75"/>
      <c r="AA1742" s="75">
        <v>4</v>
      </c>
      <c r="AB1742" s="75">
        <v>12</v>
      </c>
      <c r="AC1742" s="75">
        <v>8</v>
      </c>
      <c r="AD1742" s="75"/>
      <c r="AE1742" s="170"/>
      <c r="AF1742" s="75"/>
      <c r="AG1742" s="75"/>
      <c r="AH1742" s="75"/>
    </row>
    <row r="1743" spans="1:34" ht="14.25" customHeight="1" x14ac:dyDescent="0.25">
      <c r="A1743" s="111">
        <v>81771366</v>
      </c>
      <c r="B1743" s="75" t="s">
        <v>2226</v>
      </c>
      <c r="C1743" s="197" t="str">
        <f>VLOOKUP(B1743,Satser!$I$133:$J$160,2,FALSE)</f>
        <v>MH</v>
      </c>
      <c r="D1743" s="220" t="s">
        <v>2847</v>
      </c>
      <c r="E1743" s="75"/>
      <c r="F1743" s="220"/>
      <c r="G1743" s="75"/>
      <c r="H1743" s="458">
        <v>2018</v>
      </c>
      <c r="I1743" s="75"/>
      <c r="J1743" s="195"/>
      <c r="K1743" s="379">
        <f>IF(B1743="",0,VLOOKUP(B1743,Satser!$D$167:$F$194,2,FALSE)*IF(AA1743="",0,VLOOKUP(AA1743,Satser!$H$2:$J$14,2,FALSE)))</f>
        <v>42495.432059117164</v>
      </c>
      <c r="L1743" s="379">
        <f>IF(B1743="",0,VLOOKUP(B1743,Satser!$I$167:$L$194,3,FALSE)*IF(AA1743="",0,VLOOKUP(AA1743,Satser!$H$2:$J$14,3,FALSE)))</f>
        <v>199728.53067785068</v>
      </c>
      <c r="M1743" s="380">
        <f t="shared" si="30"/>
        <v>242223.96273696783</v>
      </c>
      <c r="N1743" s="422" t="s">
        <v>808</v>
      </c>
      <c r="O1743" s="75"/>
      <c r="P1743" s="75"/>
      <c r="Q1743" s="75"/>
      <c r="R1743" s="75"/>
      <c r="S1743" s="75"/>
      <c r="T1743" s="75"/>
      <c r="U1743" s="75"/>
      <c r="V1743" s="75"/>
      <c r="W1743" s="75"/>
      <c r="X1743" s="75"/>
      <c r="Y1743" s="75"/>
      <c r="Z1743" s="75"/>
      <c r="AA1743" s="75">
        <v>4</v>
      </c>
      <c r="AB1743" s="75">
        <v>12</v>
      </c>
      <c r="AC1743" s="75">
        <v>8</v>
      </c>
      <c r="AD1743" s="75"/>
      <c r="AE1743" s="170"/>
      <c r="AF1743" s="75"/>
      <c r="AG1743" s="75"/>
      <c r="AH1743" s="75"/>
    </row>
    <row r="1744" spans="1:34" ht="14.25" customHeight="1" x14ac:dyDescent="0.25">
      <c r="A1744" s="111">
        <v>81771367</v>
      </c>
      <c r="B1744" s="75" t="s">
        <v>2227</v>
      </c>
      <c r="C1744" s="197" t="str">
        <f>VLOOKUP(B1744,Satser!$I$133:$J$160,2,FALSE)</f>
        <v>NV</v>
      </c>
      <c r="D1744" s="220" t="s">
        <v>2848</v>
      </c>
      <c r="E1744" s="75"/>
      <c r="F1744" s="220"/>
      <c r="G1744" s="75"/>
      <c r="H1744" s="458">
        <v>2018</v>
      </c>
      <c r="I1744" s="75"/>
      <c r="J1744" s="195"/>
      <c r="K1744" s="379">
        <f>IF(B1744="",0,VLOOKUP(B1744,Satser!$D$167:$F$194,2,FALSE)*IF(AA1744="",0,VLOOKUP(AA1744,Satser!$H$2:$J$14,2,FALSE)))</f>
        <v>29746.802441382013</v>
      </c>
      <c r="L1744" s="379">
        <f>IF(B1744="",0,VLOOKUP(B1744,Satser!$I$167:$L$194,3,FALSE)*IF(AA1744="",0,VLOOKUP(AA1744,Satser!$H$2:$J$14,3,FALSE)))</f>
        <v>199728.53067785068</v>
      </c>
      <c r="M1744" s="380">
        <f t="shared" si="30"/>
        <v>229475.3331192327</v>
      </c>
      <c r="N1744" s="422" t="s">
        <v>808</v>
      </c>
      <c r="O1744" s="75"/>
      <c r="P1744" s="75"/>
      <c r="Q1744" s="75"/>
      <c r="R1744" s="75"/>
      <c r="S1744" s="75"/>
      <c r="T1744" s="75"/>
      <c r="U1744" s="75"/>
      <c r="V1744" s="75"/>
      <c r="W1744" s="75"/>
      <c r="X1744" s="75"/>
      <c r="Y1744" s="75"/>
      <c r="Z1744" s="75"/>
      <c r="AA1744" s="75">
        <v>4</v>
      </c>
      <c r="AB1744" s="75">
        <v>12</v>
      </c>
      <c r="AC1744" s="75">
        <v>8</v>
      </c>
      <c r="AD1744" s="75"/>
      <c r="AE1744" s="170"/>
      <c r="AF1744" s="75"/>
      <c r="AG1744" s="75"/>
      <c r="AH1744" s="75"/>
    </row>
    <row r="1745" spans="1:34" ht="14.25" customHeight="1" x14ac:dyDescent="0.25">
      <c r="A1745" s="111">
        <v>81771368</v>
      </c>
      <c r="B1745" s="75" t="s">
        <v>2227</v>
      </c>
      <c r="C1745" s="197" t="str">
        <f>VLOOKUP(B1745,Satser!$I$133:$J$160,2,FALSE)</f>
        <v>NV</v>
      </c>
      <c r="D1745" s="220" t="s">
        <v>2849</v>
      </c>
      <c r="E1745" s="75"/>
      <c r="F1745" s="220"/>
      <c r="G1745" s="75"/>
      <c r="H1745" s="458">
        <v>2018</v>
      </c>
      <c r="I1745" s="75"/>
      <c r="J1745" s="195"/>
      <c r="K1745" s="379">
        <f>IF(B1745="",0,VLOOKUP(B1745,Satser!$D$167:$F$194,2,FALSE)*IF(AA1745="",0,VLOOKUP(AA1745,Satser!$H$2:$J$14,2,FALSE)))</f>
        <v>29746.802441382013</v>
      </c>
      <c r="L1745" s="379">
        <f>IF(B1745="",0,VLOOKUP(B1745,Satser!$I$167:$L$194,3,FALSE)*IF(AA1745="",0,VLOOKUP(AA1745,Satser!$H$2:$J$14,3,FALSE)))</f>
        <v>199728.53067785068</v>
      </c>
      <c r="M1745" s="380">
        <f t="shared" si="30"/>
        <v>229475.3331192327</v>
      </c>
      <c r="N1745" s="422" t="s">
        <v>808</v>
      </c>
      <c r="O1745" s="75"/>
      <c r="P1745" s="75"/>
      <c r="Q1745" s="75"/>
      <c r="R1745" s="75"/>
      <c r="S1745" s="75"/>
      <c r="T1745" s="75"/>
      <c r="U1745" s="75"/>
      <c r="V1745" s="75"/>
      <c r="W1745" s="75"/>
      <c r="X1745" s="75"/>
      <c r="Y1745" s="75"/>
      <c r="Z1745" s="75"/>
      <c r="AA1745" s="75">
        <v>4</v>
      </c>
      <c r="AB1745" s="75">
        <v>12</v>
      </c>
      <c r="AC1745" s="75">
        <v>8</v>
      </c>
      <c r="AD1745" s="75"/>
      <c r="AE1745" s="170"/>
      <c r="AF1745" s="75"/>
      <c r="AG1745" s="75"/>
      <c r="AH1745" s="75"/>
    </row>
    <row r="1746" spans="1:34" ht="14.25" customHeight="1" x14ac:dyDescent="0.25">
      <c r="A1746" s="111">
        <v>81771369</v>
      </c>
      <c r="B1746" s="75" t="s">
        <v>2227</v>
      </c>
      <c r="C1746" s="197" t="str">
        <f>VLOOKUP(B1746,Satser!$I$133:$J$160,2,FALSE)</f>
        <v>NV</v>
      </c>
      <c r="D1746" s="220" t="s">
        <v>2850</v>
      </c>
      <c r="E1746" s="75"/>
      <c r="F1746" s="220"/>
      <c r="G1746" s="75"/>
      <c r="H1746" s="458">
        <v>2018</v>
      </c>
      <c r="I1746" s="75"/>
      <c r="J1746" s="195"/>
      <c r="K1746" s="379">
        <f>IF(B1746="",0,VLOOKUP(B1746,Satser!$D$167:$F$194,2,FALSE)*IF(AA1746="",0,VLOOKUP(AA1746,Satser!$H$2:$J$14,2,FALSE)))</f>
        <v>29746.802441382013</v>
      </c>
      <c r="L1746" s="379">
        <f>IF(B1746="",0,VLOOKUP(B1746,Satser!$I$167:$L$194,3,FALSE)*IF(AA1746="",0,VLOOKUP(AA1746,Satser!$H$2:$J$14,3,FALSE)))</f>
        <v>199728.53067785068</v>
      </c>
      <c r="M1746" s="380">
        <f t="shared" si="30"/>
        <v>229475.3331192327</v>
      </c>
      <c r="N1746" s="422" t="s">
        <v>808</v>
      </c>
      <c r="O1746" s="75"/>
      <c r="P1746" s="75"/>
      <c r="Q1746" s="75"/>
      <c r="R1746" s="75"/>
      <c r="S1746" s="75"/>
      <c r="T1746" s="75"/>
      <c r="U1746" s="75"/>
      <c r="V1746" s="75"/>
      <c r="W1746" s="75"/>
      <c r="X1746" s="75"/>
      <c r="Y1746" s="75"/>
      <c r="Z1746" s="75"/>
      <c r="AA1746" s="75">
        <v>4</v>
      </c>
      <c r="AB1746" s="75">
        <v>12</v>
      </c>
      <c r="AC1746" s="75">
        <v>8</v>
      </c>
      <c r="AD1746" s="75"/>
      <c r="AE1746" s="170"/>
      <c r="AF1746" s="75"/>
      <c r="AG1746" s="75"/>
      <c r="AH1746" s="75"/>
    </row>
    <row r="1747" spans="1:34" ht="14.25" customHeight="1" x14ac:dyDescent="0.25">
      <c r="A1747" s="111">
        <v>81771370</v>
      </c>
      <c r="B1747" s="75" t="s">
        <v>2227</v>
      </c>
      <c r="C1747" s="197" t="str">
        <f>VLOOKUP(B1747,Satser!$I$133:$J$160,2,FALSE)</f>
        <v>NV</v>
      </c>
      <c r="D1747" s="220" t="s">
        <v>2851</v>
      </c>
      <c r="E1747" s="75"/>
      <c r="F1747" s="220"/>
      <c r="G1747" s="75"/>
      <c r="H1747" s="458">
        <v>2018</v>
      </c>
      <c r="I1747" s="75"/>
      <c r="J1747" s="195"/>
      <c r="K1747" s="379">
        <f>IF(B1747="",0,VLOOKUP(B1747,Satser!$D$167:$F$194,2,FALSE)*IF(AA1747="",0,VLOOKUP(AA1747,Satser!$H$2:$J$14,2,FALSE)))</f>
        <v>29746.802441382013</v>
      </c>
      <c r="L1747" s="379">
        <f>IF(B1747="",0,VLOOKUP(B1747,Satser!$I$167:$L$194,3,FALSE)*IF(AA1747="",0,VLOOKUP(AA1747,Satser!$H$2:$J$14,3,FALSE)))</f>
        <v>199728.53067785068</v>
      </c>
      <c r="M1747" s="380">
        <f t="shared" si="30"/>
        <v>229475.3331192327</v>
      </c>
      <c r="N1747" s="422" t="s">
        <v>808</v>
      </c>
      <c r="O1747" s="75"/>
      <c r="P1747" s="75"/>
      <c r="Q1747" s="75"/>
      <c r="R1747" s="75"/>
      <c r="S1747" s="75"/>
      <c r="T1747" s="75"/>
      <c r="U1747" s="75"/>
      <c r="V1747" s="75"/>
      <c r="W1747" s="75"/>
      <c r="X1747" s="75"/>
      <c r="Y1747" s="75"/>
      <c r="Z1747" s="75"/>
      <c r="AA1747" s="75">
        <v>4</v>
      </c>
      <c r="AB1747" s="75">
        <v>12</v>
      </c>
      <c r="AC1747" s="75">
        <v>8</v>
      </c>
      <c r="AD1747" s="75"/>
      <c r="AE1747" s="170"/>
      <c r="AF1747" s="75"/>
      <c r="AG1747" s="75"/>
      <c r="AH1747" s="75"/>
    </row>
    <row r="1748" spans="1:34" ht="14.25" customHeight="1" x14ac:dyDescent="0.25">
      <c r="A1748" s="111">
        <v>81771371</v>
      </c>
      <c r="B1748" s="75" t="s">
        <v>2227</v>
      </c>
      <c r="C1748" s="197" t="str">
        <f>VLOOKUP(B1748,Satser!$I$133:$J$160,2,FALSE)</f>
        <v>NV</v>
      </c>
      <c r="D1748" s="220" t="s">
        <v>2852</v>
      </c>
      <c r="E1748" s="75"/>
      <c r="F1748" s="220"/>
      <c r="G1748" s="75"/>
      <c r="H1748" s="458">
        <v>2018</v>
      </c>
      <c r="I1748" s="75"/>
      <c r="J1748" s="195"/>
      <c r="K1748" s="379">
        <f>IF(B1748="",0,VLOOKUP(B1748,Satser!$D$167:$F$194,2,FALSE)*IF(AA1748="",0,VLOOKUP(AA1748,Satser!$H$2:$J$14,2,FALSE)))</f>
        <v>29746.802441382013</v>
      </c>
      <c r="L1748" s="379">
        <f>IF(B1748="",0,VLOOKUP(B1748,Satser!$I$167:$L$194,3,FALSE)*IF(AA1748="",0,VLOOKUP(AA1748,Satser!$H$2:$J$14,3,FALSE)))</f>
        <v>199728.53067785068</v>
      </c>
      <c r="M1748" s="380">
        <f t="shared" si="30"/>
        <v>229475.3331192327</v>
      </c>
      <c r="N1748" s="422" t="s">
        <v>808</v>
      </c>
      <c r="O1748" s="75"/>
      <c r="P1748" s="75"/>
      <c r="Q1748" s="75"/>
      <c r="R1748" s="75"/>
      <c r="S1748" s="75"/>
      <c r="T1748" s="75"/>
      <c r="U1748" s="75"/>
      <c r="V1748" s="75"/>
      <c r="W1748" s="75"/>
      <c r="X1748" s="75"/>
      <c r="Y1748" s="75"/>
      <c r="Z1748" s="75"/>
      <c r="AA1748" s="75">
        <v>4</v>
      </c>
      <c r="AB1748" s="75">
        <v>12</v>
      </c>
      <c r="AC1748" s="75">
        <v>8</v>
      </c>
      <c r="AD1748" s="75"/>
      <c r="AE1748" s="170"/>
      <c r="AF1748" s="75"/>
      <c r="AG1748" s="75"/>
      <c r="AH1748" s="75"/>
    </row>
    <row r="1749" spans="1:34" ht="14.25" customHeight="1" x14ac:dyDescent="0.25">
      <c r="A1749" s="111">
        <v>81771372</v>
      </c>
      <c r="B1749" s="75" t="s">
        <v>2227</v>
      </c>
      <c r="C1749" s="197" t="str">
        <f>VLOOKUP(B1749,Satser!$I$133:$J$160,2,FALSE)</f>
        <v>NV</v>
      </c>
      <c r="D1749" s="220" t="s">
        <v>2853</v>
      </c>
      <c r="E1749" s="75"/>
      <c r="F1749" s="220"/>
      <c r="G1749" s="75"/>
      <c r="H1749" s="458">
        <v>2018</v>
      </c>
      <c r="I1749" s="75"/>
      <c r="J1749" s="195"/>
      <c r="K1749" s="379">
        <f>IF(B1749="",0,VLOOKUP(B1749,Satser!$D$167:$F$194,2,FALSE)*IF(AA1749="",0,VLOOKUP(AA1749,Satser!$H$2:$J$14,2,FALSE)))</f>
        <v>29746.802441382013</v>
      </c>
      <c r="L1749" s="379">
        <f>IF(B1749="",0,VLOOKUP(B1749,Satser!$I$167:$L$194,3,FALSE)*IF(AA1749="",0,VLOOKUP(AA1749,Satser!$H$2:$J$14,3,FALSE)))</f>
        <v>199728.53067785068</v>
      </c>
      <c r="M1749" s="380">
        <f t="shared" si="30"/>
        <v>229475.3331192327</v>
      </c>
      <c r="N1749" s="422" t="s">
        <v>808</v>
      </c>
      <c r="O1749" s="75"/>
      <c r="P1749" s="75"/>
      <c r="Q1749" s="75"/>
      <c r="R1749" s="75"/>
      <c r="S1749" s="75"/>
      <c r="T1749" s="75"/>
      <c r="U1749" s="75"/>
      <c r="V1749" s="75"/>
      <c r="W1749" s="75"/>
      <c r="X1749" s="75"/>
      <c r="Y1749" s="75"/>
      <c r="Z1749" s="75"/>
      <c r="AA1749" s="75">
        <v>4</v>
      </c>
      <c r="AB1749" s="75">
        <v>12</v>
      </c>
      <c r="AC1749" s="75">
        <v>8</v>
      </c>
      <c r="AD1749" s="75"/>
      <c r="AE1749" s="170"/>
      <c r="AF1749" s="75"/>
      <c r="AG1749" s="75"/>
      <c r="AH1749" s="75"/>
    </row>
    <row r="1750" spans="1:34" ht="14.25" customHeight="1" x14ac:dyDescent="0.25">
      <c r="A1750" s="111">
        <v>81771373</v>
      </c>
      <c r="B1750" s="75" t="s">
        <v>2227</v>
      </c>
      <c r="C1750" s="197" t="str">
        <f>VLOOKUP(B1750,Satser!$I$133:$J$160,2,FALSE)</f>
        <v>NV</v>
      </c>
      <c r="D1750" s="220" t="s">
        <v>2854</v>
      </c>
      <c r="E1750" s="75"/>
      <c r="F1750" s="220"/>
      <c r="G1750" s="75"/>
      <c r="H1750" s="458">
        <v>2018</v>
      </c>
      <c r="I1750" s="75"/>
      <c r="J1750" s="195"/>
      <c r="K1750" s="379">
        <f>IF(B1750="",0,VLOOKUP(B1750,Satser!$D$167:$F$194,2,FALSE)*IF(AA1750="",0,VLOOKUP(AA1750,Satser!$H$2:$J$14,2,FALSE)))</f>
        <v>29746.802441382013</v>
      </c>
      <c r="L1750" s="379">
        <f>IF(B1750="",0,VLOOKUP(B1750,Satser!$I$167:$L$194,3,FALSE)*IF(AA1750="",0,VLOOKUP(AA1750,Satser!$H$2:$J$14,3,FALSE)))</f>
        <v>199728.53067785068</v>
      </c>
      <c r="M1750" s="380">
        <f t="shared" si="30"/>
        <v>229475.3331192327</v>
      </c>
      <c r="N1750" s="422" t="s">
        <v>808</v>
      </c>
      <c r="O1750" s="75"/>
      <c r="P1750" s="75"/>
      <c r="Q1750" s="75"/>
      <c r="R1750" s="75"/>
      <c r="S1750" s="75"/>
      <c r="T1750" s="75"/>
      <c r="U1750" s="75"/>
      <c r="V1750" s="75"/>
      <c r="W1750" s="75"/>
      <c r="X1750" s="75"/>
      <c r="Y1750" s="75"/>
      <c r="Z1750" s="75"/>
      <c r="AA1750" s="75">
        <v>4</v>
      </c>
      <c r="AB1750" s="75">
        <v>12</v>
      </c>
      <c r="AC1750" s="75">
        <v>8</v>
      </c>
      <c r="AD1750" s="75"/>
      <c r="AE1750" s="170"/>
      <c r="AF1750" s="75"/>
      <c r="AG1750" s="75"/>
      <c r="AH1750" s="75"/>
    </row>
    <row r="1751" spans="1:34" ht="14.25" customHeight="1" x14ac:dyDescent="0.25">
      <c r="A1751" s="111">
        <v>81771374</v>
      </c>
      <c r="B1751" s="75" t="s">
        <v>2228</v>
      </c>
      <c r="C1751" s="197" t="str">
        <f>VLOOKUP(B1751,Satser!$I$133:$J$160,2,FALSE)</f>
        <v>SU</v>
      </c>
      <c r="D1751" s="220" t="s">
        <v>2855</v>
      </c>
      <c r="E1751" s="75"/>
      <c r="F1751" s="220"/>
      <c r="G1751" s="75"/>
      <c r="H1751" s="458">
        <v>2018</v>
      </c>
      <c r="I1751" s="75"/>
      <c r="J1751" s="195"/>
      <c r="K1751" s="379">
        <f>IF(B1751="",0,VLOOKUP(B1751,Satser!$D$167:$F$194,2,FALSE)*IF(AA1751="",0,VLOOKUP(AA1751,Satser!$H$2:$J$14,2,FALSE)))</f>
        <v>21247.716029558582</v>
      </c>
      <c r="L1751" s="379">
        <f>IF(B1751="",0,VLOOKUP(B1751,Satser!$I$167:$L$194,3,FALSE)*IF(AA1751="",0,VLOOKUP(AA1751,Satser!$H$2:$J$14,3,FALSE)))</f>
        <v>199728.53067785068</v>
      </c>
      <c r="M1751" s="380">
        <f t="shared" si="30"/>
        <v>220976.24670740927</v>
      </c>
      <c r="N1751" s="422" t="s">
        <v>808</v>
      </c>
      <c r="O1751" s="75"/>
      <c r="P1751" s="75"/>
      <c r="Q1751" s="75"/>
      <c r="R1751" s="75"/>
      <c r="S1751" s="75"/>
      <c r="T1751" s="75"/>
      <c r="U1751" s="75"/>
      <c r="V1751" s="75"/>
      <c r="W1751" s="75"/>
      <c r="X1751" s="75"/>
      <c r="Y1751" s="75"/>
      <c r="Z1751" s="75"/>
      <c r="AA1751" s="75">
        <v>4</v>
      </c>
      <c r="AB1751" s="75">
        <v>12</v>
      </c>
      <c r="AC1751" s="75">
        <v>8</v>
      </c>
      <c r="AD1751" s="75"/>
      <c r="AE1751" s="170"/>
      <c r="AF1751" s="75"/>
      <c r="AG1751" s="75"/>
      <c r="AH1751" s="75"/>
    </row>
    <row r="1752" spans="1:34" ht="14.25" customHeight="1" x14ac:dyDescent="0.25">
      <c r="A1752" s="111">
        <v>81771375</v>
      </c>
      <c r="B1752" s="75" t="s">
        <v>2228</v>
      </c>
      <c r="C1752" s="197" t="str">
        <f>VLOOKUP(B1752,Satser!$I$133:$J$160,2,FALSE)</f>
        <v>SU</v>
      </c>
      <c r="D1752" s="220" t="s">
        <v>2856</v>
      </c>
      <c r="E1752" s="75"/>
      <c r="F1752" s="220"/>
      <c r="G1752" s="75"/>
      <c r="H1752" s="458">
        <v>2018</v>
      </c>
      <c r="I1752" s="75"/>
      <c r="J1752" s="195"/>
      <c r="K1752" s="379">
        <f>IF(B1752="",0,VLOOKUP(B1752,Satser!$D$167:$F$194,2,FALSE)*IF(AA1752="",0,VLOOKUP(AA1752,Satser!$H$2:$J$14,2,FALSE)))</f>
        <v>21247.716029558582</v>
      </c>
      <c r="L1752" s="379">
        <f>IF(B1752="",0,VLOOKUP(B1752,Satser!$I$167:$L$194,3,FALSE)*IF(AA1752="",0,VLOOKUP(AA1752,Satser!$H$2:$J$14,3,FALSE)))</f>
        <v>199728.53067785068</v>
      </c>
      <c r="M1752" s="380">
        <f t="shared" si="30"/>
        <v>220976.24670740927</v>
      </c>
      <c r="N1752" s="422" t="s">
        <v>808</v>
      </c>
      <c r="O1752" s="75"/>
      <c r="P1752" s="75"/>
      <c r="Q1752" s="75"/>
      <c r="R1752" s="75"/>
      <c r="S1752" s="75"/>
      <c r="T1752" s="75"/>
      <c r="U1752" s="75"/>
      <c r="V1752" s="75"/>
      <c r="W1752" s="75"/>
      <c r="X1752" s="75"/>
      <c r="Y1752" s="75"/>
      <c r="Z1752" s="75"/>
      <c r="AA1752" s="75">
        <v>4</v>
      </c>
      <c r="AB1752" s="75">
        <v>12</v>
      </c>
      <c r="AC1752" s="75">
        <v>8</v>
      </c>
      <c r="AD1752" s="75"/>
      <c r="AE1752" s="170"/>
      <c r="AF1752" s="75"/>
      <c r="AG1752" s="75"/>
      <c r="AH1752" s="75"/>
    </row>
    <row r="1753" spans="1:34" ht="14.25" customHeight="1" x14ac:dyDescent="0.25">
      <c r="A1753" s="111">
        <v>81771376</v>
      </c>
      <c r="B1753" s="75" t="s">
        <v>2228</v>
      </c>
      <c r="C1753" s="197" t="str">
        <f>VLOOKUP(B1753,Satser!$I$133:$J$160,2,FALSE)</f>
        <v>SU</v>
      </c>
      <c r="D1753" s="220" t="s">
        <v>2857</v>
      </c>
      <c r="E1753" s="75"/>
      <c r="F1753" s="220"/>
      <c r="G1753" s="75"/>
      <c r="H1753" s="458">
        <v>2018</v>
      </c>
      <c r="I1753" s="75"/>
      <c r="J1753" s="195"/>
      <c r="K1753" s="379">
        <f>IF(B1753="",0,VLOOKUP(B1753,Satser!$D$167:$F$194,2,FALSE)*IF(AA1753="",0,VLOOKUP(AA1753,Satser!$H$2:$J$14,2,FALSE)))</f>
        <v>21247.716029558582</v>
      </c>
      <c r="L1753" s="379">
        <f>IF(B1753="",0,VLOOKUP(B1753,Satser!$I$167:$L$194,3,FALSE)*IF(AA1753="",0,VLOOKUP(AA1753,Satser!$H$2:$J$14,3,FALSE)))</f>
        <v>199728.53067785068</v>
      </c>
      <c r="M1753" s="380">
        <f t="shared" si="30"/>
        <v>220976.24670740927</v>
      </c>
      <c r="N1753" s="422" t="s">
        <v>808</v>
      </c>
      <c r="O1753" s="75"/>
      <c r="P1753" s="75"/>
      <c r="Q1753" s="75"/>
      <c r="R1753" s="75"/>
      <c r="S1753" s="75"/>
      <c r="T1753" s="75"/>
      <c r="U1753" s="75"/>
      <c r="V1753" s="75"/>
      <c r="W1753" s="75"/>
      <c r="X1753" s="75"/>
      <c r="Y1753" s="75"/>
      <c r="Z1753" s="75"/>
      <c r="AA1753" s="75">
        <v>4</v>
      </c>
      <c r="AB1753" s="75">
        <v>12</v>
      </c>
      <c r="AC1753" s="75">
        <v>8</v>
      </c>
      <c r="AD1753" s="75"/>
      <c r="AE1753" s="170"/>
      <c r="AF1753" s="75"/>
      <c r="AG1753" s="75"/>
      <c r="AH1753" s="75"/>
    </row>
    <row r="1754" spans="1:34" ht="14.25" customHeight="1" x14ac:dyDescent="0.25">
      <c r="A1754" s="111">
        <v>81771377</v>
      </c>
      <c r="B1754" s="75" t="s">
        <v>2228</v>
      </c>
      <c r="C1754" s="197" t="str">
        <f>VLOOKUP(B1754,Satser!$I$133:$J$160,2,FALSE)</f>
        <v>SU</v>
      </c>
      <c r="D1754" s="220" t="s">
        <v>2858</v>
      </c>
      <c r="E1754" s="75"/>
      <c r="F1754" s="220"/>
      <c r="G1754" s="75"/>
      <c r="H1754" s="458">
        <v>2018</v>
      </c>
      <c r="I1754" s="75"/>
      <c r="J1754" s="195"/>
      <c r="K1754" s="379">
        <f>IF(B1754="",0,VLOOKUP(B1754,Satser!$D$167:$F$194,2,FALSE)*IF(AA1754="",0,VLOOKUP(AA1754,Satser!$H$2:$J$14,2,FALSE)))</f>
        <v>21247.716029558582</v>
      </c>
      <c r="L1754" s="379">
        <f>IF(B1754="",0,VLOOKUP(B1754,Satser!$I$167:$L$194,3,FALSE)*IF(AA1754="",0,VLOOKUP(AA1754,Satser!$H$2:$J$14,3,FALSE)))</f>
        <v>199728.53067785068</v>
      </c>
      <c r="M1754" s="380">
        <f t="shared" si="30"/>
        <v>220976.24670740927</v>
      </c>
      <c r="N1754" s="422" t="s">
        <v>808</v>
      </c>
      <c r="O1754" s="75"/>
      <c r="P1754" s="75"/>
      <c r="Q1754" s="75"/>
      <c r="R1754" s="75"/>
      <c r="S1754" s="75"/>
      <c r="T1754" s="75"/>
      <c r="U1754" s="75"/>
      <c r="V1754" s="75"/>
      <c r="W1754" s="75"/>
      <c r="X1754" s="75"/>
      <c r="Y1754" s="75"/>
      <c r="Z1754" s="75"/>
      <c r="AA1754" s="75">
        <v>4</v>
      </c>
      <c r="AB1754" s="75">
        <v>12</v>
      </c>
      <c r="AC1754" s="75">
        <v>8</v>
      </c>
      <c r="AD1754" s="75"/>
      <c r="AE1754" s="170"/>
      <c r="AF1754" s="75"/>
      <c r="AG1754" s="75"/>
      <c r="AH1754" s="75"/>
    </row>
    <row r="1755" spans="1:34" ht="14.25" customHeight="1" x14ac:dyDescent="0.25">
      <c r="A1755" s="111">
        <v>81771378</v>
      </c>
      <c r="B1755" s="75" t="s">
        <v>2228</v>
      </c>
      <c r="C1755" s="197" t="str">
        <f>VLOOKUP(B1755,Satser!$I$133:$J$160,2,FALSE)</f>
        <v>SU</v>
      </c>
      <c r="D1755" s="220" t="s">
        <v>2859</v>
      </c>
      <c r="E1755" s="75"/>
      <c r="F1755" s="220"/>
      <c r="G1755" s="75"/>
      <c r="H1755" s="458">
        <v>2018</v>
      </c>
      <c r="I1755" s="75"/>
      <c r="J1755" s="195"/>
      <c r="K1755" s="379">
        <f>IF(B1755="",0,VLOOKUP(B1755,Satser!$D$167:$F$194,2,FALSE)*IF(AA1755="",0,VLOOKUP(AA1755,Satser!$H$2:$J$14,2,FALSE)))</f>
        <v>21247.716029558582</v>
      </c>
      <c r="L1755" s="379">
        <f>IF(B1755="",0,VLOOKUP(B1755,Satser!$I$167:$L$194,3,FALSE)*IF(AA1755="",0,VLOOKUP(AA1755,Satser!$H$2:$J$14,3,FALSE)))</f>
        <v>199728.53067785068</v>
      </c>
      <c r="M1755" s="380">
        <f t="shared" si="30"/>
        <v>220976.24670740927</v>
      </c>
      <c r="N1755" s="422" t="s">
        <v>808</v>
      </c>
      <c r="O1755" s="75"/>
      <c r="P1755" s="75"/>
      <c r="Q1755" s="75"/>
      <c r="R1755" s="75"/>
      <c r="S1755" s="75"/>
      <c r="T1755" s="75"/>
      <c r="U1755" s="75"/>
      <c r="V1755" s="75"/>
      <c r="W1755" s="75"/>
      <c r="X1755" s="75"/>
      <c r="Y1755" s="75"/>
      <c r="Z1755" s="75"/>
      <c r="AA1755" s="75">
        <v>4</v>
      </c>
      <c r="AB1755" s="75">
        <v>12</v>
      </c>
      <c r="AC1755" s="75">
        <v>8</v>
      </c>
      <c r="AD1755" s="75"/>
      <c r="AE1755" s="170"/>
      <c r="AF1755" s="75"/>
      <c r="AG1755" s="75"/>
      <c r="AH1755" s="75"/>
    </row>
    <row r="1756" spans="1:34" ht="14.25" customHeight="1" x14ac:dyDescent="0.25">
      <c r="A1756" s="111">
        <v>81771379</v>
      </c>
      <c r="B1756" s="75" t="s">
        <v>2228</v>
      </c>
      <c r="C1756" s="197" t="str">
        <f>VLOOKUP(B1756,Satser!$I$133:$J$160,2,FALSE)</f>
        <v>SU</v>
      </c>
      <c r="D1756" s="220" t="s">
        <v>2860</v>
      </c>
      <c r="E1756" s="75"/>
      <c r="F1756" s="220"/>
      <c r="G1756" s="75"/>
      <c r="H1756" s="458">
        <v>2018</v>
      </c>
      <c r="I1756" s="75"/>
      <c r="J1756" s="195"/>
      <c r="K1756" s="379">
        <f>IF(B1756="",0,VLOOKUP(B1756,Satser!$D$167:$F$194,2,FALSE)*IF(AA1756="",0,VLOOKUP(AA1756,Satser!$H$2:$J$14,2,FALSE)))</f>
        <v>21247.716029558582</v>
      </c>
      <c r="L1756" s="379">
        <f>IF(B1756="",0,VLOOKUP(B1756,Satser!$I$167:$L$194,3,FALSE)*IF(AA1756="",0,VLOOKUP(AA1756,Satser!$H$2:$J$14,3,FALSE)))</f>
        <v>199728.53067785068</v>
      </c>
      <c r="M1756" s="380">
        <f t="shared" si="30"/>
        <v>220976.24670740927</v>
      </c>
      <c r="N1756" s="422" t="s">
        <v>808</v>
      </c>
      <c r="O1756" s="75"/>
      <c r="P1756" s="75"/>
      <c r="Q1756" s="75"/>
      <c r="R1756" s="75"/>
      <c r="S1756" s="75"/>
      <c r="T1756" s="75"/>
      <c r="U1756" s="75"/>
      <c r="V1756" s="75"/>
      <c r="W1756" s="75"/>
      <c r="X1756" s="75"/>
      <c r="Y1756" s="75"/>
      <c r="Z1756" s="75"/>
      <c r="AA1756" s="75">
        <v>4</v>
      </c>
      <c r="AB1756" s="75">
        <v>12</v>
      </c>
      <c r="AC1756" s="75">
        <v>8</v>
      </c>
      <c r="AD1756" s="75"/>
      <c r="AE1756" s="170"/>
      <c r="AF1756" s="75"/>
      <c r="AG1756" s="75"/>
      <c r="AH1756" s="75"/>
    </row>
    <row r="1757" spans="1:34" ht="14.25" customHeight="1" x14ac:dyDescent="0.25">
      <c r="A1757" s="111">
        <v>81771380</v>
      </c>
      <c r="B1757" s="75" t="s">
        <v>2228</v>
      </c>
      <c r="C1757" s="197" t="str">
        <f>VLOOKUP(B1757,Satser!$I$133:$J$160,2,FALSE)</f>
        <v>SU</v>
      </c>
      <c r="D1757" s="220" t="s">
        <v>2861</v>
      </c>
      <c r="E1757" s="75"/>
      <c r="F1757" s="220"/>
      <c r="G1757" s="75"/>
      <c r="H1757" s="458">
        <v>2018</v>
      </c>
      <c r="I1757" s="75"/>
      <c r="J1757" s="195"/>
      <c r="K1757" s="379">
        <f>IF(B1757="",0,VLOOKUP(B1757,Satser!$D$167:$F$194,2,FALSE)*IF(AA1757="",0,VLOOKUP(AA1757,Satser!$H$2:$J$14,2,FALSE)))</f>
        <v>21247.716029558582</v>
      </c>
      <c r="L1757" s="379">
        <f>IF(B1757="",0,VLOOKUP(B1757,Satser!$I$167:$L$194,3,FALSE)*IF(AA1757="",0,VLOOKUP(AA1757,Satser!$H$2:$J$14,3,FALSE)))</f>
        <v>199728.53067785068</v>
      </c>
      <c r="M1757" s="380">
        <f t="shared" si="30"/>
        <v>220976.24670740927</v>
      </c>
      <c r="N1757" s="422" t="s">
        <v>808</v>
      </c>
      <c r="O1757" s="75"/>
      <c r="P1757" s="75"/>
      <c r="Q1757" s="75"/>
      <c r="R1757" s="75"/>
      <c r="S1757" s="75"/>
      <c r="T1757" s="75"/>
      <c r="U1757" s="75"/>
      <c r="V1757" s="75"/>
      <c r="W1757" s="75"/>
      <c r="X1757" s="75"/>
      <c r="Y1757" s="75"/>
      <c r="Z1757" s="75"/>
      <c r="AA1757" s="75">
        <v>4</v>
      </c>
      <c r="AB1757" s="75">
        <v>12</v>
      </c>
      <c r="AC1757" s="75">
        <v>8</v>
      </c>
      <c r="AD1757" s="75"/>
      <c r="AE1757" s="170"/>
      <c r="AF1757" s="75"/>
      <c r="AG1757" s="75"/>
      <c r="AH1757" s="75"/>
    </row>
    <row r="1758" spans="1:34" ht="14.25" customHeight="1" x14ac:dyDescent="0.25">
      <c r="A1758" s="111">
        <v>81771381</v>
      </c>
      <c r="B1758" s="75" t="s">
        <v>2229</v>
      </c>
      <c r="C1758" s="197" t="str">
        <f>VLOOKUP(B1758,Satser!$I$133:$J$160,2,FALSE)</f>
        <v>ØK</v>
      </c>
      <c r="D1758" s="220" t="s">
        <v>2920</v>
      </c>
      <c r="E1758" s="75">
        <v>600105</v>
      </c>
      <c r="F1758" s="220"/>
      <c r="G1758" s="75"/>
      <c r="H1758" s="458">
        <v>2018</v>
      </c>
      <c r="I1758" s="75">
        <v>1808</v>
      </c>
      <c r="J1758" s="195"/>
      <c r="K1758" s="465">
        <f>IF(B1758="",0,VLOOKUP(B1758,Satser!$D$167:$F$194,2,FALSE)*IF(AA1758="",0,VLOOKUP(AA1758,Satser!$H$2:$J$14,2,FALSE)))</f>
        <v>37192.430663504645</v>
      </c>
      <c r="L1758" s="465">
        <f>IF(B1758="",0,VLOOKUP(B1758,Satser!$I$167:$L$194,3,FALSE)*IF(AA1758="",0,VLOOKUP(AA1758,Satser!$H$2:$J$14,3,FALSE)))</f>
        <v>249720.60588353119</v>
      </c>
      <c r="M1758" s="466">
        <f t="shared" si="30"/>
        <v>286913.03654703585</v>
      </c>
      <c r="N1758" s="141" t="s">
        <v>2923</v>
      </c>
      <c r="O1758" s="75"/>
      <c r="P1758" s="75"/>
      <c r="Q1758" s="75"/>
      <c r="R1758" s="75"/>
      <c r="S1758" s="75"/>
      <c r="T1758" s="75"/>
      <c r="U1758" s="75"/>
      <c r="V1758" s="75"/>
      <c r="W1758" s="75"/>
      <c r="X1758" s="75"/>
      <c r="Y1758" s="75"/>
      <c r="Z1758" s="75"/>
      <c r="AA1758" s="75">
        <v>5</v>
      </c>
      <c r="AB1758" s="75">
        <v>12</v>
      </c>
      <c r="AC1758" s="75">
        <v>7</v>
      </c>
      <c r="AD1758" s="75"/>
      <c r="AE1758" s="170"/>
      <c r="AF1758" s="75"/>
      <c r="AG1758" s="75"/>
      <c r="AH1758" s="75"/>
    </row>
    <row r="1759" spans="1:34" ht="14.25" customHeight="1" x14ac:dyDescent="0.25">
      <c r="A1759" s="111">
        <v>81771382</v>
      </c>
      <c r="B1759" s="75" t="s">
        <v>2229</v>
      </c>
      <c r="C1759" s="197" t="str">
        <f>VLOOKUP(B1759,Satser!$I$133:$J$160,2,FALSE)</f>
        <v>ØK</v>
      </c>
      <c r="D1759" s="220" t="s">
        <v>2921</v>
      </c>
      <c r="E1759" s="75">
        <v>600105</v>
      </c>
      <c r="F1759" s="220"/>
      <c r="G1759" s="75"/>
      <c r="H1759" s="458">
        <v>2018</v>
      </c>
      <c r="I1759" s="75">
        <v>1807</v>
      </c>
      <c r="J1759" s="195"/>
      <c r="K1759" s="465">
        <f>IF(B1759="",0,VLOOKUP(B1759,Satser!$D$167:$F$194,2,FALSE)*IF(AA1759="",0,VLOOKUP(AA1759,Satser!$H$2:$J$14,2,FALSE)))</f>
        <v>44638.058885627273</v>
      </c>
      <c r="L1759" s="465">
        <f>IF(B1759="",0,VLOOKUP(B1759,Satser!$I$167:$L$194,3,FALSE)*IF(AA1759="",0,VLOOKUP(AA1759,Satser!$H$2:$J$14,3,FALSE)))</f>
        <v>299712.68108921172</v>
      </c>
      <c r="M1759" s="466">
        <f t="shared" si="30"/>
        <v>344350.73997483897</v>
      </c>
      <c r="N1759" s="141" t="s">
        <v>2923</v>
      </c>
      <c r="O1759" s="75"/>
      <c r="P1759" s="75"/>
      <c r="Q1759" s="75"/>
      <c r="R1759" s="75"/>
      <c r="S1759" s="75"/>
      <c r="T1759" s="75"/>
      <c r="U1759" s="75"/>
      <c r="V1759" s="75"/>
      <c r="W1759" s="75"/>
      <c r="X1759" s="75"/>
      <c r="Y1759" s="75"/>
      <c r="Z1759" s="75"/>
      <c r="AA1759" s="75">
        <v>6</v>
      </c>
      <c r="AB1759" s="75">
        <v>12</v>
      </c>
      <c r="AC1759" s="75">
        <v>6</v>
      </c>
      <c r="AD1759" s="75"/>
      <c r="AE1759" s="170"/>
      <c r="AF1759" s="75"/>
      <c r="AG1759" s="75"/>
      <c r="AH1759" s="75"/>
    </row>
    <row r="1760" spans="1:34" ht="14.25" customHeight="1" x14ac:dyDescent="0.25">
      <c r="A1760" s="111">
        <v>81771383</v>
      </c>
      <c r="B1760" s="75" t="s">
        <v>2229</v>
      </c>
      <c r="C1760" s="197" t="str">
        <f>VLOOKUP(B1760,Satser!$I$133:$J$160,2,FALSE)</f>
        <v>ØK</v>
      </c>
      <c r="D1760" s="220" t="s">
        <v>2922</v>
      </c>
      <c r="E1760" s="75">
        <v>600105</v>
      </c>
      <c r="F1760" s="220"/>
      <c r="G1760" s="75"/>
      <c r="H1760" s="458">
        <v>2018</v>
      </c>
      <c r="I1760" s="75">
        <v>1807</v>
      </c>
      <c r="J1760" s="195"/>
      <c r="K1760" s="465">
        <f>IF(B1760="",0,VLOOKUP(B1760,Satser!$D$167:$F$194,2,FALSE)*IF(AA1760="",0,VLOOKUP(AA1760,Satser!$H$2:$J$14,2,FALSE)))</f>
        <v>44638.058885627273</v>
      </c>
      <c r="L1760" s="465">
        <f>IF(B1760="",0,VLOOKUP(B1760,Satser!$I$167:$L$194,3,FALSE)*IF(AA1760="",0,VLOOKUP(AA1760,Satser!$H$2:$J$14,3,FALSE)))</f>
        <v>299712.68108921172</v>
      </c>
      <c r="M1760" s="466">
        <f t="shared" si="30"/>
        <v>344350.73997483897</v>
      </c>
      <c r="N1760" s="141" t="s">
        <v>2923</v>
      </c>
      <c r="O1760" s="75"/>
      <c r="P1760" s="75"/>
      <c r="Q1760" s="75"/>
      <c r="R1760" s="75"/>
      <c r="S1760" s="75"/>
      <c r="T1760" s="75"/>
      <c r="U1760" s="75"/>
      <c r="V1760" s="75"/>
      <c r="W1760" s="75"/>
      <c r="X1760" s="75"/>
      <c r="Y1760" s="75"/>
      <c r="Z1760" s="75"/>
      <c r="AA1760" s="75">
        <v>6</v>
      </c>
      <c r="AB1760" s="75">
        <v>12</v>
      </c>
      <c r="AC1760" s="75">
        <v>6</v>
      </c>
      <c r="AD1760" s="75"/>
      <c r="AE1760" s="170"/>
      <c r="AF1760" s="75"/>
      <c r="AG1760" s="75"/>
      <c r="AH1760" s="75"/>
    </row>
    <row r="1761" spans="1:54" ht="14.25" customHeight="1" x14ac:dyDescent="0.25">
      <c r="A1761" s="111">
        <v>81771384</v>
      </c>
      <c r="B1761" s="75" t="s">
        <v>829</v>
      </c>
      <c r="C1761" s="197" t="str">
        <f>VLOOKUP(B1761,Satser!$I$133:$J$160,2,FALSE)</f>
        <v>VM</v>
      </c>
      <c r="D1761" s="220" t="s">
        <v>2862</v>
      </c>
      <c r="E1761" s="75"/>
      <c r="F1761" s="220"/>
      <c r="G1761" s="75"/>
      <c r="H1761" s="458">
        <v>2018</v>
      </c>
      <c r="I1761" s="75"/>
      <c r="J1761" s="195"/>
      <c r="K1761" s="379">
        <f>IF(B1761="",0,VLOOKUP(B1761,Satser!$D$167:$F$194,2,FALSE)*IF(AA1761="",0,VLOOKUP(AA1761,Satser!$H$2:$J$14,2,FALSE)))</f>
        <v>29746.802441382013</v>
      </c>
      <c r="L1761" s="379">
        <f>IF(B1761="",0,VLOOKUP(B1761,Satser!$I$167:$L$194,3,FALSE)*IF(AA1761="",0,VLOOKUP(AA1761,Satser!$H$2:$J$14,3,FALSE)))</f>
        <v>199728.53067785068</v>
      </c>
      <c r="M1761" s="380">
        <f t="shared" si="30"/>
        <v>229475.3331192327</v>
      </c>
      <c r="N1761" s="422" t="s">
        <v>808</v>
      </c>
      <c r="O1761" s="75"/>
      <c r="P1761" s="75"/>
      <c r="Q1761" s="75"/>
      <c r="R1761" s="75"/>
      <c r="S1761" s="75"/>
      <c r="T1761" s="75"/>
      <c r="U1761" s="75"/>
      <c r="V1761" s="75"/>
      <c r="W1761" s="75"/>
      <c r="X1761" s="75"/>
      <c r="Y1761" s="75"/>
      <c r="Z1761" s="75"/>
      <c r="AA1761" s="75">
        <v>4</v>
      </c>
      <c r="AB1761" s="75">
        <v>12</v>
      </c>
      <c r="AC1761" s="75">
        <v>8</v>
      </c>
      <c r="AD1761" s="75"/>
      <c r="AE1761" s="170"/>
      <c r="AF1761" s="75"/>
      <c r="AG1761" s="75"/>
      <c r="AH1761" s="75"/>
    </row>
    <row r="1762" spans="1:54" ht="13.8" x14ac:dyDescent="0.25">
      <c r="A1762" s="111">
        <v>81771385</v>
      </c>
      <c r="B1762" s="75" t="s">
        <v>557</v>
      </c>
      <c r="C1762" s="197" t="str">
        <f>VLOOKUP(B1762,Satser!$I$133:$J$160,2,FALSE)</f>
        <v>RE</v>
      </c>
      <c r="D1762" s="220" t="s">
        <v>2918</v>
      </c>
      <c r="E1762" s="75"/>
      <c r="F1762" s="220"/>
      <c r="G1762" s="75"/>
      <c r="H1762" s="467">
        <v>2018</v>
      </c>
      <c r="I1762" s="75"/>
      <c r="J1762" s="195"/>
      <c r="K1762" s="379">
        <f>IF(B1762="",0,VLOOKUP(B1762,Satser!$D$167:$F$194,2,FALSE)*IF(AA1762="",0,VLOOKUP(AA1762,Satser!$H$2:$J$14,2,FALSE)))</f>
        <v>29746.802441382013</v>
      </c>
      <c r="L1762" s="379">
        <f>IF(B1762="",0,VLOOKUP(B1762,Satser!$I$167:$L$194,3,FALSE)*IF(AA1762="",0,VLOOKUP(AA1762,Satser!$H$2:$J$14,3,FALSE)))</f>
        <v>199728.53067785068</v>
      </c>
      <c r="M1762" s="380">
        <f t="shared" ref="M1762" si="31">SUM(K1762+L1762)</f>
        <v>229475.3331192327</v>
      </c>
      <c r="N1762" s="422" t="s">
        <v>808</v>
      </c>
      <c r="O1762" s="75"/>
      <c r="P1762" s="75"/>
      <c r="Q1762" s="75"/>
      <c r="R1762" s="75"/>
      <c r="S1762" s="75"/>
      <c r="T1762" s="75"/>
      <c r="U1762" s="75"/>
      <c r="V1762" s="75"/>
      <c r="W1762" s="75"/>
      <c r="X1762" s="75"/>
      <c r="Y1762" s="75"/>
      <c r="Z1762" s="75"/>
      <c r="AA1762" s="75">
        <v>4</v>
      </c>
      <c r="AB1762" s="75">
        <v>12</v>
      </c>
      <c r="AC1762" s="75">
        <v>12</v>
      </c>
      <c r="AD1762" s="75">
        <v>8</v>
      </c>
      <c r="AE1762" s="170"/>
      <c r="AF1762" s="75"/>
      <c r="AG1762" s="75"/>
      <c r="AH1762" s="75"/>
    </row>
    <row r="1763" spans="1:54" ht="13.8" x14ac:dyDescent="0.25">
      <c r="A1763" s="111"/>
      <c r="B1763" s="75"/>
      <c r="C1763" s="197"/>
      <c r="D1763" s="220"/>
      <c r="E1763" s="75"/>
      <c r="F1763" s="220"/>
      <c r="G1763" s="75"/>
      <c r="H1763" s="467"/>
      <c r="I1763" s="75"/>
      <c r="J1763" s="195"/>
      <c r="K1763" s="379"/>
      <c r="L1763" s="379"/>
      <c r="M1763" s="380"/>
      <c r="N1763" s="422"/>
      <c r="O1763" s="75"/>
      <c r="P1763" s="75"/>
      <c r="Q1763" s="75"/>
      <c r="R1763" s="75"/>
      <c r="S1763" s="75"/>
      <c r="T1763" s="75"/>
      <c r="U1763" s="75"/>
      <c r="V1763" s="75"/>
      <c r="W1763" s="75"/>
      <c r="X1763" s="75"/>
      <c r="Y1763" s="75"/>
      <c r="Z1763" s="75"/>
      <c r="AA1763" s="75"/>
      <c r="AB1763" s="75"/>
      <c r="AC1763" s="75"/>
      <c r="AD1763" s="75"/>
      <c r="AE1763" s="170"/>
      <c r="AF1763" s="75"/>
      <c r="AG1763" s="75"/>
      <c r="AH1763" s="75"/>
    </row>
    <row r="1764" spans="1:54" ht="13.8" x14ac:dyDescent="0.25">
      <c r="A1764" s="111"/>
      <c r="B1764" s="75"/>
      <c r="C1764" s="197"/>
      <c r="D1764" s="220"/>
      <c r="E1764" s="75"/>
      <c r="F1764" s="220"/>
      <c r="G1764" s="75"/>
      <c r="H1764" s="467"/>
      <c r="I1764" s="75"/>
      <c r="J1764" s="195"/>
      <c r="K1764" s="379"/>
      <c r="L1764" s="379"/>
      <c r="M1764" s="380"/>
      <c r="N1764" s="422"/>
      <c r="O1764" s="75"/>
      <c r="P1764" s="75"/>
      <c r="Q1764" s="75"/>
      <c r="R1764" s="75"/>
      <c r="S1764" s="75"/>
      <c r="T1764" s="75"/>
      <c r="U1764" s="75"/>
      <c r="V1764" s="75"/>
      <c r="W1764" s="75"/>
      <c r="X1764" s="75"/>
      <c r="Y1764" s="75"/>
      <c r="Z1764" s="75"/>
      <c r="AA1764" s="75"/>
      <c r="AB1764" s="75"/>
      <c r="AC1764" s="75"/>
      <c r="AD1764" s="75"/>
      <c r="AE1764" s="170"/>
      <c r="AF1764" s="75"/>
      <c r="AG1764" s="75"/>
      <c r="AH1764" s="75"/>
    </row>
    <row r="1765" spans="1:54" ht="13.8" x14ac:dyDescent="0.25">
      <c r="A1765" s="111"/>
      <c r="B1765" s="75"/>
      <c r="C1765" s="197"/>
      <c r="D1765" s="220"/>
      <c r="E1765" s="75"/>
      <c r="F1765" s="220"/>
      <c r="G1765" s="75"/>
      <c r="H1765" s="467"/>
      <c r="I1765" s="75"/>
      <c r="J1765" s="195"/>
      <c r="K1765" s="379"/>
      <c r="L1765" s="379"/>
      <c r="M1765" s="380"/>
      <c r="N1765" s="422"/>
      <c r="O1765" s="75"/>
      <c r="P1765" s="75"/>
      <c r="Q1765" s="75"/>
      <c r="R1765" s="75"/>
      <c r="S1765" s="75"/>
      <c r="T1765" s="75"/>
      <c r="U1765" s="75"/>
      <c r="V1765" s="75"/>
      <c r="W1765" s="75"/>
      <c r="X1765" s="75"/>
      <c r="Y1765" s="75"/>
      <c r="Z1765" s="75"/>
      <c r="AA1765" s="75"/>
      <c r="AB1765" s="75"/>
      <c r="AC1765" s="75"/>
      <c r="AD1765" s="75"/>
      <c r="AE1765" s="170"/>
      <c r="AF1765" s="75"/>
      <c r="AG1765" s="75"/>
      <c r="AH1765" s="75"/>
    </row>
    <row r="1766" spans="1:54" ht="13.8" x14ac:dyDescent="0.25">
      <c r="A1766" s="111"/>
      <c r="B1766" s="75"/>
      <c r="C1766" s="197"/>
      <c r="D1766" s="220"/>
      <c r="E1766" s="75"/>
      <c r="F1766" s="220"/>
      <c r="G1766" s="75"/>
      <c r="H1766" s="467"/>
      <c r="I1766" s="75"/>
      <c r="J1766" s="195"/>
      <c r="K1766" s="379"/>
      <c r="L1766" s="379"/>
      <c r="M1766" s="380"/>
      <c r="N1766" s="422"/>
      <c r="O1766" s="75"/>
      <c r="P1766" s="75"/>
      <c r="Q1766" s="75"/>
      <c r="R1766" s="75"/>
      <c r="S1766" s="75"/>
      <c r="T1766" s="75"/>
      <c r="U1766" s="75"/>
      <c r="V1766" s="75"/>
      <c r="W1766" s="75"/>
      <c r="X1766" s="75"/>
      <c r="Y1766" s="75"/>
      <c r="Z1766" s="75"/>
      <c r="AA1766" s="75"/>
      <c r="AB1766" s="75"/>
      <c r="AC1766" s="75"/>
      <c r="AD1766" s="75"/>
      <c r="AE1766" s="170"/>
      <c r="AF1766" s="75"/>
      <c r="AG1766" s="75"/>
      <c r="AH1766" s="75"/>
    </row>
    <row r="1767" spans="1:54" ht="13.8" x14ac:dyDescent="0.25">
      <c r="A1767" s="111"/>
      <c r="B1767" s="75"/>
      <c r="C1767" s="197"/>
      <c r="D1767" s="220"/>
      <c r="E1767" s="75"/>
      <c r="F1767" s="220"/>
      <c r="G1767" s="75"/>
      <c r="H1767" s="467"/>
      <c r="I1767" s="75"/>
      <c r="J1767" s="195"/>
      <c r="K1767" s="379"/>
      <c r="L1767" s="379"/>
      <c r="M1767" s="380"/>
      <c r="N1767" s="422"/>
      <c r="O1767" s="75"/>
      <c r="P1767" s="75"/>
      <c r="Q1767" s="75"/>
      <c r="R1767" s="75"/>
      <c r="S1767" s="75"/>
      <c r="T1767" s="75"/>
      <c r="U1767" s="75"/>
      <c r="V1767" s="75"/>
      <c r="W1767" s="75"/>
      <c r="X1767" s="75"/>
      <c r="Y1767" s="75"/>
      <c r="Z1767" s="75"/>
      <c r="AA1767" s="75"/>
      <c r="AB1767" s="75"/>
      <c r="AC1767" s="75"/>
      <c r="AD1767" s="75"/>
      <c r="AE1767" s="170"/>
      <c r="AF1767" s="75"/>
      <c r="AG1767" s="75"/>
      <c r="AH1767" s="75"/>
    </row>
    <row r="1768" spans="1:54" ht="13.8" x14ac:dyDescent="0.25">
      <c r="A1768" s="111"/>
      <c r="B1768" s="75"/>
      <c r="C1768" s="197"/>
      <c r="D1768" s="220"/>
      <c r="E1768" s="75"/>
      <c r="F1768" s="220"/>
      <c r="G1768" s="75"/>
      <c r="H1768" s="467"/>
      <c r="I1768" s="75"/>
      <c r="J1768" s="195"/>
      <c r="K1768" s="379"/>
      <c r="L1768" s="379"/>
      <c r="M1768" s="380"/>
      <c r="N1768" s="422"/>
      <c r="O1768" s="75"/>
      <c r="P1768" s="75"/>
      <c r="Q1768" s="75"/>
      <c r="R1768" s="75"/>
      <c r="S1768" s="75"/>
      <c r="T1768" s="75"/>
      <c r="U1768" s="75"/>
      <c r="V1768" s="75"/>
      <c r="W1768" s="75"/>
      <c r="X1768" s="75"/>
      <c r="Y1768" s="75"/>
      <c r="Z1768" s="75"/>
      <c r="AA1768" s="75"/>
      <c r="AB1768" s="75"/>
      <c r="AC1768" s="75"/>
      <c r="AD1768" s="75"/>
      <c r="AE1768" s="170"/>
      <c r="AF1768" s="75"/>
      <c r="AG1768" s="75"/>
      <c r="AH1768" s="75"/>
    </row>
    <row r="1769" spans="1:54" ht="13.8" x14ac:dyDescent="0.25">
      <c r="A1769" s="111"/>
      <c r="B1769" s="75"/>
      <c r="C1769" s="197"/>
      <c r="D1769" s="220"/>
      <c r="E1769" s="75"/>
      <c r="F1769" s="220"/>
      <c r="G1769" s="75"/>
      <c r="H1769" s="467"/>
      <c r="I1769" s="75"/>
      <c r="J1769" s="195"/>
      <c r="K1769" s="379"/>
      <c r="L1769" s="379"/>
      <c r="M1769" s="380"/>
      <c r="N1769" s="422"/>
      <c r="O1769" s="75"/>
      <c r="P1769" s="75"/>
      <c r="Q1769" s="75"/>
      <c r="R1769" s="75"/>
      <c r="S1769" s="75"/>
      <c r="T1769" s="75"/>
      <c r="U1769" s="75"/>
      <c r="V1769" s="75"/>
      <c r="W1769" s="75"/>
      <c r="X1769" s="75"/>
      <c r="Y1769" s="75"/>
      <c r="Z1769" s="75"/>
      <c r="AA1769" s="75"/>
      <c r="AB1769" s="75"/>
      <c r="AC1769" s="75"/>
      <c r="AD1769" s="75"/>
      <c r="AE1769" s="170"/>
      <c r="AF1769" s="75"/>
      <c r="AG1769" s="75"/>
      <c r="AH1769" s="75"/>
    </row>
    <row r="1770" spans="1:54" ht="13.8" x14ac:dyDescent="0.25">
      <c r="A1770" s="111"/>
      <c r="B1770" s="75"/>
      <c r="C1770" s="75"/>
      <c r="D1770" s="75"/>
      <c r="E1770" s="75"/>
      <c r="F1770" s="220"/>
      <c r="G1770" s="75"/>
      <c r="H1770" s="283"/>
      <c r="I1770" s="75"/>
      <c r="J1770" s="195"/>
      <c r="K1770" s="120"/>
      <c r="L1770" s="120"/>
      <c r="M1770" s="122"/>
      <c r="N1770" s="302"/>
      <c r="O1770" s="75"/>
      <c r="P1770" s="75"/>
      <c r="Q1770" s="75"/>
      <c r="R1770" s="75"/>
      <c r="S1770" s="75"/>
      <c r="T1770" s="75"/>
      <c r="U1770" s="75"/>
      <c r="V1770" s="75"/>
      <c r="W1770" s="75"/>
      <c r="X1770" s="75"/>
      <c r="Y1770" s="75"/>
      <c r="Z1770" s="75"/>
      <c r="AA1770" s="75"/>
      <c r="AB1770" s="75"/>
      <c r="AC1770" s="75"/>
      <c r="AD1770" s="75"/>
      <c r="AE1770" s="170"/>
      <c r="AF1770" s="75"/>
      <c r="AG1770" s="75"/>
      <c r="AH1770" s="75"/>
    </row>
    <row r="1771" spans="1:54" x14ac:dyDescent="0.25">
      <c r="A1771" s="73" t="s">
        <v>823</v>
      </c>
      <c r="B1771" s="73"/>
      <c r="C1771" s="73"/>
      <c r="D1771" s="73"/>
      <c r="E1771" s="73"/>
      <c r="F1771" s="220"/>
      <c r="G1771" s="73"/>
      <c r="H1771" s="75"/>
      <c r="I1771" s="73"/>
      <c r="J1771" s="160"/>
      <c r="K1771" s="120">
        <f>IF(B1771="",0,IF(H1771&lt;2011,VLOOKUP(B1771,Satser!$D$27:$F$36,2,FALSE),VLOOKUP(B1771,Satser!$D$63:$F$72,2,FALSE))*IF(U1771="",0,VLOOKUP(U1771,Satser!$H$2:$J$14,2,FALSE)))</f>
        <v>0</v>
      </c>
      <c r="L1771" s="120">
        <f>IF(B1771="",0,IF(H1771&lt;2011,VLOOKUP(B1771,Satser!$I$27:$L$36,2,FALSE),VLOOKUP(B1771,Satser!$I$63:$L$72,2,FALSE))*IF(U1771="",0,VLOOKUP(U1771,Satser!$H$2:$J$14,3,FALSE)))</f>
        <v>0</v>
      </c>
      <c r="M1771" s="122">
        <f>SUM(K1771+L1771)</f>
        <v>0</v>
      </c>
      <c r="N1771" s="288"/>
      <c r="O1771" s="303">
        <f>SUM(O5:O347)</f>
        <v>60</v>
      </c>
      <c r="P1771" s="303">
        <f>SUM(P5:P347)</f>
        <v>66</v>
      </c>
      <c r="Q1771" s="303">
        <f>SUM(Q5:Q674)</f>
        <v>1699</v>
      </c>
      <c r="R1771" s="303">
        <f>SUM(R5:R674)</f>
        <v>3273</v>
      </c>
      <c r="S1771" s="303">
        <f>SUM(S5:S674)</f>
        <v>4708</v>
      </c>
      <c r="T1771" s="303">
        <f>SUM(T5:T983)</f>
        <v>5813</v>
      </c>
      <c r="U1771" s="303">
        <f>SUM(U5:U983)</f>
        <v>5814</v>
      </c>
      <c r="V1771" s="303">
        <f t="shared" ref="V1771:Z1771" si="32">SUM(V5:V1770)</f>
        <v>5460</v>
      </c>
      <c r="W1771" s="303">
        <f t="shared" si="32"/>
        <v>5573</v>
      </c>
      <c r="X1771" s="303">
        <f t="shared" si="32"/>
        <v>5695</v>
      </c>
      <c r="Y1771" s="303">
        <f t="shared" si="32"/>
        <v>5979</v>
      </c>
      <c r="Z1771" s="303">
        <f t="shared" si="32"/>
        <v>7191</v>
      </c>
      <c r="AA1771" s="303">
        <f>SUM(AA8:AA1770)</f>
        <v>7982</v>
      </c>
      <c r="AB1771" s="303">
        <f t="shared" ref="AB1771:AF1771" si="33">SUM(AB8:AB1770)</f>
        <v>8109</v>
      </c>
      <c r="AC1771" s="303">
        <f t="shared" si="33"/>
        <v>6114</v>
      </c>
      <c r="AD1771" s="303">
        <f t="shared" si="33"/>
        <v>3845</v>
      </c>
      <c r="AE1771" s="303">
        <f t="shared" si="33"/>
        <v>1512</v>
      </c>
      <c r="AF1771" s="303">
        <f t="shared" si="33"/>
        <v>53</v>
      </c>
      <c r="AG1771" s="303"/>
      <c r="AH1771" s="303"/>
    </row>
    <row r="1772" spans="1:54" x14ac:dyDescent="0.25">
      <c r="A1772" s="73" t="s">
        <v>824</v>
      </c>
      <c r="B1772" s="73"/>
      <c r="C1772" s="73"/>
      <c r="D1772" s="73"/>
      <c r="E1772" s="73"/>
      <c r="F1772" s="220"/>
      <c r="G1772" s="73"/>
      <c r="H1772" s="130"/>
      <c r="I1772" s="73"/>
      <c r="J1772" s="163"/>
      <c r="K1772" s="120">
        <f>IF(B1772="",0,IF(H1772&lt;2011,VLOOKUP(B1772,Satser!$D$27:$F$36,2,FALSE),VLOOKUP(B1772,Satser!$D$63:$F$72,2,FALSE))*IF(U1772="",0,VLOOKUP(U1772,Satser!$H$2:$J$14,2,FALSE)))</f>
        <v>0</v>
      </c>
      <c r="L1772" s="120">
        <f>IF(B1772="",0,IF(H1772&lt;2011,VLOOKUP(B1772,Satser!$I$27:$L$36,2,FALSE),VLOOKUP(B1772,Satser!$I$63:$L$72,2,FALSE))*IF(U1772="",0,VLOOKUP(U1772,Satser!$H$2:$J$14,3,FALSE)))</f>
        <v>0</v>
      </c>
      <c r="M1772" s="122">
        <f>SUM(K1772+L1772)</f>
        <v>0</v>
      </c>
      <c r="N1772" s="288"/>
      <c r="O1772" s="291">
        <f t="shared" ref="O1772:Y1772" si="34">O1771/12</f>
        <v>5</v>
      </c>
      <c r="P1772" s="291">
        <f t="shared" si="34"/>
        <v>5.5</v>
      </c>
      <c r="Q1772" s="291">
        <f t="shared" si="34"/>
        <v>141.58333333333334</v>
      </c>
      <c r="R1772" s="291">
        <f t="shared" si="34"/>
        <v>272.75</v>
      </c>
      <c r="S1772" s="291">
        <f t="shared" si="34"/>
        <v>392.33333333333331</v>
      </c>
      <c r="T1772" s="291">
        <f t="shared" si="34"/>
        <v>484.41666666666669</v>
      </c>
      <c r="U1772" s="291">
        <f t="shared" si="34"/>
        <v>484.5</v>
      </c>
      <c r="V1772" s="291">
        <f t="shared" si="34"/>
        <v>455</v>
      </c>
      <c r="W1772" s="291">
        <f t="shared" si="34"/>
        <v>464.41666666666669</v>
      </c>
      <c r="X1772" s="291">
        <f t="shared" si="34"/>
        <v>474.58333333333331</v>
      </c>
      <c r="Y1772" s="291">
        <f t="shared" si="34"/>
        <v>498.25</v>
      </c>
      <c r="Z1772" s="291">
        <f t="shared" ref="Z1772" si="35">Z1771/12</f>
        <v>599.25</v>
      </c>
      <c r="AA1772" s="291">
        <f>AA1771/12</f>
        <v>665.16666666666663</v>
      </c>
      <c r="AB1772" s="291">
        <f>AB1771/12</f>
        <v>675.75</v>
      </c>
      <c r="AC1772" s="291">
        <f t="shared" ref="AC1772:AF1772" si="36">AC1771/12</f>
        <v>509.5</v>
      </c>
      <c r="AD1772" s="291">
        <f t="shared" si="36"/>
        <v>320.41666666666669</v>
      </c>
      <c r="AE1772" s="291">
        <f t="shared" si="36"/>
        <v>126</v>
      </c>
      <c r="AF1772" s="291">
        <f t="shared" si="36"/>
        <v>4.416666666666667</v>
      </c>
      <c r="AG1772" s="291"/>
      <c r="AH1772" s="291"/>
    </row>
    <row r="1773" spans="1:54" ht="13.8" x14ac:dyDescent="0.25">
      <c r="A1773" s="96"/>
      <c r="B1773" s="130"/>
      <c r="C1773" s="130"/>
      <c r="D1773" s="130"/>
      <c r="E1773" s="130"/>
      <c r="F1773" s="220"/>
      <c r="G1773" s="130"/>
      <c r="H1773" s="130"/>
      <c r="I1773" s="233"/>
      <c r="J1773" s="160"/>
      <c r="K1773" s="120"/>
      <c r="L1773" s="120"/>
      <c r="M1773" s="122"/>
      <c r="N1773" s="236"/>
      <c r="O1773" s="73"/>
      <c r="P1773" s="73"/>
      <c r="Q1773" s="79"/>
      <c r="R1773" s="73"/>
      <c r="S1773" s="73"/>
      <c r="T1773" s="73"/>
      <c r="U1773" s="73"/>
      <c r="V1773" s="73"/>
      <c r="W1773" s="73"/>
      <c r="X1773" s="73"/>
      <c r="Y1773" s="76"/>
      <c r="Z1773" s="75"/>
      <c r="AA1773" s="75"/>
      <c r="AB1773" s="75"/>
      <c r="AC1773" s="75"/>
      <c r="AD1773" s="75"/>
      <c r="AE1773" s="75"/>
      <c r="AF1773" s="75"/>
      <c r="AG1773" s="75"/>
      <c r="AH1773" s="75"/>
    </row>
    <row r="1774" spans="1:54" x14ac:dyDescent="0.25">
      <c r="A1774" s="247"/>
      <c r="B1774" s="247"/>
      <c r="C1774" s="247"/>
      <c r="D1774" s="247"/>
      <c r="E1774" s="247"/>
      <c r="F1774" s="220"/>
      <c r="I1774" s="247"/>
      <c r="J1774" s="285"/>
      <c r="K1774" s="286"/>
      <c r="L1774" s="286"/>
      <c r="M1774" s="287"/>
      <c r="N1774" s="290"/>
      <c r="O1774" s="247"/>
      <c r="P1774" s="247"/>
      <c r="Q1774" s="247"/>
      <c r="R1774" s="247"/>
      <c r="S1774" s="247"/>
      <c r="T1774" s="247"/>
      <c r="U1774" s="247"/>
      <c r="V1774" s="247"/>
      <c r="W1774" s="247"/>
      <c r="X1774" s="247"/>
      <c r="Y1774" s="247"/>
      <c r="Z1774" s="126">
        <f t="shared" ref="Z1774:AE1774" si="37">SUM(Z8:Z676)</f>
        <v>153</v>
      </c>
      <c r="AA1774" s="126">
        <f t="shared" si="37"/>
        <v>28</v>
      </c>
      <c r="AB1774" s="126">
        <f t="shared" si="37"/>
        <v>0</v>
      </c>
      <c r="AC1774" s="126">
        <f t="shared" si="37"/>
        <v>0</v>
      </c>
      <c r="AD1774" s="126">
        <f t="shared" si="37"/>
        <v>0</v>
      </c>
      <c r="AE1774" s="126">
        <f t="shared" si="37"/>
        <v>0</v>
      </c>
      <c r="AF1774" s="126">
        <f t="shared" ref="AF1774" si="38">SUM(AF8:AF676)</f>
        <v>0</v>
      </c>
      <c r="AG1774" s="126"/>
      <c r="AH1774" s="126"/>
      <c r="AI1774" s="7"/>
      <c r="AJ1774" s="7"/>
      <c r="AK1774" s="7"/>
      <c r="AL1774" s="7"/>
      <c r="AM1774" s="7"/>
      <c r="AN1774" s="7"/>
      <c r="AO1774" s="7"/>
      <c r="AP1774" s="7"/>
      <c r="AQ1774" s="7"/>
      <c r="AR1774" s="7"/>
      <c r="AS1774" s="7"/>
      <c r="AT1774" s="7"/>
      <c r="AU1774" s="7"/>
      <c r="AV1774" s="7"/>
      <c r="AW1774" s="7"/>
      <c r="AX1774" s="7"/>
      <c r="AY1774" s="7"/>
      <c r="AZ1774" s="7"/>
      <c r="BA1774" s="7"/>
      <c r="BB1774" s="7"/>
    </row>
    <row r="1775" spans="1:54" ht="13.8" x14ac:dyDescent="0.25">
      <c r="A1775" s="282"/>
      <c r="B1775" s="4"/>
      <c r="C1775" s="90"/>
      <c r="D1775" s="221"/>
      <c r="E1775" s="221"/>
      <c r="F1775" s="220"/>
      <c r="G1775" s="90"/>
      <c r="H1775" s="90"/>
      <c r="I1775" s="90"/>
      <c r="J1775" s="284"/>
      <c r="K1775" s="106"/>
      <c r="L1775" s="284"/>
      <c r="M1775" s="107"/>
      <c r="N1775" s="289"/>
      <c r="S1775" s="4"/>
      <c r="T1775" s="4"/>
      <c r="U1775" s="4"/>
      <c r="V1775" s="4"/>
      <c r="W1775" s="4"/>
      <c r="X1775" s="4"/>
      <c r="Y1775" s="4"/>
      <c r="Z1775" s="127">
        <f>Z1774/12</f>
        <v>12.75</v>
      </c>
      <c r="AA1775" s="127">
        <f>AA1774/12</f>
        <v>2.3333333333333335</v>
      </c>
      <c r="AB1775" s="127">
        <f>AB1774/12</f>
        <v>0</v>
      </c>
      <c r="AC1775" s="127">
        <f t="shared" ref="AC1775:AE1775" si="39">AC1774/12</f>
        <v>0</v>
      </c>
      <c r="AD1775" s="127">
        <f t="shared" si="39"/>
        <v>0</v>
      </c>
      <c r="AE1775" s="127">
        <f t="shared" si="39"/>
        <v>0</v>
      </c>
      <c r="AF1775" s="127">
        <f t="shared" ref="AF1775" si="40">AF1774/12</f>
        <v>0</v>
      </c>
      <c r="AG1775" s="127"/>
      <c r="AH1775" s="127"/>
      <c r="AI1775" s="7"/>
      <c r="AJ1775" s="7"/>
      <c r="AK1775" s="7"/>
      <c r="AL1775" s="7"/>
      <c r="AM1775" s="7"/>
      <c r="AN1775" s="7"/>
      <c r="AO1775" s="7"/>
      <c r="AP1775" s="7"/>
      <c r="AQ1775" s="7"/>
      <c r="AR1775" s="7"/>
      <c r="AS1775" s="7"/>
      <c r="AT1775" s="7"/>
      <c r="AU1775" s="7"/>
      <c r="AV1775" s="7"/>
      <c r="AW1775" s="7"/>
      <c r="AX1775" s="7"/>
      <c r="AY1775" s="7"/>
      <c r="AZ1775" s="7"/>
      <c r="BA1775" s="7"/>
      <c r="BB1775" s="7"/>
    </row>
    <row r="1776" spans="1:54" x14ac:dyDescent="0.25">
      <c r="A1776" s="7"/>
      <c r="B1776" s="7"/>
      <c r="C1776" s="7"/>
      <c r="D1776" s="7"/>
      <c r="E1776" s="7"/>
      <c r="F1776" s="7"/>
      <c r="G1776" s="7"/>
      <c r="H1776" s="7"/>
      <c r="I1776" s="7"/>
      <c r="J1776" s="21"/>
      <c r="K1776" s="106"/>
      <c r="M1776" s="107"/>
      <c r="N1776" s="27"/>
      <c r="O1776" s="9"/>
      <c r="P1776" s="9"/>
      <c r="Q1776" s="9"/>
      <c r="R1776" s="9"/>
      <c r="S1776" s="7"/>
      <c r="T1776" s="7"/>
      <c r="U1776" s="7"/>
      <c r="V1776" s="7"/>
      <c r="W1776" s="7"/>
      <c r="X1776" s="7"/>
      <c r="Y1776" s="7" t="s">
        <v>2473</v>
      </c>
      <c r="Z1776" s="22">
        <v>670595.40404058236</v>
      </c>
      <c r="AA1776" s="22">
        <v>688701.47994967795</v>
      </c>
      <c r="AB1776" s="82">
        <f>AA1776*1.029</f>
        <v>708673.82286821853</v>
      </c>
      <c r="AC1776" s="82">
        <f>AB1776*1.027</f>
        <v>727808.01608566032</v>
      </c>
      <c r="AD1776" s="455">
        <f>AC1776*1.027</f>
        <v>747458.83251997305</v>
      </c>
      <c r="AF1776" s="7"/>
      <c r="AG1776" s="7"/>
      <c r="AH1776" s="7"/>
      <c r="AI1776" s="7"/>
      <c r="AJ1776" s="7"/>
      <c r="AK1776" s="7"/>
      <c r="AL1776" s="7"/>
      <c r="AM1776" s="7"/>
      <c r="AN1776" s="7"/>
      <c r="AO1776" s="7"/>
      <c r="AP1776" s="7"/>
      <c r="AQ1776" s="7"/>
      <c r="AR1776" s="7"/>
      <c r="AS1776" s="7"/>
      <c r="AT1776" s="7"/>
      <c r="AU1776" s="7"/>
      <c r="AV1776" s="7"/>
      <c r="AW1776" s="7"/>
      <c r="AX1776" s="7"/>
      <c r="AY1776" s="7"/>
      <c r="AZ1776" s="7"/>
      <c r="BA1776" s="7"/>
      <c r="BB1776" s="7"/>
    </row>
    <row r="1777" spans="1:54" x14ac:dyDescent="0.25">
      <c r="A1777" s="7" t="s">
        <v>825</v>
      </c>
      <c r="B1777" s="7"/>
      <c r="C1777" s="7"/>
      <c r="D1777" s="7"/>
      <c r="E1777" s="7"/>
      <c r="F1777" s="7"/>
      <c r="G1777" s="7"/>
      <c r="H1777" s="7"/>
      <c r="I1777" s="7"/>
      <c r="J1777" s="21"/>
      <c r="K1777" s="123">
        <f>SUM(K8:K1770)</f>
        <v>59619633.427475139</v>
      </c>
      <c r="L1777" s="123">
        <f>SUM(L8:L1770)</f>
        <v>399624665.80921745</v>
      </c>
      <c r="M1777" s="123">
        <f>SUM(M8:M1770)</f>
        <v>459244299.2366848</v>
      </c>
      <c r="N1777" s="27"/>
      <c r="O1777" s="9"/>
      <c r="P1777" s="9"/>
      <c r="Q1777" s="9"/>
      <c r="R1777" s="9"/>
      <c r="S1777" s="7"/>
      <c r="T1777" s="7"/>
      <c r="U1777" s="7"/>
      <c r="V1777" s="7"/>
      <c r="W1777" s="7"/>
      <c r="X1777" s="7"/>
      <c r="Y1777" s="7" t="s">
        <v>2474</v>
      </c>
      <c r="Z1777" s="22">
        <f>Z1772*Z1776</f>
        <v>401854295.871319</v>
      </c>
      <c r="AA1777" s="22">
        <f t="shared" ref="AA1777:AD1777" si="41">AA1772*AA1776</f>
        <v>458101267.74652743</v>
      </c>
      <c r="AB1777" s="22">
        <f t="shared" si="41"/>
        <v>478886335.8031987</v>
      </c>
      <c r="AC1777" s="22">
        <f t="shared" si="41"/>
        <v>370818184.19564396</v>
      </c>
      <c r="AD1777" s="22">
        <f t="shared" si="41"/>
        <v>239498267.58660805</v>
      </c>
      <c r="AF1777" s="7"/>
      <c r="AG1777" s="7"/>
      <c r="AH1777" s="7"/>
      <c r="AI1777" s="7"/>
      <c r="AJ1777" s="7"/>
      <c r="AK1777" s="7"/>
      <c r="AL1777" s="7"/>
      <c r="AM1777" s="7"/>
      <c r="AN1777" s="7"/>
      <c r="AO1777" s="7"/>
      <c r="AP1777" s="7"/>
      <c r="AQ1777" s="7"/>
      <c r="AR1777" s="7"/>
      <c r="AS1777" s="7"/>
      <c r="AT1777" s="7"/>
      <c r="AU1777" s="7"/>
      <c r="AV1777" s="7"/>
      <c r="AW1777" s="7"/>
      <c r="AX1777" s="7"/>
      <c r="AY1777" s="7"/>
      <c r="AZ1777" s="7"/>
      <c r="BA1777" s="7"/>
      <c r="BB1777" s="7"/>
    </row>
    <row r="1778" spans="1:54" x14ac:dyDescent="0.25">
      <c r="A1778" s="7" t="s">
        <v>825</v>
      </c>
      <c r="B1778" s="7"/>
      <c r="C1778" s="7"/>
      <c r="D1778" s="7"/>
      <c r="E1778" s="7"/>
      <c r="F1778" s="7"/>
      <c r="G1778" s="7"/>
      <c r="H1778" s="7"/>
      <c r="I1778" s="7"/>
      <c r="J1778" s="21"/>
      <c r="K1778" s="124"/>
      <c r="L1778" s="125"/>
      <c r="M1778" s="410"/>
      <c r="N1778" s="27" t="s">
        <v>826</v>
      </c>
      <c r="O1778" s="9"/>
      <c r="P1778" s="9"/>
      <c r="Q1778" s="9"/>
      <c r="R1778" s="9"/>
      <c r="S1778" s="7"/>
      <c r="T1778" s="7"/>
      <c r="U1778" s="7"/>
      <c r="V1778" s="7"/>
      <c r="W1778" s="7"/>
      <c r="X1778" s="7"/>
      <c r="Y1778" s="7" t="s">
        <v>2476</v>
      </c>
      <c r="Z1778" s="7"/>
      <c r="AA1778" s="454"/>
      <c r="AB1778" s="472">
        <f>(70+12+35+23)/3</f>
        <v>46.666666666666664</v>
      </c>
      <c r="AC1778">
        <f>70+12+35+23</f>
        <v>140</v>
      </c>
      <c r="AD1778">
        <f>140</f>
        <v>140</v>
      </c>
      <c r="AF1778" s="7"/>
      <c r="AG1778" s="7"/>
      <c r="AH1778" s="7"/>
      <c r="AI1778" s="7"/>
      <c r="AJ1778" s="7"/>
      <c r="AK1778" s="7"/>
      <c r="AL1778" s="7"/>
      <c r="AM1778" s="7"/>
      <c r="AN1778" s="7"/>
      <c r="AO1778" s="7"/>
      <c r="AP1778" s="7"/>
      <c r="AQ1778" s="7"/>
      <c r="AR1778" s="7"/>
      <c r="AS1778" s="7"/>
      <c r="AT1778" s="7"/>
      <c r="AU1778" s="7"/>
      <c r="AV1778" s="7"/>
      <c r="AW1778" s="7"/>
      <c r="AX1778" s="7"/>
      <c r="AY1778" s="7"/>
      <c r="AZ1778" s="7"/>
      <c r="BA1778" s="7"/>
      <c r="BB1778" s="7"/>
    </row>
    <row r="1779" spans="1:54" x14ac:dyDescent="0.25">
      <c r="A1779" s="7"/>
      <c r="B1779" s="7"/>
      <c r="C1779" s="7"/>
      <c r="D1779" s="7"/>
      <c r="E1779" s="7"/>
      <c r="F1779" s="7"/>
      <c r="G1779" s="7"/>
      <c r="H1779" s="7"/>
      <c r="I1779" s="7"/>
      <c r="J1779" s="21"/>
      <c r="K1779" s="30" t="s">
        <v>793</v>
      </c>
      <c r="L1779" s="30" t="s">
        <v>794</v>
      </c>
      <c r="M1779" s="31"/>
      <c r="N1779" s="42"/>
      <c r="O1779" s="100"/>
      <c r="P1779" s="100"/>
      <c r="Q1779" s="100"/>
      <c r="R1779" s="100"/>
      <c r="S1779" s="42"/>
      <c r="T1779" s="7"/>
      <c r="U1779" s="7"/>
      <c r="V1779" s="7"/>
      <c r="W1779" s="7"/>
      <c r="X1779" s="7"/>
      <c r="Y1779" s="7" t="s">
        <v>2477</v>
      </c>
      <c r="Z1779" s="7"/>
      <c r="AA1779" s="7"/>
      <c r="AB1779" s="455"/>
      <c r="AC1779" s="455">
        <f>(70+12+35+43)/3</f>
        <v>53.333333333333336</v>
      </c>
      <c r="AD1779">
        <f>70+12+35+43</f>
        <v>160</v>
      </c>
      <c r="AF1779" s="7"/>
      <c r="AG1779" s="7"/>
      <c r="AH1779" s="7"/>
      <c r="AI1779" s="7"/>
      <c r="AJ1779" s="7"/>
      <c r="AK1779" s="7"/>
      <c r="AL1779" s="7"/>
      <c r="AM1779" s="7"/>
      <c r="AN1779" s="7"/>
      <c r="AO1779" s="7"/>
      <c r="AP1779" s="7"/>
      <c r="AQ1779" s="7"/>
      <c r="AR1779" s="7"/>
      <c r="AS1779" s="7"/>
      <c r="AT1779" s="7"/>
      <c r="AU1779" s="7"/>
      <c r="AV1779" s="7"/>
      <c r="AW1779" s="7"/>
      <c r="AX1779" s="7"/>
      <c r="AY1779" s="7"/>
      <c r="AZ1779" s="7"/>
      <c r="BA1779" s="7"/>
      <c r="BB1779" s="7"/>
    </row>
    <row r="1780" spans="1:54" x14ac:dyDescent="0.25">
      <c r="A1780" s="42"/>
      <c r="B1780" s="7"/>
      <c r="C1780" s="7"/>
      <c r="D1780" s="7"/>
      <c r="E1780" s="7"/>
      <c r="F1780" s="7"/>
      <c r="G1780" s="7"/>
      <c r="H1780" s="7"/>
      <c r="I1780" s="7"/>
      <c r="J1780" s="21"/>
      <c r="M1780" s="2" t="s">
        <v>1417</v>
      </c>
      <c r="N1780" s="42"/>
      <c r="O1780" s="100"/>
      <c r="P1780" s="100"/>
      <c r="Q1780" s="100"/>
      <c r="R1780" s="100"/>
      <c r="S1780" s="42"/>
      <c r="T1780" s="7"/>
      <c r="U1780" s="7"/>
      <c r="V1780" s="7"/>
      <c r="W1780" s="7"/>
      <c r="X1780" s="7"/>
      <c r="Y1780" s="7" t="s">
        <v>2868</v>
      </c>
      <c r="Z1780" s="7"/>
      <c r="AA1780" s="7"/>
      <c r="AC1780" s="455"/>
      <c r="AD1780" s="455">
        <f>(70+12+35+32)/3</f>
        <v>49.666666666666664</v>
      </c>
      <c r="AF1780" s="7"/>
      <c r="AG1780" s="7"/>
      <c r="AH1780" s="7"/>
      <c r="AI1780" s="7"/>
      <c r="AJ1780" s="7"/>
      <c r="AK1780" s="7"/>
      <c r="AL1780" s="7"/>
      <c r="AM1780" s="7"/>
      <c r="AN1780" s="7"/>
      <c r="AO1780" s="7"/>
      <c r="AP1780" s="7"/>
      <c r="AQ1780" s="7"/>
      <c r="AR1780" s="7"/>
      <c r="AS1780" s="7"/>
      <c r="AT1780" s="7"/>
      <c r="AU1780" s="7"/>
      <c r="AV1780" s="7"/>
      <c r="AW1780" s="7"/>
      <c r="AX1780" s="7"/>
      <c r="AY1780" s="7"/>
      <c r="AZ1780" s="7"/>
      <c r="BA1780" s="7"/>
      <c r="BB1780" s="7"/>
    </row>
    <row r="1781" spans="1:54" x14ac:dyDescent="0.25">
      <c r="A1781" s="7"/>
      <c r="B1781" s="7"/>
      <c r="C1781" s="7"/>
      <c r="D1781" s="7"/>
      <c r="E1781" s="7"/>
      <c r="F1781" s="7"/>
      <c r="G1781" s="7"/>
      <c r="H1781" s="7"/>
      <c r="I1781" s="7"/>
      <c r="J1781" s="21"/>
      <c r="K1781" s="21"/>
      <c r="L1781" s="21"/>
      <c r="M1781" s="23">
        <f>M1777+Postdok!M350+Kvinneprofessorat!G10</f>
        <v>528465545.69378901</v>
      </c>
      <c r="N1781" s="27"/>
      <c r="O1781" s="9"/>
      <c r="P1781" s="9"/>
      <c r="Q1781" s="9"/>
      <c r="R1781" s="9"/>
      <c r="S1781" s="7"/>
      <c r="T1781" s="7"/>
      <c r="U1781" s="7"/>
      <c r="V1781" s="7"/>
      <c r="W1781" s="7"/>
      <c r="X1781" s="7"/>
      <c r="Y1781" s="7" t="s">
        <v>2478</v>
      </c>
      <c r="Z1781" s="7"/>
      <c r="AA1781" s="454">
        <f>AA1772+AA1778+AA1779+AA1780</f>
        <v>665.16666666666663</v>
      </c>
      <c r="AB1781" s="454">
        <f t="shared" ref="AB1781" si="42">AB1772+AB1778+AB1779+AB1780</f>
        <v>722.41666666666663</v>
      </c>
      <c r="AC1781" s="454">
        <f>AC1772+AC1778+AC1779+AC1780</f>
        <v>702.83333333333337</v>
      </c>
      <c r="AD1781" s="454">
        <f>AD1772+AD1778+AD1779+AD1780</f>
        <v>670.08333333333337</v>
      </c>
      <c r="AF1781" s="7"/>
      <c r="AG1781" s="7"/>
      <c r="AH1781" s="7"/>
      <c r="AI1781" s="7"/>
      <c r="AJ1781" s="7"/>
      <c r="AK1781" s="7"/>
      <c r="AL1781" s="7"/>
      <c r="AM1781" s="7"/>
      <c r="AN1781" s="7"/>
      <c r="AO1781" s="7"/>
      <c r="AP1781" s="7"/>
      <c r="AQ1781" s="7"/>
      <c r="AR1781" s="7"/>
      <c r="AS1781" s="7"/>
      <c r="AT1781" s="7"/>
      <c r="AU1781" s="7"/>
      <c r="AV1781" s="7"/>
      <c r="AW1781" s="7"/>
      <c r="AX1781" s="7"/>
      <c r="AY1781" s="7"/>
      <c r="AZ1781" s="7"/>
      <c r="BA1781" s="7"/>
      <c r="BB1781" s="7"/>
    </row>
    <row r="1782" spans="1:54" x14ac:dyDescent="0.25">
      <c r="A1782" s="7"/>
      <c r="B1782" s="7"/>
      <c r="C1782" s="7"/>
      <c r="D1782" s="7"/>
      <c r="E1782" s="7"/>
      <c r="F1782" s="7"/>
      <c r="G1782" s="7"/>
      <c r="H1782" s="7"/>
      <c r="I1782" s="7"/>
      <c r="J1782" s="21"/>
      <c r="K1782" s="21"/>
      <c r="L1782" s="21"/>
      <c r="M1782" s="5"/>
      <c r="N1782" s="27"/>
      <c r="O1782" s="9"/>
      <c r="P1782" s="9"/>
      <c r="Q1782" s="9"/>
      <c r="R1782" s="9"/>
      <c r="S1782" s="7"/>
      <c r="T1782" s="7"/>
      <c r="U1782" s="7"/>
      <c r="V1782" s="7"/>
      <c r="W1782" s="7"/>
      <c r="X1782" s="7"/>
      <c r="Y1782" s="7"/>
      <c r="Z1782" s="7"/>
      <c r="AA1782" s="7"/>
      <c r="AF1782" s="7"/>
      <c r="AG1782" s="7"/>
      <c r="AH1782" s="7"/>
      <c r="AI1782" s="7"/>
      <c r="AJ1782" s="7"/>
      <c r="AK1782" s="7"/>
      <c r="AL1782" s="7"/>
      <c r="AM1782" s="7"/>
      <c r="AN1782" s="7"/>
      <c r="AO1782" s="7"/>
      <c r="AP1782" s="7"/>
      <c r="AQ1782" s="7"/>
      <c r="AR1782" s="7"/>
      <c r="AS1782" s="7"/>
      <c r="AT1782" s="7"/>
      <c r="AU1782" s="7"/>
      <c r="AV1782" s="7"/>
      <c r="AW1782" s="7"/>
      <c r="AX1782" s="7"/>
      <c r="AY1782" s="7"/>
      <c r="AZ1782" s="7"/>
      <c r="BA1782" s="7"/>
      <c r="BB1782" s="7"/>
    </row>
    <row r="1783" spans="1:54" x14ac:dyDescent="0.25">
      <c r="A1783" s="7"/>
      <c r="B1783" s="7"/>
      <c r="C1783" s="7"/>
      <c r="D1783" s="7"/>
      <c r="E1783" s="7"/>
      <c r="F1783" s="7"/>
      <c r="G1783" s="7"/>
      <c r="H1783" s="7"/>
      <c r="I1783" s="7"/>
      <c r="J1783" s="21"/>
      <c r="K1783" s="21"/>
      <c r="L1783" s="21"/>
      <c r="M1783" s="21"/>
      <c r="N1783" s="27" t="s">
        <v>986</v>
      </c>
      <c r="O1783" s="9"/>
      <c r="P1783" s="9"/>
      <c r="Q1783" s="9"/>
      <c r="R1783" s="9"/>
      <c r="S1783" s="7"/>
      <c r="T1783" s="7"/>
      <c r="U1783" s="7"/>
      <c r="V1783" s="7"/>
      <c r="W1783" s="7"/>
      <c r="X1783" s="7"/>
      <c r="Y1783" s="7" t="s">
        <v>2430</v>
      </c>
      <c r="Z1783" s="22">
        <f>M1777</f>
        <v>459244299.2366848</v>
      </c>
      <c r="AA1783" s="22">
        <f>AA1776*AA1781</f>
        <v>458101267.74652743</v>
      </c>
      <c r="AB1783" s="22">
        <f t="shared" ref="AB1783:AC1783" si="43">AB1776*AB1781</f>
        <v>511957780.87038219</v>
      </c>
      <c r="AC1783" s="22">
        <f t="shared" si="43"/>
        <v>511527733.97220498</v>
      </c>
      <c r="AD1783" s="22">
        <f>AD1776*AD1781</f>
        <v>500859706.02442533</v>
      </c>
      <c r="AF1783" s="7"/>
      <c r="AG1783" s="7"/>
      <c r="AH1783" s="7"/>
      <c r="AI1783" s="7"/>
      <c r="AJ1783" s="7"/>
      <c r="AK1783" s="7"/>
      <c r="AL1783" s="7"/>
      <c r="AM1783" s="7"/>
      <c r="AN1783" s="7"/>
      <c r="AO1783" s="7"/>
      <c r="AP1783" s="7"/>
      <c r="AQ1783" s="7"/>
      <c r="AR1783" s="7"/>
      <c r="AS1783" s="7"/>
      <c r="AT1783" s="7"/>
      <c r="AU1783" s="7"/>
      <c r="AV1783" s="7"/>
      <c r="AW1783" s="7"/>
      <c r="AX1783" s="7"/>
      <c r="AY1783" s="7"/>
      <c r="AZ1783" s="7"/>
      <c r="BA1783" s="7"/>
      <c r="BB1783" s="7"/>
    </row>
    <row r="1784" spans="1:54" x14ac:dyDescent="0.25">
      <c r="A1784" s="7"/>
      <c r="B1784" s="7"/>
      <c r="C1784" s="7"/>
      <c r="D1784" s="7"/>
      <c r="E1784" s="7"/>
      <c r="F1784" s="7"/>
      <c r="G1784" s="7"/>
      <c r="H1784" s="7"/>
      <c r="I1784" s="7"/>
      <c r="J1784" s="21"/>
      <c r="L1784" s="22"/>
      <c r="M1784" s="5"/>
      <c r="N1784" s="27" t="s">
        <v>1419</v>
      </c>
      <c r="O1784" s="9"/>
      <c r="P1784" s="9"/>
      <c r="Q1784" s="9"/>
      <c r="R1784" s="9"/>
      <c r="S1784" s="7"/>
      <c r="T1784" s="7"/>
      <c r="U1784" s="7"/>
      <c r="V1784" s="7"/>
      <c r="W1784" s="7"/>
      <c r="X1784" s="7"/>
      <c r="Y1784" s="7" t="s">
        <v>1419</v>
      </c>
      <c r="Z1784" s="22">
        <f>Postdok!M350</f>
        <v>63536082.336490244</v>
      </c>
      <c r="AA1784" s="22">
        <f>Postdok!AA357</f>
        <v>64412718.971960157</v>
      </c>
      <c r="AB1784" s="22">
        <f>Postdok!AB357</f>
        <v>61664465.281519286</v>
      </c>
      <c r="AC1784" s="22">
        <f>Postdok!AC357</f>
        <v>60074486.661070548</v>
      </c>
      <c r="AD1784" s="22">
        <f>Postdok!AD357</f>
        <v>68236762.585469201</v>
      </c>
      <c r="AF1784" s="7"/>
      <c r="AG1784" s="7"/>
      <c r="AH1784" s="7"/>
      <c r="AI1784" s="7"/>
      <c r="AJ1784" s="7"/>
      <c r="AK1784" s="7"/>
      <c r="AL1784" s="7"/>
      <c r="AM1784" s="7"/>
      <c r="AN1784" s="7"/>
      <c r="AO1784" s="7"/>
      <c r="AP1784" s="7"/>
      <c r="AQ1784" s="7"/>
      <c r="AR1784" s="7"/>
      <c r="AS1784" s="7"/>
      <c r="AT1784" s="7"/>
      <c r="AU1784" s="7"/>
      <c r="AV1784" s="7"/>
      <c r="AW1784" s="7"/>
      <c r="AX1784" s="7"/>
      <c r="AY1784" s="7"/>
      <c r="AZ1784" s="7"/>
      <c r="BA1784" s="7"/>
      <c r="BB1784" s="7"/>
    </row>
    <row r="1785" spans="1:54" x14ac:dyDescent="0.25">
      <c r="A1785" s="7"/>
      <c r="B1785" s="7"/>
      <c r="C1785" s="7"/>
      <c r="D1785" s="7"/>
      <c r="E1785" s="7"/>
      <c r="F1785" s="7"/>
      <c r="G1785" s="7"/>
      <c r="H1785" s="7"/>
      <c r="I1785" s="7"/>
      <c r="J1785" s="21"/>
      <c r="L1785" s="22"/>
      <c r="M1785" s="5"/>
      <c r="N1785" s="27" t="s">
        <v>2032</v>
      </c>
      <c r="O1785" s="9"/>
      <c r="P1785" s="9"/>
      <c r="Q1785" s="9"/>
      <c r="R1785" s="9"/>
      <c r="S1785" s="7"/>
      <c r="T1785" s="7"/>
      <c r="U1785" s="7"/>
      <c r="V1785" s="7"/>
      <c r="W1785" s="7"/>
      <c r="X1785" s="7"/>
      <c r="Y1785" s="7" t="s">
        <v>2479</v>
      </c>
      <c r="Z1785" s="22">
        <v>5685164.1206139578</v>
      </c>
      <c r="AA1785" s="22">
        <v>5838663.5518705333</v>
      </c>
      <c r="AB1785" s="22">
        <f>AA1785*1.029</f>
        <v>6007984.794874778</v>
      </c>
      <c r="AC1785" s="22">
        <f>AB1785*1.027</f>
        <v>6170200.3843363961</v>
      </c>
      <c r="AD1785" s="22">
        <f>AC1785*1.027</f>
        <v>6336795.7947134785</v>
      </c>
      <c r="AF1785" s="7"/>
      <c r="AG1785" s="7"/>
      <c r="AH1785" s="7"/>
      <c r="AI1785" s="7"/>
      <c r="AJ1785" s="7"/>
      <c r="AK1785" s="7"/>
      <c r="AL1785" s="7"/>
      <c r="AM1785" s="7"/>
      <c r="AN1785" s="7"/>
      <c r="AO1785" s="7"/>
      <c r="AP1785" s="7"/>
      <c r="AQ1785" s="7"/>
      <c r="AR1785" s="7"/>
      <c r="AS1785" s="7"/>
      <c r="AT1785" s="7"/>
      <c r="AU1785" s="7"/>
      <c r="AV1785" s="7"/>
      <c r="AW1785" s="7"/>
      <c r="AX1785" s="7"/>
      <c r="AY1785" s="7"/>
      <c r="AZ1785" s="7"/>
      <c r="BA1785" s="7"/>
      <c r="BB1785" s="7"/>
    </row>
    <row r="1786" spans="1:54" ht="15" x14ac:dyDescent="0.25">
      <c r="A1786" s="191"/>
      <c r="B1786" s="191"/>
      <c r="C1786" s="191"/>
      <c r="D1786" s="7"/>
      <c r="E1786" s="7"/>
      <c r="F1786" s="7"/>
      <c r="G1786" s="7"/>
      <c r="H1786" s="7"/>
      <c r="I1786" s="7"/>
      <c r="J1786" s="21"/>
      <c r="K1786" s="21"/>
      <c r="L1786" s="21"/>
      <c r="M1786" s="5"/>
      <c r="N1786" s="27" t="s">
        <v>946</v>
      </c>
      <c r="O1786" s="9"/>
      <c r="P1786" s="9"/>
      <c r="Q1786" s="9"/>
      <c r="R1786" s="9"/>
      <c r="S1786" s="7"/>
      <c r="T1786" s="7"/>
      <c r="U1786" s="7"/>
      <c r="V1786" s="7"/>
      <c r="W1786" s="7"/>
      <c r="X1786" s="7"/>
      <c r="Y1786" s="7" t="s">
        <v>2474</v>
      </c>
      <c r="Z1786" s="22">
        <f>Z1783+Z1784+Z1785</f>
        <v>528465545.69378901</v>
      </c>
      <c r="AA1786" s="22">
        <f>AA1783+AA1784+AA1785</f>
        <v>528352650.27035815</v>
      </c>
      <c r="AB1786" s="22">
        <f t="shared" ref="AB1786:AD1786" si="44">AB1783+AB1784+AB1785</f>
        <v>579630230.94677627</v>
      </c>
      <c r="AC1786" s="22">
        <f t="shared" si="44"/>
        <v>577772421.01761186</v>
      </c>
      <c r="AD1786" s="22">
        <f t="shared" si="44"/>
        <v>575433264.40460801</v>
      </c>
      <c r="AF1786" s="7"/>
      <c r="AG1786" s="7"/>
      <c r="AH1786" s="7"/>
      <c r="AI1786" s="7"/>
      <c r="AJ1786" s="7"/>
      <c r="AK1786" s="7"/>
      <c r="AL1786" s="7"/>
      <c r="AM1786" s="7"/>
      <c r="AN1786" s="7"/>
      <c r="AO1786" s="7"/>
      <c r="AP1786" s="7"/>
      <c r="AQ1786" s="7"/>
      <c r="AR1786" s="7"/>
      <c r="AS1786" s="7"/>
      <c r="AT1786" s="7"/>
      <c r="AU1786" s="7"/>
      <c r="AV1786" s="7"/>
      <c r="AW1786" s="7"/>
      <c r="AX1786" s="7"/>
      <c r="AY1786" s="7"/>
      <c r="AZ1786" s="7"/>
      <c r="BA1786" s="7"/>
      <c r="BB1786" s="7"/>
    </row>
    <row r="1787" spans="1:54" x14ac:dyDescent="0.25">
      <c r="A1787" s="7"/>
      <c r="B1787" s="7"/>
      <c r="C1787" s="7"/>
      <c r="D1787" s="7"/>
      <c r="E1787" s="7"/>
      <c r="F1787" s="7"/>
      <c r="G1787" s="7"/>
      <c r="H1787" s="7"/>
      <c r="I1787" s="7"/>
      <c r="J1787" s="21"/>
      <c r="K1787" s="21"/>
      <c r="L1787" s="21"/>
      <c r="M1787" s="5"/>
      <c r="N1787" s="27"/>
      <c r="O1787" s="9"/>
      <c r="P1787" s="9"/>
      <c r="Q1787" s="9"/>
      <c r="R1787" s="9"/>
      <c r="S1787" s="7"/>
      <c r="T1787" s="7"/>
      <c r="U1787" s="7"/>
      <c r="V1787" s="7"/>
      <c r="W1787" s="7"/>
      <c r="X1787" s="7"/>
      <c r="Y1787" s="7"/>
      <c r="Z1787" s="7"/>
      <c r="AA1787" s="7"/>
      <c r="AF1787" s="7"/>
      <c r="AG1787" s="7"/>
      <c r="AH1787" s="7"/>
      <c r="AI1787" s="7"/>
      <c r="AJ1787" s="7"/>
      <c r="AK1787" s="7"/>
      <c r="AL1787" s="7"/>
      <c r="AM1787" s="7"/>
      <c r="AN1787" s="7"/>
      <c r="AO1787" s="7"/>
      <c r="AP1787" s="7"/>
      <c r="AQ1787" s="7"/>
      <c r="AR1787" s="7"/>
      <c r="AS1787" s="7"/>
      <c r="AT1787" s="7"/>
      <c r="AU1787" s="7"/>
      <c r="AV1787" s="7"/>
      <c r="AW1787" s="7"/>
      <c r="AX1787" s="7"/>
      <c r="AY1787" s="7"/>
      <c r="AZ1787" s="7"/>
      <c r="BA1787" s="7"/>
      <c r="BB1787" s="7"/>
    </row>
    <row r="1788" spans="1:54" x14ac:dyDescent="0.25">
      <c r="A1788" s="7"/>
      <c r="B1788" s="7"/>
      <c r="C1788" s="7"/>
      <c r="D1788" s="7"/>
      <c r="E1788" s="7"/>
      <c r="F1788" s="7"/>
      <c r="G1788" s="7"/>
      <c r="H1788" s="7"/>
      <c r="I1788" s="7"/>
      <c r="J1788" s="21"/>
      <c r="K1788" s="21"/>
      <c r="L1788" s="21"/>
      <c r="M1788" s="5"/>
      <c r="N1788" s="27"/>
      <c r="O1788" s="9"/>
      <c r="P1788" s="9"/>
      <c r="Q1788" s="9"/>
      <c r="R1788" s="9"/>
      <c r="S1788" s="7"/>
      <c r="T1788" s="7"/>
      <c r="U1788" s="7"/>
      <c r="V1788" s="7"/>
      <c r="W1788" s="7"/>
      <c r="X1788" s="7"/>
      <c r="Y1788" s="7"/>
      <c r="Z1788" s="7"/>
      <c r="AA1788" s="7"/>
      <c r="AF1788" s="7"/>
      <c r="AG1788" s="7"/>
      <c r="AH1788" s="7"/>
      <c r="AI1788" s="7"/>
      <c r="AJ1788" s="7"/>
      <c r="AK1788" s="7"/>
      <c r="AL1788" s="7"/>
      <c r="AM1788" s="7"/>
      <c r="AN1788" s="7"/>
      <c r="AO1788" s="7"/>
      <c r="AP1788" s="7"/>
      <c r="AQ1788" s="7"/>
      <c r="AR1788" s="7"/>
      <c r="AS1788" s="7"/>
      <c r="AT1788" s="7"/>
      <c r="AU1788" s="7"/>
      <c r="AV1788" s="7"/>
      <c r="AW1788" s="7"/>
      <c r="AX1788" s="7"/>
      <c r="AY1788" s="7"/>
      <c r="AZ1788" s="7"/>
      <c r="BA1788" s="7"/>
      <c r="BB1788" s="7"/>
    </row>
    <row r="1789" spans="1:54" x14ac:dyDescent="0.25">
      <c r="A1789" s="7"/>
      <c r="B1789" s="7"/>
      <c r="C1789" s="7"/>
      <c r="D1789" s="7"/>
      <c r="E1789" s="7"/>
      <c r="F1789" s="7"/>
      <c r="G1789" s="7"/>
      <c r="H1789" s="7"/>
      <c r="I1789" s="7"/>
      <c r="J1789" s="21"/>
      <c r="K1789" s="21"/>
      <c r="L1789" s="21"/>
      <c r="M1789" s="5"/>
      <c r="N1789" s="27"/>
      <c r="O1789" s="9"/>
      <c r="P1789" s="9"/>
      <c r="Q1789" s="9"/>
      <c r="R1789" s="9"/>
      <c r="S1789" s="7"/>
      <c r="T1789" s="7"/>
      <c r="U1789" s="7"/>
      <c r="V1789" s="7"/>
      <c r="W1789" s="7"/>
      <c r="X1789" s="7"/>
      <c r="Y1789" s="7"/>
      <c r="Z1789" s="7"/>
      <c r="AA1789" s="7"/>
      <c r="AF1789" s="7"/>
      <c r="AG1789" s="7"/>
      <c r="AH1789" s="7"/>
      <c r="AI1789" s="7"/>
      <c r="AJ1789" s="7"/>
      <c r="AK1789" s="7"/>
      <c r="AL1789" s="7"/>
      <c r="AM1789" s="7"/>
      <c r="AN1789" s="7"/>
      <c r="AO1789" s="7"/>
      <c r="AP1789" s="7"/>
      <c r="AQ1789" s="7"/>
      <c r="AR1789" s="7"/>
      <c r="AS1789" s="7"/>
      <c r="AT1789" s="7"/>
      <c r="AU1789" s="7"/>
      <c r="AV1789" s="7"/>
      <c r="AW1789" s="7"/>
      <c r="AX1789" s="7"/>
      <c r="AY1789" s="7"/>
      <c r="AZ1789" s="7"/>
      <c r="BA1789" s="7"/>
      <c r="BB1789" s="7"/>
    </row>
    <row r="1790" spans="1:54" x14ac:dyDescent="0.25">
      <c r="A1790" s="7"/>
      <c r="B1790" s="7"/>
      <c r="C1790" s="7"/>
      <c r="D1790" s="7"/>
      <c r="E1790" s="7"/>
      <c r="F1790" s="7"/>
      <c r="G1790" s="7"/>
      <c r="H1790" s="7"/>
      <c r="J1790" s="21"/>
      <c r="K1790" s="21"/>
      <c r="L1790" s="21"/>
      <c r="M1790" s="5"/>
      <c r="N1790" s="27"/>
      <c r="O1790" s="9"/>
      <c r="P1790" s="9"/>
      <c r="Q1790" s="9"/>
      <c r="R1790" s="9"/>
      <c r="S1790" s="7"/>
      <c r="T1790" s="7"/>
      <c r="U1790" s="7"/>
      <c r="V1790" s="7"/>
      <c r="W1790" s="7"/>
      <c r="X1790" s="7"/>
      <c r="Y1790" s="7"/>
      <c r="Z1790" s="7"/>
      <c r="AA1790" s="7"/>
      <c r="AF1790" s="7"/>
      <c r="AG1790" s="7"/>
      <c r="AH1790" s="7"/>
      <c r="AI1790" s="7"/>
      <c r="AJ1790" s="7"/>
      <c r="AK1790" s="7"/>
      <c r="AL1790" s="7"/>
      <c r="AM1790" s="7"/>
      <c r="AN1790" s="7"/>
      <c r="AO1790" s="7"/>
      <c r="AP1790" s="7"/>
      <c r="AQ1790" s="7"/>
      <c r="AR1790" s="7"/>
      <c r="AS1790" s="7"/>
      <c r="AT1790" s="7"/>
      <c r="AU1790" s="7"/>
      <c r="AV1790" s="7"/>
      <c r="AW1790" s="7"/>
      <c r="AX1790" s="7"/>
      <c r="AY1790" s="7"/>
      <c r="AZ1790" s="7"/>
      <c r="BA1790" s="7"/>
      <c r="BB1790" s="7"/>
    </row>
    <row r="1791" spans="1:54" x14ac:dyDescent="0.25">
      <c r="A1791" s="7"/>
      <c r="B1791" s="7"/>
      <c r="C1791" s="7"/>
      <c r="D1791" s="7"/>
      <c r="E1791" s="7"/>
      <c r="F1791" s="7"/>
      <c r="G1791" s="7"/>
      <c r="H1791" s="7"/>
      <c r="I1791" s="7"/>
      <c r="J1791" s="21"/>
      <c r="K1791" s="21"/>
      <c r="L1791" s="21"/>
      <c r="M1791" s="5"/>
      <c r="N1791" s="27"/>
      <c r="O1791" s="9"/>
      <c r="P1791" s="9"/>
      <c r="Q1791" s="9"/>
      <c r="R1791" s="9"/>
      <c r="S1791" s="7"/>
      <c r="T1791" s="7"/>
      <c r="U1791" s="7"/>
      <c r="V1791" s="7"/>
      <c r="W1791" s="7"/>
      <c r="X1791" s="7"/>
      <c r="Y1791" s="7"/>
      <c r="Z1791" s="7"/>
      <c r="AA1791" s="7"/>
      <c r="AF1791" s="7"/>
      <c r="AG1791" s="7"/>
      <c r="AH1791" s="7"/>
      <c r="AI1791" s="7"/>
      <c r="AJ1791" s="7"/>
      <c r="AK1791" s="7"/>
      <c r="AL1791" s="7"/>
      <c r="AM1791" s="7"/>
      <c r="AN1791" s="7"/>
      <c r="AO1791" s="7"/>
      <c r="AP1791" s="7"/>
      <c r="AQ1791" s="7"/>
      <c r="AR1791" s="7"/>
      <c r="AS1791" s="7"/>
      <c r="AT1791" s="7"/>
      <c r="AU1791" s="7"/>
      <c r="AV1791" s="7"/>
      <c r="AW1791" s="7"/>
      <c r="AX1791" s="7"/>
      <c r="AY1791" s="7"/>
      <c r="AZ1791" s="7"/>
      <c r="BA1791" s="7"/>
      <c r="BB1791" s="7"/>
    </row>
    <row r="1792" spans="1:54" x14ac:dyDescent="0.25">
      <c r="A1792" s="7"/>
      <c r="B1792" s="7"/>
      <c r="C1792" s="7"/>
      <c r="D1792" s="7"/>
      <c r="E1792" s="7"/>
      <c r="F1792" s="7"/>
      <c r="G1792" s="7"/>
      <c r="H1792" s="7"/>
      <c r="I1792" s="7"/>
      <c r="J1792" s="21"/>
      <c r="K1792" s="21"/>
      <c r="L1792" s="21"/>
      <c r="M1792" s="5"/>
      <c r="N1792" s="27"/>
      <c r="O1792" s="9"/>
      <c r="P1792" s="9"/>
      <c r="Q1792" s="9"/>
      <c r="R1792" s="9"/>
      <c r="S1792" s="7"/>
      <c r="T1792" s="7"/>
      <c r="U1792" s="7"/>
      <c r="V1792" s="7"/>
      <c r="W1792" s="7"/>
      <c r="X1792" s="7"/>
      <c r="Y1792" s="7"/>
      <c r="Z1792" s="7"/>
      <c r="AA1792" s="7"/>
      <c r="AF1792" s="7"/>
      <c r="AG1792" s="7"/>
      <c r="AH1792" s="7"/>
      <c r="AI1792" s="7"/>
      <c r="AJ1792" s="7"/>
      <c r="AK1792" s="7"/>
      <c r="AL1792" s="7"/>
      <c r="AM1792" s="7"/>
      <c r="AN1792" s="7"/>
      <c r="AO1792" s="7"/>
      <c r="AP1792" s="7"/>
      <c r="AQ1792" s="7"/>
      <c r="AR1792" s="7"/>
      <c r="AS1792" s="7"/>
      <c r="AT1792" s="7"/>
      <c r="AU1792" s="7"/>
      <c r="AV1792" s="7"/>
      <c r="AW1792" s="7"/>
      <c r="AX1792" s="7"/>
      <c r="AY1792" s="7"/>
      <c r="AZ1792" s="7"/>
      <c r="BA1792" s="7"/>
      <c r="BB1792" s="7"/>
    </row>
    <row r="1793" spans="1:54" x14ac:dyDescent="0.25">
      <c r="A1793" s="7"/>
      <c r="B1793" s="7"/>
      <c r="C1793" s="7"/>
      <c r="D1793" s="7"/>
      <c r="E1793" s="7"/>
      <c r="F1793" s="7"/>
      <c r="G1793" s="7"/>
      <c r="H1793" s="7"/>
      <c r="I1793" s="7"/>
      <c r="J1793" s="21"/>
      <c r="K1793" s="21"/>
      <c r="L1793" s="21"/>
      <c r="M1793" s="5"/>
      <c r="N1793" s="27"/>
      <c r="O1793" s="9"/>
      <c r="P1793" s="9"/>
      <c r="Q1793" s="9"/>
      <c r="R1793" s="9"/>
      <c r="S1793" s="7"/>
      <c r="T1793" s="7"/>
      <c r="U1793" s="7"/>
      <c r="V1793" s="7"/>
      <c r="W1793" s="7"/>
      <c r="X1793" s="7"/>
      <c r="Y1793" s="7"/>
      <c r="Z1793" s="7"/>
      <c r="AA1793" s="7"/>
      <c r="AF1793" s="7"/>
      <c r="AG1793" s="7"/>
      <c r="AH1793" s="7"/>
      <c r="AI1793" s="7"/>
      <c r="AJ1793" s="7"/>
      <c r="AK1793" s="7"/>
      <c r="AL1793" s="7"/>
      <c r="AM1793" s="7"/>
      <c r="AN1793" s="7"/>
      <c r="AO1793" s="7"/>
      <c r="AP1793" s="7"/>
      <c r="AQ1793" s="7"/>
      <c r="AR1793" s="7"/>
      <c r="AS1793" s="7"/>
      <c r="AT1793" s="7"/>
      <c r="AU1793" s="7"/>
      <c r="AV1793" s="7"/>
      <c r="AW1793" s="7"/>
      <c r="AX1793" s="7"/>
      <c r="AY1793" s="7"/>
      <c r="AZ1793" s="7"/>
      <c r="BA1793" s="7"/>
      <c r="BB1793" s="7"/>
    </row>
    <row r="1794" spans="1:54" x14ac:dyDescent="0.25">
      <c r="A1794" s="7"/>
      <c r="B1794" s="7"/>
      <c r="C1794" s="7"/>
      <c r="D1794" s="7"/>
      <c r="E1794" s="7"/>
      <c r="F1794" s="7"/>
      <c r="G1794" s="7"/>
      <c r="H1794" s="7"/>
      <c r="I1794" s="7"/>
      <c r="J1794" s="21"/>
      <c r="K1794" s="21"/>
      <c r="L1794" s="21"/>
      <c r="M1794" s="5"/>
      <c r="N1794" s="27"/>
      <c r="O1794" s="9"/>
      <c r="P1794" s="9"/>
      <c r="Q1794" s="9"/>
      <c r="R1794" s="9"/>
      <c r="S1794" s="7"/>
      <c r="T1794" s="7"/>
      <c r="U1794" s="7"/>
      <c r="V1794" s="7"/>
      <c r="W1794" s="7"/>
      <c r="X1794" s="7"/>
      <c r="Y1794" s="7"/>
      <c r="Z1794" s="7"/>
      <c r="AA1794" s="7"/>
      <c r="AF1794" s="7"/>
      <c r="AG1794" s="7"/>
      <c r="AH1794" s="7"/>
      <c r="AI1794" s="7"/>
      <c r="AJ1794" s="7"/>
      <c r="AK1794" s="7"/>
      <c r="AL1794" s="7"/>
      <c r="AM1794" s="7"/>
      <c r="AN1794" s="7"/>
      <c r="AO1794" s="7"/>
      <c r="AP1794" s="7"/>
      <c r="AQ1794" s="7"/>
      <c r="AR1794" s="7"/>
      <c r="AS1794" s="7"/>
      <c r="AT1794" s="7"/>
      <c r="AU1794" s="7"/>
      <c r="AV1794" s="7"/>
      <c r="AW1794" s="7"/>
      <c r="AX1794" s="7"/>
      <c r="AY1794" s="7"/>
      <c r="AZ1794" s="7"/>
      <c r="BA1794" s="7"/>
      <c r="BB1794" s="7"/>
    </row>
    <row r="1795" spans="1:54" x14ac:dyDescent="0.25">
      <c r="A1795" s="7"/>
      <c r="B1795" s="7"/>
      <c r="C1795" s="7"/>
      <c r="D1795" s="7"/>
      <c r="E1795" s="7"/>
      <c r="F1795" s="7"/>
      <c r="G1795" s="7"/>
      <c r="H1795" s="7"/>
      <c r="I1795" s="7"/>
      <c r="J1795" s="21"/>
      <c r="K1795" s="21"/>
      <c r="L1795" s="21"/>
      <c r="M1795" s="5"/>
      <c r="N1795" s="27"/>
      <c r="O1795" s="9"/>
      <c r="P1795" s="9"/>
      <c r="Q1795" s="9"/>
      <c r="R1795" s="9"/>
      <c r="S1795" s="7"/>
      <c r="T1795" s="7"/>
      <c r="U1795" s="7"/>
      <c r="V1795" s="7"/>
      <c r="W1795" s="7"/>
      <c r="X1795" s="7"/>
      <c r="Y1795" s="7"/>
      <c r="Z1795" s="7"/>
      <c r="AA1795" s="7"/>
      <c r="AF1795" s="7"/>
      <c r="AG1795" s="7"/>
      <c r="AH1795" s="7"/>
      <c r="AI1795" s="7"/>
      <c r="AJ1795" s="7"/>
      <c r="AK1795" s="7"/>
      <c r="AL1795" s="7"/>
      <c r="AM1795" s="7"/>
      <c r="AN1795" s="7"/>
      <c r="AO1795" s="7"/>
      <c r="AP1795" s="7"/>
      <c r="AQ1795" s="7"/>
      <c r="AR1795" s="7"/>
      <c r="AS1795" s="7"/>
      <c r="AT1795" s="7"/>
      <c r="AU1795" s="7"/>
      <c r="AV1795" s="7"/>
      <c r="AW1795" s="7"/>
      <c r="AX1795" s="7"/>
      <c r="AY1795" s="7"/>
      <c r="AZ1795" s="7"/>
      <c r="BA1795" s="7"/>
      <c r="BB1795" s="7"/>
    </row>
    <row r="1796" spans="1:54" x14ac:dyDescent="0.25">
      <c r="A1796" s="7"/>
      <c r="B1796" s="7"/>
      <c r="C1796" s="7"/>
      <c r="D1796" s="7"/>
      <c r="E1796" s="7"/>
      <c r="F1796" s="7"/>
      <c r="G1796" s="7"/>
      <c r="H1796" s="7"/>
      <c r="I1796" s="7"/>
      <c r="J1796" s="21"/>
      <c r="K1796" s="21"/>
      <c r="L1796" s="21"/>
      <c r="M1796" s="5"/>
      <c r="N1796" s="27"/>
      <c r="O1796" s="9"/>
      <c r="P1796" s="9"/>
      <c r="Q1796" s="9"/>
      <c r="R1796" s="9"/>
      <c r="S1796" s="7"/>
      <c r="T1796" s="7"/>
      <c r="U1796" s="7"/>
      <c r="V1796" s="7"/>
      <c r="W1796" s="7"/>
      <c r="X1796" s="7"/>
      <c r="Y1796" s="7"/>
      <c r="Z1796" s="7"/>
      <c r="AA1796" s="7"/>
      <c r="AF1796" s="7"/>
      <c r="AG1796" s="7"/>
      <c r="AH1796" s="7"/>
      <c r="AI1796" s="7"/>
      <c r="AJ1796" s="7"/>
      <c r="AK1796" s="7"/>
      <c r="AL1796" s="7"/>
      <c r="AM1796" s="7"/>
      <c r="AN1796" s="7"/>
      <c r="AO1796" s="7"/>
      <c r="AP1796" s="7"/>
      <c r="AQ1796" s="7"/>
      <c r="AR1796" s="7"/>
      <c r="AS1796" s="7"/>
      <c r="AT1796" s="7"/>
      <c r="AU1796" s="7"/>
      <c r="AV1796" s="7"/>
      <c r="AW1796" s="7"/>
      <c r="AX1796" s="7"/>
      <c r="AY1796" s="7"/>
      <c r="AZ1796" s="7"/>
      <c r="BA1796" s="7"/>
      <c r="BB1796" s="7"/>
    </row>
    <row r="1797" spans="1:54" x14ac:dyDescent="0.25">
      <c r="A1797" s="7"/>
      <c r="B1797" s="7"/>
      <c r="C1797" s="7"/>
      <c r="D1797" s="7"/>
      <c r="E1797" s="7"/>
      <c r="F1797" s="7"/>
      <c r="G1797" s="7"/>
      <c r="H1797" s="7"/>
      <c r="I1797" s="7"/>
      <c r="J1797" s="21"/>
      <c r="K1797" s="21"/>
      <c r="L1797" s="21"/>
      <c r="M1797" s="5"/>
      <c r="N1797" s="27"/>
      <c r="O1797" s="9"/>
      <c r="P1797" s="9"/>
      <c r="Q1797" s="9"/>
      <c r="R1797" s="9"/>
      <c r="S1797" s="7"/>
      <c r="T1797" s="7"/>
      <c r="U1797" s="7"/>
      <c r="V1797" s="7"/>
      <c r="W1797" s="7"/>
      <c r="X1797" s="7"/>
      <c r="Y1797" s="7"/>
      <c r="Z1797" s="7"/>
      <c r="AA1797" s="7"/>
      <c r="AF1797" s="7"/>
      <c r="AG1797" s="7"/>
      <c r="AH1797" s="7"/>
      <c r="AI1797" s="7"/>
      <c r="AJ1797" s="7"/>
      <c r="AK1797" s="7"/>
      <c r="AL1797" s="7"/>
      <c r="AM1797" s="7"/>
      <c r="AN1797" s="7"/>
      <c r="AO1797" s="7"/>
      <c r="AP1797" s="7"/>
      <c r="AQ1797" s="7"/>
      <c r="AR1797" s="7"/>
      <c r="AS1797" s="7"/>
      <c r="AT1797" s="7"/>
      <c r="AU1797" s="7"/>
      <c r="AV1797" s="7"/>
      <c r="AW1797" s="7"/>
      <c r="AX1797" s="7"/>
      <c r="AY1797" s="7"/>
      <c r="AZ1797" s="7"/>
      <c r="BA1797" s="7"/>
      <c r="BB1797" s="7"/>
    </row>
    <row r="1798" spans="1:54" x14ac:dyDescent="0.25">
      <c r="A1798" s="7"/>
      <c r="B1798" s="7"/>
      <c r="C1798" s="7"/>
      <c r="D1798" s="7"/>
      <c r="E1798" s="7"/>
      <c r="F1798" s="7"/>
      <c r="G1798" s="7"/>
      <c r="H1798" s="7"/>
      <c r="I1798" s="7"/>
      <c r="J1798" s="21"/>
      <c r="K1798" s="21"/>
      <c r="L1798" s="21"/>
      <c r="M1798" s="5"/>
      <c r="N1798" s="27"/>
      <c r="O1798" s="9"/>
      <c r="P1798" s="9"/>
      <c r="Q1798" s="9"/>
      <c r="R1798" s="9"/>
      <c r="S1798" s="7"/>
      <c r="T1798" s="7"/>
      <c r="U1798" s="7"/>
      <c r="V1798" s="7"/>
      <c r="W1798" s="7"/>
      <c r="X1798" s="7"/>
      <c r="Y1798" s="7"/>
      <c r="Z1798" s="7"/>
      <c r="AA1798" s="7"/>
      <c r="AF1798" s="7"/>
      <c r="AG1798" s="7"/>
      <c r="AH1798" s="7"/>
      <c r="AI1798" s="7"/>
      <c r="AJ1798" s="7"/>
      <c r="AK1798" s="7"/>
      <c r="AL1798" s="7"/>
      <c r="AM1798" s="7"/>
      <c r="AN1798" s="7"/>
      <c r="AO1798" s="7"/>
      <c r="AP1798" s="7"/>
      <c r="AQ1798" s="7"/>
      <c r="AR1798" s="7"/>
      <c r="AS1798" s="7"/>
      <c r="AT1798" s="7"/>
      <c r="AU1798" s="7"/>
      <c r="AV1798" s="7"/>
      <c r="AW1798" s="7"/>
      <c r="AX1798" s="7"/>
      <c r="AY1798" s="7"/>
      <c r="AZ1798" s="7"/>
      <c r="BA1798" s="7"/>
      <c r="BB1798" s="7"/>
    </row>
    <row r="1799" spans="1:54" x14ac:dyDescent="0.25">
      <c r="A1799" s="7"/>
      <c r="B1799" s="7"/>
      <c r="C1799" s="7"/>
      <c r="D1799" s="7"/>
      <c r="E1799" s="7"/>
      <c r="F1799" s="7"/>
      <c r="G1799" s="7"/>
      <c r="H1799" s="7"/>
      <c r="I1799" s="7"/>
      <c r="J1799" s="21"/>
      <c r="K1799" s="21"/>
      <c r="L1799" s="21"/>
      <c r="M1799" s="5"/>
      <c r="N1799" s="27"/>
      <c r="O1799" s="9"/>
      <c r="P1799" s="9"/>
      <c r="Q1799" s="9"/>
      <c r="R1799" s="9"/>
      <c r="S1799" s="7"/>
      <c r="T1799" s="7"/>
      <c r="U1799" s="7"/>
      <c r="V1799" s="7"/>
      <c r="W1799" s="7"/>
      <c r="X1799" s="7"/>
      <c r="Y1799" s="7"/>
      <c r="Z1799" s="7"/>
      <c r="AA1799" s="7"/>
      <c r="AF1799" s="7"/>
      <c r="AG1799" s="7"/>
      <c r="AH1799" s="7"/>
      <c r="AI1799" s="7"/>
      <c r="AJ1799" s="7"/>
      <c r="AK1799" s="7"/>
      <c r="AL1799" s="7"/>
      <c r="AM1799" s="7"/>
      <c r="AN1799" s="7"/>
      <c r="AO1799" s="7"/>
      <c r="AP1799" s="7"/>
      <c r="AQ1799" s="7"/>
      <c r="AR1799" s="7"/>
      <c r="AS1799" s="7"/>
      <c r="AT1799" s="7"/>
      <c r="AU1799" s="7"/>
      <c r="AV1799" s="7"/>
      <c r="AW1799" s="7"/>
      <c r="AX1799" s="7"/>
      <c r="AY1799" s="7"/>
      <c r="AZ1799" s="7"/>
      <c r="BA1799" s="7"/>
      <c r="BB1799" s="7"/>
    </row>
    <row r="1800" spans="1:54" x14ac:dyDescent="0.25">
      <c r="A1800" s="7"/>
      <c r="B1800" s="7"/>
      <c r="C1800" s="7"/>
      <c r="D1800" s="7"/>
      <c r="E1800" s="7"/>
      <c r="F1800" s="7"/>
      <c r="G1800" s="7"/>
      <c r="H1800" s="7"/>
      <c r="I1800" s="7"/>
      <c r="J1800" s="21"/>
      <c r="K1800" s="21"/>
      <c r="L1800" s="21"/>
      <c r="M1800" s="5"/>
      <c r="N1800" s="27"/>
      <c r="O1800" s="9"/>
      <c r="P1800" s="9"/>
      <c r="Q1800" s="9"/>
      <c r="R1800" s="9"/>
      <c r="S1800" s="7"/>
      <c r="T1800" s="7"/>
      <c r="U1800" s="7"/>
      <c r="V1800" s="7"/>
      <c r="W1800" s="7"/>
      <c r="X1800" s="7"/>
      <c r="Y1800" s="7"/>
      <c r="Z1800" s="7"/>
      <c r="AA1800" s="7"/>
      <c r="AF1800" s="7"/>
      <c r="AG1800" s="7"/>
      <c r="AH1800" s="7"/>
      <c r="AI1800" s="7"/>
      <c r="AJ1800" s="7"/>
      <c r="AK1800" s="7"/>
      <c r="AL1800" s="7"/>
      <c r="AM1800" s="7"/>
      <c r="AN1800" s="7"/>
      <c r="AO1800" s="7"/>
      <c r="AP1800" s="7"/>
      <c r="AQ1800" s="7"/>
      <c r="AR1800" s="7"/>
      <c r="AS1800" s="7"/>
      <c r="AT1800" s="7"/>
      <c r="AU1800" s="7"/>
      <c r="AV1800" s="7"/>
      <c r="AW1800" s="7"/>
      <c r="AX1800" s="7"/>
      <c r="AY1800" s="7"/>
      <c r="AZ1800" s="7"/>
      <c r="BA1800" s="7"/>
      <c r="BB1800" s="7"/>
    </row>
    <row r="1801" spans="1:54" x14ac:dyDescent="0.25">
      <c r="A1801" s="7"/>
      <c r="B1801" s="7"/>
      <c r="C1801" s="7"/>
      <c r="D1801" s="7"/>
      <c r="E1801" s="7"/>
      <c r="F1801" s="7"/>
      <c r="G1801" s="7"/>
      <c r="H1801" s="7"/>
      <c r="I1801" s="7"/>
      <c r="J1801" s="21"/>
      <c r="K1801" s="21"/>
      <c r="L1801" s="21"/>
      <c r="M1801" s="5"/>
      <c r="N1801" s="27"/>
      <c r="O1801" s="9"/>
      <c r="P1801" s="9"/>
      <c r="Q1801" s="9"/>
      <c r="R1801" s="9"/>
      <c r="S1801" s="7"/>
      <c r="T1801" s="7"/>
      <c r="U1801" s="7"/>
      <c r="V1801" s="7"/>
      <c r="W1801" s="7"/>
      <c r="X1801" s="7"/>
      <c r="Y1801" s="7"/>
      <c r="Z1801" s="7"/>
      <c r="AA1801" s="7"/>
      <c r="AF1801" s="7"/>
      <c r="AG1801" s="7"/>
      <c r="AH1801" s="7"/>
      <c r="AI1801" s="7"/>
      <c r="AJ1801" s="7"/>
      <c r="AK1801" s="7"/>
      <c r="AL1801" s="7"/>
      <c r="AM1801" s="7"/>
      <c r="AN1801" s="7"/>
      <c r="AO1801" s="7"/>
      <c r="AP1801" s="7"/>
      <c r="AQ1801" s="7"/>
      <c r="AR1801" s="7"/>
      <c r="AS1801" s="7"/>
      <c r="AT1801" s="7"/>
      <c r="AU1801" s="7"/>
      <c r="AV1801" s="7"/>
      <c r="AW1801" s="7"/>
      <c r="AX1801" s="7"/>
      <c r="AY1801" s="7"/>
      <c r="AZ1801" s="7"/>
      <c r="BA1801" s="7"/>
      <c r="BB1801" s="7"/>
    </row>
    <row r="1802" spans="1:54" x14ac:dyDescent="0.25">
      <c r="A1802" s="7"/>
      <c r="B1802" s="7"/>
      <c r="C1802" s="7"/>
      <c r="D1802" s="7"/>
      <c r="E1802" s="7"/>
      <c r="F1802" s="7"/>
      <c r="G1802" s="7"/>
      <c r="H1802" s="7"/>
      <c r="I1802" s="7"/>
      <c r="J1802" s="21"/>
      <c r="K1802" s="21"/>
      <c r="L1802" s="21"/>
      <c r="M1802" s="5"/>
      <c r="N1802" s="27"/>
      <c r="O1802" s="9"/>
      <c r="P1802" s="9"/>
      <c r="Q1802" s="9"/>
      <c r="R1802" s="9"/>
      <c r="S1802" s="7"/>
      <c r="T1802" s="7"/>
      <c r="U1802" s="7"/>
      <c r="V1802" s="7"/>
      <c r="W1802" s="7"/>
      <c r="X1802" s="7"/>
      <c r="Y1802" s="7"/>
      <c r="Z1802" s="7"/>
      <c r="AA1802" s="7"/>
      <c r="AF1802" s="7"/>
      <c r="AG1802" s="7"/>
      <c r="AH1802" s="7"/>
      <c r="AI1802" s="7"/>
      <c r="AJ1802" s="7"/>
      <c r="AK1802" s="7"/>
      <c r="AL1802" s="7"/>
      <c r="AM1802" s="7"/>
      <c r="AN1802" s="7"/>
      <c r="AO1802" s="7"/>
      <c r="AP1802" s="7"/>
      <c r="AQ1802" s="7"/>
      <c r="AR1802" s="7"/>
      <c r="AS1802" s="7"/>
      <c r="AT1802" s="7"/>
      <c r="AU1802" s="7"/>
      <c r="AV1802" s="7"/>
      <c r="AW1802" s="7"/>
      <c r="AX1802" s="7"/>
      <c r="AY1802" s="7"/>
      <c r="AZ1802" s="7"/>
      <c r="BA1802" s="7"/>
      <c r="BB1802" s="7"/>
    </row>
    <row r="1803" spans="1:54" x14ac:dyDescent="0.25">
      <c r="A1803" s="7"/>
      <c r="B1803" s="7"/>
      <c r="C1803" s="7"/>
      <c r="D1803" s="7"/>
      <c r="E1803" s="7"/>
      <c r="F1803" s="7"/>
      <c r="G1803" s="7"/>
      <c r="H1803" s="7"/>
      <c r="I1803" s="7"/>
      <c r="J1803" s="21"/>
      <c r="K1803" s="21"/>
      <c r="L1803" s="21"/>
      <c r="M1803" s="5"/>
      <c r="N1803" s="27"/>
      <c r="O1803" s="9"/>
      <c r="P1803" s="9"/>
      <c r="Q1803" s="9"/>
      <c r="R1803" s="9"/>
      <c r="S1803" s="7"/>
      <c r="T1803" s="7"/>
      <c r="U1803" s="7"/>
      <c r="V1803" s="7"/>
      <c r="W1803" s="7"/>
      <c r="X1803" s="7"/>
      <c r="Y1803" s="7"/>
      <c r="Z1803" s="7"/>
      <c r="AA1803" s="7"/>
      <c r="AF1803" s="7"/>
      <c r="AG1803" s="7"/>
      <c r="AH1803" s="7"/>
      <c r="AI1803" s="7"/>
      <c r="AJ1803" s="7"/>
      <c r="AK1803" s="7"/>
      <c r="AL1803" s="7"/>
      <c r="AM1803" s="7"/>
      <c r="AN1803" s="7"/>
      <c r="AO1803" s="7"/>
      <c r="AP1803" s="7"/>
      <c r="AQ1803" s="7"/>
      <c r="AR1803" s="7"/>
      <c r="AS1803" s="7"/>
      <c r="AT1803" s="7"/>
      <c r="AU1803" s="7"/>
      <c r="AV1803" s="7"/>
      <c r="AW1803" s="7"/>
      <c r="AX1803" s="7"/>
      <c r="AY1803" s="7"/>
      <c r="AZ1803" s="7"/>
      <c r="BA1803" s="7"/>
      <c r="BB1803" s="7"/>
    </row>
    <row r="1804" spans="1:54" x14ac:dyDescent="0.25">
      <c r="A1804" s="7"/>
      <c r="B1804" s="7"/>
      <c r="C1804" s="7"/>
      <c r="D1804" s="7"/>
      <c r="E1804" s="7"/>
      <c r="F1804" s="7"/>
      <c r="G1804" s="7"/>
      <c r="H1804" s="7"/>
      <c r="I1804" s="7"/>
      <c r="J1804" s="21"/>
      <c r="K1804" s="21"/>
      <c r="L1804" s="21"/>
      <c r="M1804" s="5"/>
      <c r="N1804" s="27"/>
      <c r="O1804" s="9"/>
      <c r="P1804" s="9"/>
      <c r="Q1804" s="9"/>
      <c r="R1804" s="9"/>
      <c r="S1804" s="7"/>
      <c r="T1804" s="7"/>
      <c r="U1804" s="7"/>
      <c r="V1804" s="7"/>
      <c r="W1804" s="7"/>
      <c r="X1804" s="7"/>
      <c r="Y1804" s="7"/>
      <c r="Z1804" s="7"/>
      <c r="AA1804" s="7"/>
      <c r="AF1804" s="7"/>
      <c r="AG1804" s="7"/>
      <c r="AH1804" s="7"/>
      <c r="AI1804" s="7"/>
      <c r="AJ1804" s="7"/>
      <c r="AK1804" s="7"/>
      <c r="AL1804" s="7"/>
      <c r="AM1804" s="7"/>
      <c r="AN1804" s="7"/>
      <c r="AO1804" s="7"/>
      <c r="AP1804" s="7"/>
      <c r="AQ1804" s="7"/>
      <c r="AR1804" s="7"/>
      <c r="AS1804" s="7"/>
      <c r="AT1804" s="7"/>
      <c r="AU1804" s="7"/>
      <c r="AV1804" s="7"/>
      <c r="AW1804" s="7"/>
      <c r="AX1804" s="7"/>
      <c r="AY1804" s="7"/>
      <c r="AZ1804" s="7"/>
      <c r="BA1804" s="7"/>
      <c r="BB1804" s="7"/>
    </row>
    <row r="1805" spans="1:54" x14ac:dyDescent="0.25">
      <c r="A1805" s="7"/>
      <c r="B1805" s="7"/>
      <c r="C1805" s="7"/>
      <c r="D1805" s="7"/>
      <c r="E1805" s="7"/>
      <c r="F1805" s="7"/>
      <c r="G1805" s="7"/>
      <c r="H1805" s="7"/>
      <c r="I1805" s="7"/>
      <c r="J1805" s="21"/>
      <c r="K1805" s="21"/>
      <c r="L1805" s="21"/>
      <c r="M1805" s="5"/>
      <c r="N1805" s="27"/>
      <c r="O1805" s="9"/>
      <c r="P1805" s="9"/>
      <c r="Q1805" s="9"/>
      <c r="R1805" s="9"/>
      <c r="S1805" s="7"/>
      <c r="T1805" s="7"/>
      <c r="U1805" s="7"/>
      <c r="V1805" s="7"/>
      <c r="W1805" s="7"/>
      <c r="X1805" s="7"/>
      <c r="Y1805" s="7"/>
      <c r="Z1805" s="7"/>
      <c r="AA1805" s="7"/>
      <c r="AF1805" s="7"/>
      <c r="AG1805" s="7"/>
      <c r="AH1805" s="7"/>
      <c r="AI1805" s="7"/>
      <c r="AJ1805" s="7"/>
      <c r="AK1805" s="7"/>
      <c r="AL1805" s="7"/>
      <c r="AM1805" s="7"/>
      <c r="AN1805" s="7"/>
      <c r="AO1805" s="7"/>
      <c r="AP1805" s="7"/>
      <c r="AQ1805" s="7"/>
      <c r="AR1805" s="7"/>
      <c r="AS1805" s="7"/>
      <c r="AT1805" s="7"/>
      <c r="AU1805" s="7"/>
      <c r="AV1805" s="7"/>
      <c r="AW1805" s="7"/>
      <c r="AX1805" s="7"/>
      <c r="AY1805" s="7"/>
      <c r="AZ1805" s="7"/>
      <c r="BA1805" s="7"/>
      <c r="BB1805" s="7"/>
    </row>
    <row r="1806" spans="1:54" x14ac:dyDescent="0.25">
      <c r="A1806" s="7"/>
      <c r="B1806" s="7"/>
      <c r="C1806" s="7"/>
      <c r="D1806" s="7"/>
      <c r="E1806" s="7"/>
      <c r="F1806" s="7"/>
      <c r="G1806" s="7"/>
      <c r="H1806" s="7"/>
      <c r="I1806" s="7"/>
      <c r="J1806" s="21"/>
      <c r="K1806" s="21"/>
      <c r="L1806" s="21"/>
      <c r="M1806" s="5"/>
      <c r="N1806" s="27"/>
      <c r="O1806" s="9"/>
      <c r="P1806" s="9"/>
      <c r="Q1806" s="9"/>
      <c r="R1806" s="9"/>
      <c r="S1806" s="7"/>
      <c r="T1806" s="7"/>
      <c r="U1806" s="7"/>
      <c r="V1806" s="7"/>
      <c r="W1806" s="7"/>
      <c r="X1806" s="7"/>
      <c r="Y1806" s="7"/>
      <c r="Z1806" s="7"/>
      <c r="AA1806" s="7"/>
      <c r="AF1806" s="7"/>
      <c r="AG1806" s="7"/>
      <c r="AH1806" s="7"/>
      <c r="AI1806" s="7"/>
      <c r="AJ1806" s="7"/>
      <c r="AK1806" s="7"/>
      <c r="AL1806" s="7"/>
      <c r="AM1806" s="7"/>
      <c r="AN1806" s="7"/>
      <c r="AO1806" s="7"/>
      <c r="AP1806" s="7"/>
      <c r="AQ1806" s="7"/>
      <c r="AR1806" s="7"/>
      <c r="AS1806" s="7"/>
      <c r="AT1806" s="7"/>
      <c r="AU1806" s="7"/>
      <c r="AV1806" s="7"/>
      <c r="AW1806" s="7"/>
      <c r="AX1806" s="7"/>
      <c r="AY1806" s="7"/>
      <c r="AZ1806" s="7"/>
      <c r="BA1806" s="7"/>
      <c r="BB1806" s="7"/>
    </row>
    <row r="1807" spans="1:54" x14ac:dyDescent="0.25">
      <c r="A1807" s="7"/>
      <c r="B1807" s="7"/>
      <c r="C1807" s="7"/>
      <c r="D1807" s="7"/>
      <c r="E1807" s="7"/>
      <c r="F1807" s="7"/>
      <c r="G1807" s="7"/>
      <c r="H1807" s="7"/>
      <c r="I1807" s="7"/>
      <c r="J1807" s="21"/>
      <c r="K1807" s="21"/>
      <c r="L1807" s="21"/>
      <c r="M1807" s="5"/>
      <c r="N1807" s="27"/>
      <c r="O1807" s="9"/>
      <c r="P1807" s="9"/>
      <c r="Q1807" s="9"/>
      <c r="R1807" s="9"/>
      <c r="S1807" s="7"/>
      <c r="T1807" s="7"/>
      <c r="U1807" s="7"/>
      <c r="V1807" s="7"/>
      <c r="W1807" s="7"/>
      <c r="X1807" s="7"/>
      <c r="Y1807" s="7"/>
      <c r="Z1807" s="7"/>
      <c r="AA1807" s="7"/>
      <c r="AF1807" s="7"/>
      <c r="AG1807" s="7"/>
      <c r="AH1807" s="7"/>
      <c r="AI1807" s="7"/>
      <c r="AJ1807" s="7"/>
      <c r="AK1807" s="7"/>
      <c r="AL1807" s="7"/>
      <c r="AM1807" s="7"/>
      <c r="AN1807" s="7"/>
      <c r="AO1807" s="7"/>
      <c r="AP1807" s="7"/>
      <c r="AQ1807" s="7"/>
      <c r="AR1807" s="7"/>
      <c r="AS1807" s="7"/>
      <c r="AT1807" s="7"/>
      <c r="AU1807" s="7"/>
      <c r="AV1807" s="7"/>
      <c r="AW1807" s="7"/>
      <c r="AX1807" s="7"/>
      <c r="AY1807" s="7"/>
      <c r="AZ1807" s="7"/>
      <c r="BA1807" s="7"/>
      <c r="BB1807" s="7"/>
    </row>
    <row r="1808" spans="1:54" x14ac:dyDescent="0.25">
      <c r="A1808" s="7"/>
      <c r="B1808" s="7"/>
      <c r="C1808" s="7"/>
      <c r="D1808" s="7"/>
      <c r="E1808" s="7"/>
      <c r="F1808" s="7"/>
      <c r="G1808" s="7"/>
      <c r="H1808" s="7"/>
      <c r="I1808" s="7"/>
      <c r="J1808" s="21"/>
      <c r="K1808" s="21"/>
      <c r="L1808" s="21"/>
      <c r="M1808" s="5"/>
      <c r="N1808" s="27"/>
      <c r="O1808" s="9"/>
      <c r="P1808" s="9"/>
      <c r="Q1808" s="9"/>
      <c r="R1808" s="9"/>
      <c r="S1808" s="7"/>
      <c r="T1808" s="7"/>
      <c r="U1808" s="7"/>
      <c r="V1808" s="7"/>
      <c r="W1808" s="7"/>
      <c r="X1808" s="7"/>
      <c r="Y1808" s="7"/>
      <c r="Z1808" s="7"/>
      <c r="AA1808" s="7"/>
      <c r="AF1808" s="7"/>
      <c r="AG1808" s="7"/>
      <c r="AH1808" s="7"/>
      <c r="AI1808" s="7"/>
      <c r="AJ1808" s="7"/>
      <c r="AK1808" s="7"/>
      <c r="AL1808" s="7"/>
      <c r="AM1808" s="7"/>
      <c r="AN1808" s="7"/>
      <c r="AO1808" s="7"/>
      <c r="AP1808" s="7"/>
      <c r="AQ1808" s="7"/>
      <c r="AR1808" s="7"/>
      <c r="AS1808" s="7"/>
      <c r="AT1808" s="7"/>
      <c r="AU1808" s="7"/>
      <c r="AV1808" s="7"/>
      <c r="AW1808" s="7"/>
      <c r="AX1808" s="7"/>
      <c r="AY1808" s="7"/>
      <c r="AZ1808" s="7"/>
      <c r="BA1808" s="7"/>
      <c r="BB1808" s="7"/>
    </row>
    <row r="1809" spans="1:54" x14ac:dyDescent="0.25">
      <c r="A1809" s="7"/>
      <c r="B1809" s="7"/>
      <c r="C1809" s="7"/>
      <c r="D1809" s="7"/>
      <c r="E1809" s="7"/>
      <c r="F1809" s="7"/>
      <c r="G1809" s="7"/>
      <c r="H1809" s="7"/>
      <c r="I1809" s="7"/>
      <c r="J1809" s="21"/>
      <c r="K1809" s="21"/>
      <c r="L1809" s="21"/>
      <c r="M1809" s="5"/>
      <c r="N1809" s="27"/>
      <c r="O1809" s="9"/>
      <c r="P1809" s="9"/>
      <c r="Q1809" s="9"/>
      <c r="R1809" s="9"/>
      <c r="S1809" s="7"/>
      <c r="T1809" s="7"/>
      <c r="U1809" s="7"/>
      <c r="V1809" s="7"/>
      <c r="W1809" s="7"/>
      <c r="X1809" s="7"/>
      <c r="Y1809" s="7"/>
      <c r="Z1809" s="7"/>
      <c r="AA1809" s="7"/>
      <c r="AF1809" s="7"/>
      <c r="AG1809" s="7"/>
      <c r="AH1809" s="7"/>
      <c r="AI1809" s="7"/>
      <c r="AJ1809" s="7"/>
      <c r="AK1809" s="7"/>
      <c r="AL1809" s="7"/>
      <c r="AM1809" s="7"/>
      <c r="AN1809" s="7"/>
      <c r="AO1809" s="7"/>
      <c r="AP1809" s="7"/>
      <c r="AQ1809" s="7"/>
      <c r="AR1809" s="7"/>
      <c r="AS1809" s="7"/>
      <c r="AT1809" s="7"/>
      <c r="AU1809" s="7"/>
      <c r="AV1809" s="7"/>
      <c r="AW1809" s="7"/>
      <c r="AX1809" s="7"/>
      <c r="AY1809" s="7"/>
      <c r="AZ1809" s="7"/>
      <c r="BA1809" s="7"/>
      <c r="BB1809" s="7"/>
    </row>
    <row r="1810" spans="1:54" x14ac:dyDescent="0.25">
      <c r="A1810" s="7"/>
      <c r="B1810" s="7"/>
      <c r="C1810" s="7"/>
      <c r="D1810" s="7"/>
      <c r="E1810" s="7"/>
      <c r="F1810" s="7"/>
      <c r="G1810" s="7"/>
      <c r="H1810" s="7"/>
      <c r="I1810" s="7"/>
      <c r="J1810" s="21"/>
      <c r="K1810" s="21"/>
      <c r="L1810" s="21"/>
      <c r="M1810" s="5"/>
      <c r="N1810" s="27"/>
      <c r="O1810" s="9"/>
      <c r="P1810" s="9"/>
      <c r="Q1810" s="9"/>
      <c r="R1810" s="9"/>
      <c r="S1810" s="7"/>
      <c r="T1810" s="7"/>
      <c r="U1810" s="7"/>
      <c r="V1810" s="7"/>
      <c r="W1810" s="7"/>
      <c r="X1810" s="7"/>
      <c r="Y1810" s="7"/>
      <c r="Z1810" s="7"/>
      <c r="AA1810" s="7"/>
      <c r="AF1810" s="7"/>
      <c r="AG1810" s="7"/>
      <c r="AH1810" s="7"/>
      <c r="AI1810" s="7"/>
      <c r="AJ1810" s="7"/>
      <c r="AK1810" s="7"/>
      <c r="AL1810" s="7"/>
      <c r="AM1810" s="7"/>
      <c r="AN1810" s="7"/>
      <c r="AO1810" s="7"/>
      <c r="AP1810" s="7"/>
      <c r="AQ1810" s="7"/>
      <c r="AR1810" s="7"/>
      <c r="AS1810" s="7"/>
      <c r="AT1810" s="7"/>
      <c r="AU1810" s="7"/>
      <c r="AV1810" s="7"/>
      <c r="AW1810" s="7"/>
      <c r="AX1810" s="7"/>
      <c r="AY1810" s="7"/>
      <c r="AZ1810" s="7"/>
      <c r="BA1810" s="7"/>
      <c r="BB1810" s="7"/>
    </row>
    <row r="1811" spans="1:54" x14ac:dyDescent="0.25">
      <c r="A1811" s="7"/>
      <c r="B1811" s="7"/>
      <c r="C1811" s="7"/>
      <c r="D1811" s="7"/>
      <c r="E1811" s="7"/>
      <c r="F1811" s="7"/>
      <c r="G1811" s="7"/>
      <c r="H1811" s="7"/>
      <c r="I1811" s="7"/>
      <c r="J1811" s="21"/>
      <c r="K1811" s="21"/>
      <c r="L1811" s="21"/>
      <c r="M1811" s="5"/>
      <c r="N1811" s="27"/>
      <c r="O1811" s="9"/>
      <c r="P1811" s="9"/>
      <c r="Q1811" s="9"/>
      <c r="R1811" s="9"/>
      <c r="S1811" s="7"/>
      <c r="T1811" s="7"/>
      <c r="U1811" s="7"/>
      <c r="V1811" s="7"/>
      <c r="W1811" s="7"/>
      <c r="X1811" s="7"/>
      <c r="Y1811" s="7"/>
      <c r="Z1811" s="7"/>
      <c r="AA1811" s="7"/>
      <c r="AF1811" s="7"/>
      <c r="AG1811" s="7"/>
      <c r="AH1811" s="7"/>
      <c r="AI1811" s="7"/>
      <c r="AJ1811" s="7"/>
      <c r="AK1811" s="7"/>
      <c r="AL1811" s="7"/>
      <c r="AM1811" s="7"/>
      <c r="AN1811" s="7"/>
      <c r="AO1811" s="7"/>
      <c r="AP1811" s="7"/>
      <c r="AQ1811" s="7"/>
      <c r="AR1811" s="7"/>
      <c r="AS1811" s="7"/>
      <c r="AT1811" s="7"/>
      <c r="AU1811" s="7"/>
      <c r="AV1811" s="7"/>
      <c r="AW1811" s="7"/>
      <c r="AX1811" s="7"/>
      <c r="AY1811" s="7"/>
      <c r="AZ1811" s="7"/>
      <c r="BA1811" s="7"/>
      <c r="BB1811" s="7"/>
    </row>
    <row r="1812" spans="1:54" x14ac:dyDescent="0.25">
      <c r="A1812" s="7"/>
      <c r="B1812" s="7"/>
      <c r="C1812" s="7"/>
      <c r="D1812" s="7"/>
      <c r="E1812" s="7"/>
      <c r="F1812" s="7"/>
      <c r="G1812" s="7"/>
      <c r="H1812" s="7"/>
      <c r="I1812" s="7"/>
      <c r="J1812" s="21"/>
      <c r="K1812" s="21"/>
      <c r="L1812" s="21"/>
      <c r="M1812" s="5"/>
      <c r="N1812" s="27"/>
      <c r="O1812" s="9"/>
      <c r="P1812" s="9"/>
      <c r="Q1812" s="9"/>
      <c r="R1812" s="9"/>
      <c r="S1812" s="7"/>
      <c r="T1812" s="7"/>
      <c r="U1812" s="7"/>
      <c r="V1812" s="7"/>
      <c r="W1812" s="7"/>
      <c r="X1812" s="7"/>
      <c r="Y1812" s="7"/>
      <c r="Z1812" s="7"/>
      <c r="AA1812" s="7"/>
      <c r="AF1812" s="7"/>
      <c r="AG1812" s="7"/>
      <c r="AH1812" s="7"/>
      <c r="AI1812" s="7"/>
      <c r="AJ1812" s="7"/>
      <c r="AK1812" s="7"/>
      <c r="AL1812" s="7"/>
      <c r="AM1812" s="7"/>
      <c r="AN1812" s="7"/>
      <c r="AO1812" s="7"/>
      <c r="AP1812" s="7"/>
      <c r="AQ1812" s="7"/>
      <c r="AR1812" s="7"/>
      <c r="AS1812" s="7"/>
      <c r="AT1812" s="7"/>
      <c r="AU1812" s="7"/>
      <c r="AV1812" s="7"/>
      <c r="AW1812" s="7"/>
      <c r="AX1812" s="7"/>
      <c r="AY1812" s="7"/>
      <c r="AZ1812" s="7"/>
      <c r="BA1812" s="7"/>
      <c r="BB1812" s="7"/>
    </row>
    <row r="1813" spans="1:54" x14ac:dyDescent="0.25">
      <c r="A1813" s="7"/>
      <c r="B1813" s="7"/>
      <c r="C1813" s="7"/>
      <c r="D1813" s="7"/>
      <c r="E1813" s="7"/>
      <c r="F1813" s="7"/>
      <c r="G1813" s="7"/>
      <c r="H1813" s="7"/>
      <c r="I1813" s="7"/>
      <c r="J1813" s="21"/>
      <c r="K1813" s="21"/>
      <c r="L1813" s="21"/>
      <c r="M1813" s="5"/>
      <c r="N1813" s="27"/>
      <c r="O1813" s="9"/>
      <c r="P1813" s="9"/>
      <c r="Q1813" s="9"/>
      <c r="R1813" s="9"/>
      <c r="S1813" s="7"/>
      <c r="T1813" s="7"/>
      <c r="U1813" s="7"/>
      <c r="V1813" s="7"/>
      <c r="W1813" s="7"/>
      <c r="X1813" s="7"/>
      <c r="Y1813" s="7"/>
      <c r="Z1813" s="7"/>
      <c r="AA1813" s="7"/>
      <c r="AF1813" s="7"/>
      <c r="AG1813" s="7"/>
      <c r="AH1813" s="7"/>
      <c r="AI1813" s="7"/>
      <c r="AJ1813" s="7"/>
      <c r="AK1813" s="7"/>
      <c r="AL1813" s="7"/>
      <c r="AM1813" s="7"/>
      <c r="AN1813" s="7"/>
      <c r="AO1813" s="7"/>
      <c r="AP1813" s="7"/>
      <c r="AQ1813" s="7"/>
      <c r="AR1813" s="7"/>
      <c r="AS1813" s="7"/>
      <c r="AT1813" s="7"/>
      <c r="AU1813" s="7"/>
      <c r="AV1813" s="7"/>
      <c r="AW1813" s="7"/>
      <c r="AX1813" s="7"/>
      <c r="AY1813" s="7"/>
      <c r="AZ1813" s="7"/>
      <c r="BA1813" s="7"/>
      <c r="BB1813" s="7"/>
    </row>
    <row r="1814" spans="1:54" x14ac:dyDescent="0.25">
      <c r="A1814" s="7"/>
      <c r="B1814" s="7"/>
      <c r="C1814" s="7"/>
      <c r="D1814" s="7"/>
      <c r="E1814" s="7"/>
      <c r="F1814" s="7"/>
      <c r="G1814" s="7"/>
      <c r="H1814" s="7"/>
      <c r="I1814" s="7"/>
      <c r="J1814" s="21"/>
      <c r="K1814" s="21"/>
      <c r="L1814" s="21"/>
      <c r="M1814" s="5"/>
      <c r="N1814" s="27"/>
      <c r="O1814" s="9"/>
      <c r="P1814" s="9"/>
      <c r="Q1814" s="9"/>
      <c r="R1814" s="9"/>
      <c r="S1814" s="7"/>
      <c r="T1814" s="7"/>
      <c r="U1814" s="7"/>
      <c r="V1814" s="7"/>
      <c r="W1814" s="7"/>
      <c r="X1814" s="7"/>
      <c r="Y1814" s="7"/>
      <c r="Z1814" s="7"/>
      <c r="AA1814" s="7"/>
      <c r="AF1814" s="7"/>
      <c r="AG1814" s="7"/>
      <c r="AH1814" s="7"/>
      <c r="AI1814" s="7"/>
      <c r="AJ1814" s="7"/>
      <c r="AK1814" s="7"/>
      <c r="AL1814" s="7"/>
      <c r="AM1814" s="7"/>
      <c r="AN1814" s="7"/>
      <c r="AO1814" s="7"/>
      <c r="AP1814" s="7"/>
      <c r="AQ1814" s="7"/>
      <c r="AR1814" s="7"/>
      <c r="AS1814" s="7"/>
      <c r="AT1814" s="7"/>
      <c r="AU1814" s="7"/>
      <c r="AV1814" s="7"/>
      <c r="AW1814" s="7"/>
      <c r="AX1814" s="7"/>
      <c r="AY1814" s="7"/>
      <c r="AZ1814" s="7"/>
      <c r="BA1814" s="7"/>
      <c r="BB1814" s="7"/>
    </row>
    <row r="1815" spans="1:54" x14ac:dyDescent="0.25">
      <c r="A1815" s="7"/>
      <c r="B1815" s="7"/>
      <c r="C1815" s="7"/>
      <c r="D1815" s="7"/>
      <c r="E1815" s="7"/>
      <c r="F1815" s="7"/>
      <c r="G1815" s="7"/>
      <c r="H1815" s="7"/>
      <c r="I1815" s="7"/>
      <c r="J1815" s="21"/>
      <c r="K1815" s="21"/>
      <c r="L1815" s="21"/>
      <c r="M1815" s="5"/>
      <c r="N1815" s="27"/>
      <c r="O1815" s="9"/>
      <c r="P1815" s="9"/>
      <c r="Q1815" s="9"/>
      <c r="R1815" s="9"/>
      <c r="S1815" s="7"/>
      <c r="T1815" s="7"/>
      <c r="U1815" s="7"/>
      <c r="V1815" s="7"/>
      <c r="W1815" s="7"/>
      <c r="X1815" s="7"/>
      <c r="Y1815" s="7"/>
      <c r="Z1815" s="7"/>
      <c r="AA1815" s="7"/>
      <c r="AF1815" s="7"/>
      <c r="AG1815" s="7"/>
      <c r="AH1815" s="7"/>
      <c r="AI1815" s="7"/>
      <c r="AJ1815" s="7"/>
      <c r="AK1815" s="7"/>
      <c r="AL1815" s="7"/>
      <c r="AM1815" s="7"/>
      <c r="AN1815" s="7"/>
      <c r="AO1815" s="7"/>
      <c r="AP1815" s="7"/>
      <c r="AQ1815" s="7"/>
      <c r="AR1815" s="7"/>
      <c r="AS1815" s="7"/>
      <c r="AT1815" s="7"/>
      <c r="AU1815" s="7"/>
      <c r="AV1815" s="7"/>
      <c r="AW1815" s="7"/>
      <c r="AX1815" s="7"/>
      <c r="AY1815" s="7"/>
      <c r="AZ1815" s="7"/>
      <c r="BA1815" s="7"/>
      <c r="BB1815" s="7"/>
    </row>
    <row r="1816" spans="1:54" x14ac:dyDescent="0.25">
      <c r="A1816" s="7"/>
      <c r="B1816" s="7"/>
      <c r="C1816" s="7"/>
      <c r="D1816" s="7"/>
      <c r="E1816" s="7"/>
      <c r="F1816" s="7"/>
      <c r="G1816" s="7"/>
      <c r="H1816" s="7"/>
      <c r="I1816" s="7"/>
      <c r="J1816" s="21"/>
      <c r="K1816" s="21"/>
      <c r="L1816" s="21"/>
      <c r="M1816" s="5"/>
      <c r="N1816" s="27"/>
      <c r="O1816" s="9"/>
      <c r="P1816" s="9"/>
      <c r="Q1816" s="9"/>
      <c r="R1816" s="9"/>
      <c r="S1816" s="7"/>
      <c r="T1816" s="7"/>
      <c r="U1816" s="7"/>
      <c r="V1816" s="7"/>
      <c r="W1816" s="7"/>
      <c r="X1816" s="7"/>
      <c r="Y1816" s="7"/>
      <c r="Z1816" s="7"/>
      <c r="AA1816" s="7"/>
      <c r="AF1816" s="7"/>
      <c r="AG1816" s="7"/>
      <c r="AH1816" s="7"/>
      <c r="AI1816" s="7"/>
      <c r="AJ1816" s="7"/>
      <c r="AK1816" s="7"/>
      <c r="AL1816" s="7"/>
      <c r="AM1816" s="7"/>
      <c r="AN1816" s="7"/>
      <c r="AO1816" s="7"/>
      <c r="AP1816" s="7"/>
      <c r="AQ1816" s="7"/>
      <c r="AR1816" s="7"/>
      <c r="AS1816" s="7"/>
      <c r="AT1816" s="7"/>
      <c r="AU1816" s="7"/>
      <c r="AV1816" s="7"/>
      <c r="AW1816" s="7"/>
      <c r="AX1816" s="7"/>
      <c r="AY1816" s="7"/>
      <c r="AZ1816" s="7"/>
      <c r="BA1816" s="7"/>
      <c r="BB1816" s="7"/>
    </row>
    <row r="1817" spans="1:54" x14ac:dyDescent="0.25">
      <c r="A1817" s="7"/>
      <c r="B1817" s="7"/>
      <c r="C1817" s="7"/>
      <c r="D1817" s="7"/>
      <c r="E1817" s="7"/>
      <c r="F1817" s="7"/>
      <c r="G1817" s="7"/>
      <c r="H1817" s="7"/>
      <c r="I1817" s="7"/>
      <c r="J1817" s="21"/>
      <c r="K1817" s="21"/>
      <c r="L1817" s="21"/>
      <c r="M1817" s="5"/>
      <c r="N1817" s="27"/>
      <c r="O1817" s="9"/>
      <c r="P1817" s="9"/>
      <c r="Q1817" s="9"/>
      <c r="R1817" s="9"/>
      <c r="S1817" s="7"/>
      <c r="T1817" s="7"/>
      <c r="U1817" s="7"/>
      <c r="V1817" s="7"/>
      <c r="W1817" s="7"/>
      <c r="X1817" s="7"/>
      <c r="Y1817" s="7"/>
      <c r="Z1817" s="7"/>
      <c r="AA1817" s="7"/>
      <c r="AF1817" s="7"/>
      <c r="AG1817" s="7"/>
      <c r="AH1817" s="7"/>
      <c r="AI1817" s="7"/>
      <c r="AJ1817" s="7"/>
      <c r="AK1817" s="7"/>
      <c r="AL1817" s="7"/>
      <c r="AM1817" s="7"/>
      <c r="AN1817" s="7"/>
      <c r="AO1817" s="7"/>
      <c r="AP1817" s="7"/>
      <c r="AQ1817" s="7"/>
      <c r="AR1817" s="7"/>
      <c r="AS1817" s="7"/>
      <c r="AT1817" s="7"/>
      <c r="AU1817" s="7"/>
      <c r="AV1817" s="7"/>
      <c r="AW1817" s="7"/>
      <c r="AX1817" s="7"/>
      <c r="AY1817" s="7"/>
      <c r="AZ1817" s="7"/>
      <c r="BA1817" s="7"/>
      <c r="BB1817" s="7"/>
    </row>
    <row r="1818" spans="1:54" x14ac:dyDescent="0.25">
      <c r="A1818" s="7"/>
      <c r="B1818" s="7"/>
      <c r="C1818" s="7"/>
      <c r="D1818" s="7"/>
      <c r="E1818" s="7"/>
      <c r="F1818" s="7"/>
      <c r="G1818" s="7"/>
      <c r="H1818" s="7"/>
      <c r="I1818" s="7"/>
      <c r="J1818" s="21"/>
      <c r="K1818" s="21"/>
      <c r="L1818" s="21"/>
      <c r="M1818" s="5"/>
      <c r="N1818" s="27"/>
      <c r="O1818" s="9"/>
      <c r="P1818" s="9"/>
      <c r="Q1818" s="9"/>
      <c r="R1818" s="9"/>
      <c r="S1818" s="7"/>
      <c r="T1818" s="7"/>
      <c r="U1818" s="7"/>
      <c r="V1818" s="7"/>
      <c r="W1818" s="7"/>
      <c r="X1818" s="7"/>
      <c r="Y1818" s="7"/>
      <c r="Z1818" s="7"/>
      <c r="AA1818" s="7"/>
      <c r="AF1818" s="7"/>
      <c r="AG1818" s="7"/>
      <c r="AH1818" s="7"/>
      <c r="AI1818" s="7"/>
      <c r="AJ1818" s="7"/>
      <c r="AK1818" s="7"/>
      <c r="AL1818" s="7"/>
      <c r="AM1818" s="7"/>
      <c r="AN1818" s="7"/>
      <c r="AO1818" s="7"/>
      <c r="AP1818" s="7"/>
      <c r="AQ1818" s="7"/>
      <c r="AR1818" s="7"/>
      <c r="AS1818" s="7"/>
      <c r="AT1818" s="7"/>
      <c r="AU1818" s="7"/>
      <c r="AV1818" s="7"/>
      <c r="AW1818" s="7"/>
      <c r="AX1818" s="7"/>
      <c r="AY1818" s="7"/>
      <c r="AZ1818" s="7"/>
      <c r="BA1818" s="7"/>
      <c r="BB1818" s="7"/>
    </row>
    <row r="1819" spans="1:54" x14ac:dyDescent="0.25">
      <c r="A1819" s="7"/>
      <c r="B1819" s="7"/>
      <c r="C1819" s="7"/>
      <c r="D1819" s="7"/>
      <c r="E1819" s="7"/>
      <c r="F1819" s="7"/>
      <c r="G1819" s="7"/>
      <c r="H1819" s="7"/>
      <c r="I1819" s="7"/>
      <c r="J1819" s="21"/>
      <c r="K1819" s="21"/>
      <c r="L1819" s="21"/>
      <c r="M1819" s="5"/>
      <c r="N1819" s="27"/>
      <c r="O1819" s="9"/>
      <c r="P1819" s="9"/>
      <c r="Q1819" s="9"/>
      <c r="R1819" s="9"/>
      <c r="S1819" s="7"/>
      <c r="T1819" s="7"/>
      <c r="U1819" s="7"/>
      <c r="V1819" s="7"/>
      <c r="W1819" s="7"/>
      <c r="X1819" s="7"/>
      <c r="Y1819" s="7"/>
      <c r="Z1819" s="7"/>
      <c r="AA1819" s="7"/>
      <c r="AF1819" s="7"/>
      <c r="AG1819" s="7"/>
      <c r="AH1819" s="7"/>
      <c r="AI1819" s="7"/>
      <c r="AJ1819" s="7"/>
      <c r="AK1819" s="7"/>
      <c r="AL1819" s="7"/>
      <c r="AM1819" s="7"/>
      <c r="AN1819" s="7"/>
      <c r="AO1819" s="7"/>
      <c r="AP1819" s="7"/>
      <c r="AQ1819" s="7"/>
      <c r="AR1819" s="7"/>
      <c r="AS1819" s="7"/>
      <c r="AT1819" s="7"/>
      <c r="AU1819" s="7"/>
      <c r="AV1819" s="7"/>
      <c r="AW1819" s="7"/>
      <c r="AX1819" s="7"/>
      <c r="AY1819" s="7"/>
      <c r="AZ1819" s="7"/>
      <c r="BA1819" s="7"/>
      <c r="BB1819" s="7"/>
    </row>
    <row r="1820" spans="1:54" x14ac:dyDescent="0.25">
      <c r="A1820" s="7"/>
      <c r="B1820" s="7"/>
      <c r="C1820" s="7"/>
      <c r="D1820" s="7"/>
      <c r="E1820" s="7"/>
      <c r="F1820" s="7"/>
      <c r="G1820" s="7"/>
      <c r="H1820" s="7"/>
      <c r="I1820" s="7"/>
      <c r="J1820" s="21"/>
      <c r="K1820" s="21"/>
      <c r="L1820" s="21"/>
      <c r="M1820" s="5"/>
      <c r="N1820" s="27"/>
      <c r="O1820" s="9"/>
      <c r="P1820" s="9"/>
      <c r="Q1820" s="9"/>
      <c r="R1820" s="9"/>
      <c r="S1820" s="7"/>
      <c r="T1820" s="7"/>
      <c r="U1820" s="7"/>
      <c r="V1820" s="7"/>
      <c r="W1820" s="7"/>
      <c r="X1820" s="7"/>
      <c r="Y1820" s="7"/>
      <c r="Z1820" s="7"/>
      <c r="AA1820" s="7"/>
      <c r="AF1820" s="7"/>
      <c r="AG1820" s="7"/>
      <c r="AH1820" s="7"/>
      <c r="AI1820" s="7"/>
      <c r="AJ1820" s="7"/>
      <c r="AK1820" s="7"/>
      <c r="AL1820" s="7"/>
      <c r="AM1820" s="7"/>
      <c r="AN1820" s="7"/>
      <c r="AO1820" s="7"/>
      <c r="AP1820" s="7"/>
      <c r="AQ1820" s="7"/>
      <c r="AR1820" s="7"/>
      <c r="AS1820" s="7"/>
      <c r="AT1820" s="7"/>
      <c r="AU1820" s="7"/>
      <c r="AV1820" s="7"/>
      <c r="AW1820" s="7"/>
      <c r="AX1820" s="7"/>
      <c r="AY1820" s="7"/>
      <c r="AZ1820" s="7"/>
      <c r="BA1820" s="7"/>
      <c r="BB1820" s="7"/>
    </row>
    <row r="1821" spans="1:54" x14ac:dyDescent="0.25">
      <c r="A1821" s="7"/>
      <c r="B1821" s="7"/>
      <c r="C1821" s="7"/>
      <c r="D1821" s="7"/>
      <c r="E1821" s="7"/>
      <c r="F1821" s="7"/>
      <c r="G1821" s="7"/>
      <c r="H1821" s="7"/>
      <c r="I1821" s="7"/>
      <c r="J1821" s="21"/>
      <c r="K1821" s="21"/>
      <c r="L1821" s="21"/>
      <c r="M1821" s="5"/>
      <c r="N1821" s="27"/>
      <c r="O1821" s="9"/>
      <c r="P1821" s="9"/>
      <c r="Q1821" s="9"/>
      <c r="R1821" s="9"/>
      <c r="S1821" s="7"/>
      <c r="T1821" s="7"/>
      <c r="U1821" s="7"/>
      <c r="V1821" s="7"/>
      <c r="W1821" s="7"/>
      <c r="X1821" s="7"/>
      <c r="Y1821" s="7"/>
      <c r="Z1821" s="7"/>
      <c r="AA1821" s="7"/>
      <c r="AF1821" s="7"/>
      <c r="AG1821" s="7"/>
      <c r="AH1821" s="7"/>
      <c r="AI1821" s="7"/>
      <c r="AJ1821" s="7"/>
      <c r="AK1821" s="7"/>
      <c r="AL1821" s="7"/>
      <c r="AM1821" s="7"/>
      <c r="AN1821" s="7"/>
      <c r="AO1821" s="7"/>
      <c r="AP1821" s="7"/>
      <c r="AQ1821" s="7"/>
      <c r="AR1821" s="7"/>
      <c r="AS1821" s="7"/>
      <c r="AT1821" s="7"/>
      <c r="AU1821" s="7"/>
      <c r="AV1821" s="7"/>
      <c r="AW1821" s="7"/>
      <c r="AX1821" s="7"/>
      <c r="AY1821" s="7"/>
      <c r="AZ1821" s="7"/>
      <c r="BA1821" s="7"/>
      <c r="BB1821" s="7"/>
    </row>
    <row r="1822" spans="1:54" x14ac:dyDescent="0.25">
      <c r="A1822" s="7"/>
      <c r="B1822" s="7"/>
      <c r="C1822" s="7"/>
      <c r="D1822" s="7"/>
      <c r="E1822" s="7"/>
      <c r="F1822" s="7"/>
      <c r="G1822" s="7"/>
      <c r="H1822" s="7"/>
      <c r="I1822" s="7"/>
      <c r="J1822" s="21"/>
      <c r="K1822" s="21"/>
      <c r="L1822" s="21"/>
      <c r="M1822" s="5"/>
      <c r="N1822" s="27"/>
      <c r="O1822" s="9"/>
      <c r="P1822" s="9"/>
      <c r="Q1822" s="9"/>
      <c r="R1822" s="9"/>
      <c r="S1822" s="7"/>
      <c r="T1822" s="7"/>
      <c r="U1822" s="7"/>
      <c r="V1822" s="7"/>
      <c r="W1822" s="7"/>
      <c r="X1822" s="7"/>
      <c r="Y1822" s="7"/>
      <c r="Z1822" s="7"/>
      <c r="AA1822" s="7"/>
      <c r="AF1822" s="7"/>
      <c r="AG1822" s="7"/>
      <c r="AH1822" s="7"/>
      <c r="AI1822" s="7"/>
      <c r="AJ1822" s="7"/>
      <c r="AK1822" s="7"/>
      <c r="AL1822" s="7"/>
      <c r="AM1822" s="7"/>
      <c r="AN1822" s="7"/>
      <c r="AO1822" s="7"/>
      <c r="AP1822" s="7"/>
      <c r="AQ1822" s="7"/>
      <c r="AR1822" s="7"/>
      <c r="AS1822" s="7"/>
      <c r="AT1822" s="7"/>
      <c r="AU1822" s="7"/>
      <c r="AV1822" s="7"/>
      <c r="AW1822" s="7"/>
      <c r="AX1822" s="7"/>
      <c r="AY1822" s="7"/>
      <c r="AZ1822" s="7"/>
      <c r="BA1822" s="7"/>
      <c r="BB1822" s="7"/>
    </row>
    <row r="1823" spans="1:54" x14ac:dyDescent="0.25">
      <c r="A1823" s="7"/>
      <c r="B1823" s="7"/>
      <c r="C1823" s="7"/>
      <c r="D1823" s="7"/>
      <c r="E1823" s="7"/>
      <c r="F1823" s="7"/>
      <c r="G1823" s="7"/>
      <c r="H1823" s="7"/>
      <c r="I1823" s="7"/>
      <c r="J1823" s="21"/>
      <c r="K1823" s="21"/>
      <c r="L1823" s="21"/>
      <c r="M1823" s="5"/>
      <c r="N1823" s="27"/>
      <c r="O1823" s="9"/>
      <c r="P1823" s="9"/>
      <c r="Q1823" s="9"/>
      <c r="R1823" s="9"/>
      <c r="S1823" s="7"/>
      <c r="T1823" s="7"/>
      <c r="U1823" s="7"/>
      <c r="V1823" s="7"/>
      <c r="W1823" s="7"/>
      <c r="X1823" s="7"/>
      <c r="Y1823" s="7"/>
      <c r="Z1823" s="7"/>
      <c r="AA1823" s="7"/>
      <c r="AF1823" s="7"/>
      <c r="AG1823" s="7"/>
      <c r="AH1823" s="7"/>
      <c r="AI1823" s="7"/>
      <c r="AJ1823" s="7"/>
      <c r="AK1823" s="7"/>
      <c r="AL1823" s="7"/>
      <c r="AM1823" s="7"/>
      <c r="AN1823" s="7"/>
      <c r="AO1823" s="7"/>
      <c r="AP1823" s="7"/>
      <c r="AQ1823" s="7"/>
      <c r="AR1823" s="7"/>
      <c r="AS1823" s="7"/>
      <c r="AT1823" s="7"/>
      <c r="AU1823" s="7"/>
      <c r="AV1823" s="7"/>
      <c r="AW1823" s="7"/>
      <c r="AX1823" s="7"/>
      <c r="AY1823" s="7"/>
      <c r="AZ1823" s="7"/>
      <c r="BA1823" s="7"/>
      <c r="BB1823" s="7"/>
    </row>
    <row r="1824" spans="1:54" x14ac:dyDescent="0.25">
      <c r="A1824" s="7"/>
      <c r="B1824" s="7"/>
      <c r="C1824" s="7"/>
      <c r="D1824" s="7"/>
      <c r="E1824" s="7"/>
      <c r="F1824" s="7"/>
      <c r="G1824" s="7"/>
      <c r="H1824" s="7"/>
      <c r="I1824" s="7"/>
      <c r="J1824" s="21"/>
      <c r="K1824" s="21"/>
      <c r="L1824" s="21"/>
      <c r="M1824" s="5"/>
      <c r="N1824" s="27"/>
      <c r="O1824" s="9"/>
      <c r="P1824" s="9"/>
      <c r="Q1824" s="9"/>
      <c r="R1824" s="9"/>
      <c r="S1824" s="7"/>
      <c r="T1824" s="7"/>
      <c r="U1824" s="7"/>
      <c r="V1824" s="7"/>
      <c r="W1824" s="7"/>
      <c r="X1824" s="7"/>
      <c r="Y1824" s="7"/>
      <c r="Z1824" s="7"/>
      <c r="AA1824" s="7"/>
      <c r="AF1824" s="7"/>
      <c r="AG1824" s="7"/>
      <c r="AH1824" s="7"/>
      <c r="AI1824" s="7"/>
      <c r="AJ1824" s="7"/>
      <c r="AK1824" s="7"/>
      <c r="AL1824" s="7"/>
      <c r="AM1824" s="7"/>
      <c r="AN1824" s="7"/>
      <c r="AO1824" s="7"/>
      <c r="AP1824" s="7"/>
      <c r="AQ1824" s="7"/>
      <c r="AR1824" s="7"/>
      <c r="AS1824" s="7"/>
      <c r="AT1824" s="7"/>
      <c r="AU1824" s="7"/>
      <c r="AV1824" s="7"/>
      <c r="AW1824" s="7"/>
      <c r="AX1824" s="7"/>
      <c r="AY1824" s="7"/>
      <c r="AZ1824" s="7"/>
      <c r="BA1824" s="7"/>
      <c r="BB1824" s="7"/>
    </row>
    <row r="1825" spans="1:54" x14ac:dyDescent="0.25">
      <c r="A1825" s="7"/>
      <c r="B1825" s="7"/>
      <c r="C1825" s="7"/>
      <c r="D1825" s="7"/>
      <c r="E1825" s="7"/>
      <c r="F1825" s="7"/>
      <c r="G1825" s="7"/>
      <c r="H1825" s="7"/>
      <c r="I1825" s="7"/>
      <c r="J1825" s="21"/>
      <c r="K1825" s="21"/>
      <c r="L1825" s="21"/>
      <c r="M1825" s="5"/>
      <c r="N1825" s="27"/>
      <c r="O1825" s="9"/>
      <c r="P1825" s="9"/>
      <c r="Q1825" s="9"/>
      <c r="R1825" s="9"/>
      <c r="S1825" s="7"/>
      <c r="T1825" s="7"/>
      <c r="U1825" s="7"/>
      <c r="V1825" s="7"/>
      <c r="W1825" s="7"/>
      <c r="X1825" s="7"/>
      <c r="Y1825" s="7"/>
      <c r="Z1825" s="7"/>
      <c r="AA1825" s="7"/>
      <c r="AF1825" s="7"/>
      <c r="AG1825" s="7"/>
      <c r="AH1825" s="7"/>
      <c r="AI1825" s="7"/>
      <c r="AJ1825" s="7"/>
      <c r="AK1825" s="7"/>
      <c r="AL1825" s="7"/>
      <c r="AM1825" s="7"/>
      <c r="AN1825" s="7"/>
      <c r="AO1825" s="7"/>
      <c r="AP1825" s="7"/>
      <c r="AQ1825" s="7"/>
      <c r="AR1825" s="7"/>
      <c r="AS1825" s="7"/>
      <c r="AT1825" s="7"/>
      <c r="AU1825" s="7"/>
      <c r="AV1825" s="7"/>
      <c r="AW1825" s="7"/>
      <c r="AX1825" s="7"/>
      <c r="AY1825" s="7"/>
      <c r="AZ1825" s="7"/>
      <c r="BA1825" s="7"/>
      <c r="BB1825" s="7"/>
    </row>
    <row r="1826" spans="1:54" x14ac:dyDescent="0.25">
      <c r="A1826" s="7"/>
      <c r="B1826" s="7"/>
      <c r="C1826" s="7"/>
      <c r="D1826" s="7"/>
      <c r="E1826" s="7"/>
      <c r="F1826" s="7"/>
      <c r="G1826" s="7"/>
      <c r="H1826" s="7"/>
      <c r="I1826" s="7"/>
      <c r="J1826" s="21"/>
      <c r="K1826" s="21"/>
      <c r="L1826" s="21"/>
      <c r="M1826" s="5"/>
      <c r="N1826" s="27"/>
      <c r="O1826" s="9"/>
      <c r="P1826" s="9"/>
      <c r="Q1826" s="9"/>
      <c r="R1826" s="9"/>
      <c r="S1826" s="7"/>
      <c r="T1826" s="7"/>
      <c r="U1826" s="7"/>
      <c r="V1826" s="7"/>
      <c r="W1826" s="7"/>
      <c r="X1826" s="7"/>
      <c r="Y1826" s="7"/>
      <c r="Z1826" s="7"/>
      <c r="AA1826" s="7"/>
      <c r="AF1826" s="7"/>
      <c r="AG1826" s="7"/>
      <c r="AH1826" s="7"/>
      <c r="AI1826" s="7"/>
      <c r="AJ1826" s="7"/>
      <c r="AK1826" s="7"/>
      <c r="AL1826" s="7"/>
      <c r="AM1826" s="7"/>
      <c r="AN1826" s="7"/>
      <c r="AO1826" s="7"/>
      <c r="AP1826" s="7"/>
      <c r="AQ1826" s="7"/>
      <c r="AR1826" s="7"/>
      <c r="AS1826" s="7"/>
      <c r="AT1826" s="7"/>
      <c r="AU1826" s="7"/>
      <c r="AV1826" s="7"/>
      <c r="AW1826" s="7"/>
      <c r="AX1826" s="7"/>
      <c r="AY1826" s="7"/>
      <c r="AZ1826" s="7"/>
      <c r="BA1826" s="7"/>
      <c r="BB1826" s="7"/>
    </row>
    <row r="1827" spans="1:54" x14ac:dyDescent="0.25">
      <c r="A1827" s="7"/>
      <c r="B1827" s="7"/>
      <c r="C1827" s="7"/>
      <c r="D1827" s="7"/>
      <c r="E1827" s="7"/>
      <c r="F1827" s="7"/>
      <c r="G1827" s="7"/>
      <c r="H1827" s="7"/>
      <c r="I1827" s="7"/>
      <c r="J1827" s="21"/>
      <c r="K1827" s="21"/>
      <c r="L1827" s="21"/>
      <c r="M1827" s="5"/>
      <c r="N1827" s="27"/>
      <c r="O1827" s="9"/>
      <c r="P1827" s="9"/>
      <c r="Q1827" s="9"/>
      <c r="R1827" s="9"/>
      <c r="S1827" s="7"/>
      <c r="T1827" s="7"/>
      <c r="U1827" s="7"/>
      <c r="V1827" s="7"/>
      <c r="W1827" s="7"/>
      <c r="X1827" s="7"/>
      <c r="Y1827" s="7"/>
      <c r="Z1827" s="7"/>
      <c r="AA1827" s="7"/>
      <c r="AF1827" s="7"/>
      <c r="AG1827" s="7"/>
      <c r="AH1827" s="7"/>
      <c r="AI1827" s="7"/>
      <c r="AJ1827" s="7"/>
      <c r="AK1827" s="7"/>
      <c r="AL1827" s="7"/>
      <c r="AM1827" s="7"/>
      <c r="AN1827" s="7"/>
      <c r="AO1827" s="7"/>
      <c r="AP1827" s="7"/>
      <c r="AQ1827" s="7"/>
      <c r="AR1827" s="7"/>
      <c r="AS1827" s="7"/>
      <c r="AT1827" s="7"/>
      <c r="AU1827" s="7"/>
      <c r="AV1827" s="7"/>
      <c r="AW1827" s="7"/>
      <c r="AX1827" s="7"/>
      <c r="AY1827" s="7"/>
      <c r="AZ1827" s="7"/>
      <c r="BA1827" s="7"/>
      <c r="BB1827" s="7"/>
    </row>
    <row r="1828" spans="1:54" x14ac:dyDescent="0.25">
      <c r="A1828" s="7"/>
      <c r="B1828" s="7"/>
      <c r="C1828" s="7"/>
      <c r="D1828" s="7"/>
      <c r="E1828" s="7"/>
      <c r="F1828" s="7"/>
      <c r="G1828" s="7"/>
      <c r="H1828" s="7"/>
      <c r="I1828" s="7"/>
      <c r="J1828" s="21"/>
      <c r="K1828" s="21"/>
      <c r="L1828" s="21"/>
      <c r="M1828" s="5"/>
      <c r="N1828" s="27"/>
      <c r="O1828" s="9"/>
      <c r="P1828" s="9"/>
      <c r="Q1828" s="9"/>
      <c r="R1828" s="9"/>
      <c r="S1828" s="7"/>
      <c r="T1828" s="7"/>
      <c r="U1828" s="7"/>
      <c r="V1828" s="7"/>
      <c r="W1828" s="7"/>
      <c r="X1828" s="7"/>
      <c r="Y1828" s="7"/>
      <c r="Z1828" s="7"/>
      <c r="AA1828" s="7"/>
      <c r="AF1828" s="7"/>
      <c r="AG1828" s="7"/>
      <c r="AH1828" s="7"/>
      <c r="AI1828" s="7"/>
      <c r="AJ1828" s="7"/>
      <c r="AK1828" s="7"/>
      <c r="AL1828" s="7"/>
      <c r="AM1828" s="7"/>
      <c r="AN1828" s="7"/>
      <c r="AO1828" s="7"/>
      <c r="AP1828" s="7"/>
      <c r="AQ1828" s="7"/>
      <c r="AR1828" s="7"/>
      <c r="AS1828" s="7"/>
      <c r="AT1828" s="7"/>
      <c r="AU1828" s="7"/>
      <c r="AV1828" s="7"/>
      <c r="AW1828" s="7"/>
      <c r="AX1828" s="7"/>
      <c r="AY1828" s="7"/>
      <c r="AZ1828" s="7"/>
      <c r="BA1828" s="7"/>
      <c r="BB1828" s="7"/>
    </row>
    <row r="1829" spans="1:54" x14ac:dyDescent="0.25">
      <c r="A1829" s="7"/>
      <c r="B1829" s="7"/>
      <c r="C1829" s="7"/>
      <c r="D1829" s="7"/>
      <c r="E1829" s="7"/>
      <c r="F1829" s="7"/>
      <c r="G1829" s="7"/>
      <c r="H1829" s="7"/>
      <c r="I1829" s="7"/>
      <c r="J1829" s="21"/>
      <c r="K1829" s="21"/>
      <c r="L1829" s="21"/>
      <c r="M1829" s="5"/>
      <c r="N1829" s="27"/>
      <c r="O1829" s="9"/>
      <c r="P1829" s="9"/>
      <c r="Q1829" s="9"/>
      <c r="R1829" s="9"/>
      <c r="S1829" s="7"/>
      <c r="T1829" s="7"/>
      <c r="U1829" s="7"/>
      <c r="V1829" s="7"/>
      <c r="W1829" s="7"/>
      <c r="X1829" s="7"/>
      <c r="Y1829" s="7"/>
      <c r="Z1829" s="7"/>
      <c r="AA1829" s="7"/>
      <c r="AF1829" s="7"/>
      <c r="AG1829" s="7"/>
      <c r="AH1829" s="7"/>
      <c r="AI1829" s="7"/>
      <c r="AJ1829" s="7"/>
      <c r="AK1829" s="7"/>
      <c r="AL1829" s="7"/>
      <c r="AM1829" s="7"/>
      <c r="AN1829" s="7"/>
      <c r="AO1829" s="7"/>
      <c r="AP1829" s="7"/>
      <c r="AQ1829" s="7"/>
      <c r="AR1829" s="7"/>
      <c r="AS1829" s="7"/>
      <c r="AT1829" s="7"/>
      <c r="AU1829" s="7"/>
      <c r="AV1829" s="7"/>
      <c r="AW1829" s="7"/>
      <c r="AX1829" s="7"/>
      <c r="AY1829" s="7"/>
      <c r="AZ1829" s="7"/>
      <c r="BA1829" s="7"/>
      <c r="BB1829" s="7"/>
    </row>
    <row r="1830" spans="1:54" x14ac:dyDescent="0.25">
      <c r="A1830" s="7"/>
      <c r="B1830" s="7"/>
      <c r="C1830" s="7"/>
      <c r="D1830" s="7"/>
      <c r="E1830" s="7"/>
      <c r="F1830" s="7"/>
      <c r="G1830" s="7"/>
      <c r="H1830" s="7"/>
      <c r="I1830" s="7"/>
      <c r="J1830" s="21"/>
      <c r="K1830" s="21"/>
      <c r="L1830" s="21"/>
      <c r="M1830" s="5"/>
      <c r="N1830" s="27"/>
      <c r="O1830" s="9"/>
      <c r="P1830" s="9"/>
      <c r="Q1830" s="9"/>
      <c r="R1830" s="9"/>
      <c r="S1830" s="7"/>
      <c r="T1830" s="7"/>
      <c r="U1830" s="7"/>
      <c r="V1830" s="7"/>
      <c r="W1830" s="7"/>
      <c r="X1830" s="7"/>
      <c r="Y1830" s="7"/>
      <c r="Z1830" s="7"/>
      <c r="AA1830" s="7"/>
      <c r="AF1830" s="7"/>
      <c r="AG1830" s="7"/>
      <c r="AH1830" s="7"/>
      <c r="AI1830" s="7"/>
      <c r="AJ1830" s="7"/>
      <c r="AK1830" s="7"/>
      <c r="AL1830" s="7"/>
      <c r="AM1830" s="7"/>
      <c r="AN1830" s="7"/>
      <c r="AO1830" s="7"/>
      <c r="AP1830" s="7"/>
      <c r="AQ1830" s="7"/>
      <c r="AR1830" s="7"/>
      <c r="AS1830" s="7"/>
      <c r="AT1830" s="7"/>
      <c r="AU1830" s="7"/>
      <c r="AV1830" s="7"/>
      <c r="AW1830" s="7"/>
      <c r="AX1830" s="7"/>
      <c r="AY1830" s="7"/>
      <c r="AZ1830" s="7"/>
      <c r="BA1830" s="7"/>
      <c r="BB1830" s="7"/>
    </row>
    <row r="1831" spans="1:54" x14ac:dyDescent="0.25">
      <c r="A1831" s="7"/>
      <c r="B1831" s="7"/>
      <c r="C1831" s="7"/>
      <c r="D1831" s="7"/>
      <c r="E1831" s="7"/>
      <c r="F1831" s="7"/>
      <c r="G1831" s="7"/>
      <c r="H1831" s="7"/>
      <c r="I1831" s="7"/>
      <c r="J1831" s="21"/>
      <c r="K1831" s="21"/>
      <c r="L1831" s="21"/>
      <c r="M1831" s="5"/>
      <c r="N1831" s="27"/>
      <c r="O1831" s="9"/>
      <c r="P1831" s="9"/>
      <c r="Q1831" s="9"/>
      <c r="R1831" s="9"/>
      <c r="S1831" s="7"/>
      <c r="T1831" s="7"/>
      <c r="U1831" s="7"/>
      <c r="V1831" s="7"/>
      <c r="W1831" s="7"/>
      <c r="X1831" s="7"/>
      <c r="Y1831" s="7"/>
      <c r="Z1831" s="7"/>
      <c r="AA1831" s="7"/>
      <c r="AF1831" s="7"/>
      <c r="AG1831" s="7"/>
      <c r="AH1831" s="7"/>
      <c r="AI1831" s="7"/>
      <c r="AJ1831" s="7"/>
      <c r="AK1831" s="7"/>
      <c r="AL1831" s="7"/>
      <c r="AM1831" s="7"/>
      <c r="AN1831" s="7"/>
      <c r="AO1831" s="7"/>
      <c r="AP1831" s="7"/>
      <c r="AQ1831" s="7"/>
      <c r="AR1831" s="7"/>
      <c r="AS1831" s="7"/>
      <c r="AT1831" s="7"/>
      <c r="AU1831" s="7"/>
      <c r="AV1831" s="7"/>
      <c r="AW1831" s="7"/>
      <c r="AX1831" s="7"/>
      <c r="AY1831" s="7"/>
      <c r="AZ1831" s="7"/>
      <c r="BA1831" s="7"/>
      <c r="BB1831" s="7"/>
    </row>
    <row r="1832" spans="1:54" x14ac:dyDescent="0.25">
      <c r="A1832" s="7"/>
      <c r="B1832" s="7"/>
      <c r="C1832" s="7"/>
      <c r="D1832" s="7"/>
      <c r="E1832" s="7"/>
      <c r="F1832" s="7"/>
      <c r="G1832" s="7"/>
      <c r="H1832" s="7"/>
      <c r="I1832" s="7"/>
      <c r="J1832" s="21"/>
      <c r="K1832" s="21"/>
      <c r="L1832" s="21"/>
      <c r="M1832" s="5"/>
      <c r="N1832" s="27"/>
      <c r="O1832" s="9"/>
      <c r="P1832" s="9"/>
      <c r="Q1832" s="9"/>
      <c r="R1832" s="9"/>
      <c r="S1832" s="7"/>
      <c r="T1832" s="7"/>
      <c r="U1832" s="7"/>
      <c r="V1832" s="7"/>
      <c r="W1832" s="7"/>
      <c r="X1832" s="7"/>
      <c r="Y1832" s="7"/>
      <c r="Z1832" s="7"/>
      <c r="AA1832" s="7"/>
      <c r="AF1832" s="7"/>
      <c r="AG1832" s="7"/>
      <c r="AH1832" s="7"/>
      <c r="AI1832" s="7"/>
      <c r="AJ1832" s="7"/>
      <c r="AK1832" s="7"/>
      <c r="AL1832" s="7"/>
      <c r="AM1832" s="7"/>
      <c r="AN1832" s="7"/>
      <c r="AO1832" s="7"/>
      <c r="AP1832" s="7"/>
      <c r="AQ1832" s="7"/>
      <c r="AR1832" s="7"/>
      <c r="AS1832" s="7"/>
      <c r="AT1832" s="7"/>
      <c r="AU1832" s="7"/>
      <c r="AV1832" s="7"/>
      <c r="AW1832" s="7"/>
      <c r="AX1832" s="7"/>
      <c r="AY1832" s="7"/>
      <c r="AZ1832" s="7"/>
      <c r="BA1832" s="7"/>
      <c r="BB1832" s="7"/>
    </row>
    <row r="1833" spans="1:54" x14ac:dyDescent="0.25">
      <c r="A1833" s="7"/>
      <c r="B1833" s="7"/>
      <c r="C1833" s="7"/>
      <c r="D1833" s="7"/>
      <c r="E1833" s="7"/>
      <c r="F1833" s="7"/>
      <c r="G1833" s="7"/>
      <c r="H1833" s="7"/>
      <c r="I1833" s="7"/>
      <c r="J1833" s="21"/>
      <c r="K1833" s="21"/>
      <c r="L1833" s="21"/>
      <c r="M1833" s="5"/>
      <c r="N1833" s="27"/>
      <c r="O1833" s="9"/>
      <c r="P1833" s="9"/>
      <c r="Q1833" s="9"/>
      <c r="R1833" s="9"/>
      <c r="S1833" s="7"/>
      <c r="T1833" s="7"/>
      <c r="U1833" s="7"/>
      <c r="V1833" s="7"/>
      <c r="W1833" s="7"/>
      <c r="X1833" s="7"/>
      <c r="Y1833" s="7"/>
      <c r="Z1833" s="7"/>
      <c r="AA1833" s="7"/>
      <c r="AF1833" s="7"/>
      <c r="AG1833" s="7"/>
      <c r="AH1833" s="7"/>
      <c r="AI1833" s="7"/>
      <c r="AJ1833" s="7"/>
      <c r="AK1833" s="7"/>
      <c r="AL1833" s="7"/>
      <c r="AM1833" s="7"/>
      <c r="AN1833" s="7"/>
      <c r="AO1833" s="7"/>
      <c r="AP1833" s="7"/>
      <c r="AQ1833" s="7"/>
      <c r="AR1833" s="7"/>
      <c r="AS1833" s="7"/>
      <c r="AT1833" s="7"/>
      <c r="AU1833" s="7"/>
      <c r="AV1833" s="7"/>
      <c r="AW1833" s="7"/>
      <c r="AX1833" s="7"/>
      <c r="AY1833" s="7"/>
      <c r="AZ1833" s="7"/>
      <c r="BA1833" s="7"/>
      <c r="BB1833" s="7"/>
    </row>
    <row r="1834" spans="1:54" x14ac:dyDescent="0.25">
      <c r="A1834" s="7"/>
      <c r="B1834" s="7"/>
      <c r="C1834" s="7"/>
      <c r="D1834" s="7"/>
      <c r="E1834" s="7"/>
      <c r="F1834" s="7"/>
      <c r="G1834" s="7"/>
      <c r="H1834" s="7"/>
      <c r="I1834" s="7"/>
      <c r="J1834" s="21"/>
      <c r="K1834" s="21"/>
      <c r="L1834" s="21"/>
      <c r="M1834" s="5"/>
      <c r="N1834" s="27"/>
      <c r="O1834" s="9"/>
      <c r="P1834" s="9"/>
      <c r="Q1834" s="9"/>
      <c r="R1834" s="9"/>
      <c r="S1834" s="7"/>
      <c r="T1834" s="7"/>
      <c r="U1834" s="7"/>
      <c r="V1834" s="7"/>
      <c r="W1834" s="7"/>
      <c r="X1834" s="7"/>
      <c r="Y1834" s="7"/>
      <c r="Z1834" s="7"/>
      <c r="AA1834" s="7"/>
      <c r="AF1834" s="7"/>
      <c r="AG1834" s="7"/>
      <c r="AH1834" s="7"/>
      <c r="AI1834" s="7"/>
      <c r="AJ1834" s="7"/>
      <c r="AK1834" s="7"/>
      <c r="AL1834" s="7"/>
      <c r="AM1834" s="7"/>
      <c r="AN1834" s="7"/>
      <c r="AO1834" s="7"/>
      <c r="AP1834" s="7"/>
      <c r="AQ1834" s="7"/>
      <c r="AR1834" s="7"/>
      <c r="AS1834" s="7"/>
      <c r="AT1834" s="7"/>
      <c r="AU1834" s="7"/>
      <c r="AV1834" s="7"/>
      <c r="AW1834" s="7"/>
      <c r="AX1834" s="7"/>
      <c r="AY1834" s="7"/>
      <c r="AZ1834" s="7"/>
      <c r="BA1834" s="7"/>
      <c r="BB1834" s="7"/>
    </row>
    <row r="1835" spans="1:54" x14ac:dyDescent="0.25">
      <c r="A1835" s="7"/>
      <c r="B1835" s="7"/>
      <c r="C1835" s="7"/>
      <c r="D1835" s="7"/>
      <c r="E1835" s="7"/>
      <c r="F1835" s="7"/>
      <c r="G1835" s="7"/>
      <c r="H1835" s="7"/>
      <c r="I1835" s="7"/>
      <c r="J1835" s="21"/>
      <c r="K1835" s="21"/>
      <c r="L1835" s="21"/>
      <c r="M1835" s="5"/>
      <c r="N1835" s="27"/>
      <c r="O1835" s="9"/>
      <c r="P1835" s="9"/>
      <c r="Q1835" s="9"/>
      <c r="R1835" s="9"/>
      <c r="S1835" s="7"/>
      <c r="T1835" s="7"/>
      <c r="U1835" s="7"/>
      <c r="V1835" s="7"/>
      <c r="W1835" s="7"/>
      <c r="X1835" s="7"/>
      <c r="Y1835" s="7"/>
      <c r="Z1835" s="7"/>
      <c r="AA1835" s="7"/>
      <c r="AF1835" s="7"/>
      <c r="AG1835" s="7"/>
      <c r="AH1835" s="7"/>
      <c r="AI1835" s="7"/>
      <c r="AJ1835" s="7"/>
      <c r="AK1835" s="7"/>
      <c r="AL1835" s="7"/>
      <c r="AM1835" s="7"/>
      <c r="AN1835" s="7"/>
      <c r="AO1835" s="7"/>
      <c r="AP1835" s="7"/>
      <c r="AQ1835" s="7"/>
      <c r="AR1835" s="7"/>
      <c r="AS1835" s="7"/>
      <c r="AT1835" s="7"/>
      <c r="AU1835" s="7"/>
      <c r="AV1835" s="7"/>
      <c r="AW1835" s="7"/>
      <c r="AX1835" s="7"/>
      <c r="AY1835" s="7"/>
      <c r="AZ1835" s="7"/>
      <c r="BA1835" s="7"/>
      <c r="BB1835" s="7"/>
    </row>
    <row r="1836" spans="1:54" x14ac:dyDescent="0.25">
      <c r="A1836" s="7"/>
      <c r="B1836" s="7"/>
      <c r="C1836" s="7"/>
      <c r="D1836" s="7"/>
      <c r="E1836" s="7"/>
      <c r="F1836" s="7"/>
      <c r="G1836" s="7"/>
      <c r="H1836" s="7"/>
      <c r="I1836" s="7"/>
      <c r="J1836" s="21"/>
      <c r="K1836" s="21"/>
      <c r="L1836" s="21"/>
      <c r="M1836" s="5"/>
      <c r="N1836" s="27"/>
      <c r="O1836" s="9"/>
      <c r="P1836" s="9"/>
      <c r="Q1836" s="9"/>
      <c r="R1836" s="9"/>
      <c r="S1836" s="7"/>
      <c r="T1836" s="7"/>
      <c r="U1836" s="7"/>
      <c r="V1836" s="7"/>
      <c r="W1836" s="7"/>
      <c r="X1836" s="7"/>
      <c r="Y1836" s="7"/>
      <c r="Z1836" s="7"/>
      <c r="AA1836" s="7"/>
      <c r="AF1836" s="7"/>
      <c r="AG1836" s="7"/>
      <c r="AH1836" s="7"/>
      <c r="AI1836" s="7"/>
      <c r="AJ1836" s="7"/>
      <c r="AK1836" s="7"/>
      <c r="AL1836" s="7"/>
      <c r="AM1836" s="7"/>
      <c r="AN1836" s="7"/>
      <c r="AO1836" s="7"/>
      <c r="AP1836" s="7"/>
      <c r="AQ1836" s="7"/>
      <c r="AR1836" s="7"/>
      <c r="AS1836" s="7"/>
      <c r="AT1836" s="7"/>
      <c r="AU1836" s="7"/>
      <c r="AV1836" s="7"/>
      <c r="AW1836" s="7"/>
      <c r="AX1836" s="7"/>
      <c r="AY1836" s="7"/>
      <c r="AZ1836" s="7"/>
      <c r="BA1836" s="7"/>
      <c r="BB1836" s="7"/>
    </row>
    <row r="1837" spans="1:54" x14ac:dyDescent="0.25">
      <c r="A1837" s="7"/>
      <c r="B1837" s="7"/>
      <c r="C1837" s="7"/>
      <c r="D1837" s="7"/>
      <c r="E1837" s="7"/>
      <c r="F1837" s="7"/>
      <c r="G1837" s="7"/>
      <c r="H1837" s="7"/>
      <c r="I1837" s="7"/>
      <c r="J1837" s="21"/>
      <c r="K1837" s="21"/>
      <c r="L1837" s="21"/>
      <c r="M1837" s="5"/>
      <c r="N1837" s="27"/>
      <c r="O1837" s="9"/>
      <c r="P1837" s="9"/>
      <c r="Q1837" s="9"/>
      <c r="R1837" s="9"/>
      <c r="S1837" s="7"/>
      <c r="T1837" s="7"/>
      <c r="U1837" s="7"/>
      <c r="V1837" s="7"/>
      <c r="W1837" s="7"/>
      <c r="X1837" s="7"/>
      <c r="Y1837" s="7"/>
      <c r="Z1837" s="7"/>
      <c r="AA1837" s="7"/>
      <c r="AF1837" s="7"/>
      <c r="AG1837" s="7"/>
      <c r="AH1837" s="7"/>
      <c r="AI1837" s="7"/>
      <c r="AJ1837" s="7"/>
      <c r="AK1837" s="7"/>
      <c r="AL1837" s="7"/>
      <c r="AM1837" s="7"/>
      <c r="AN1837" s="7"/>
      <c r="AO1837" s="7"/>
      <c r="AP1837" s="7"/>
      <c r="AQ1837" s="7"/>
      <c r="AR1837" s="7"/>
      <c r="AS1837" s="7"/>
      <c r="AT1837" s="7"/>
      <c r="AU1837" s="7"/>
      <c r="AV1837" s="7"/>
      <c r="AW1837" s="7"/>
      <c r="AX1837" s="7"/>
      <c r="AY1837" s="7"/>
      <c r="AZ1837" s="7"/>
      <c r="BA1837" s="7"/>
      <c r="BB1837" s="7"/>
    </row>
    <row r="1838" spans="1:54" x14ac:dyDescent="0.25">
      <c r="A1838" s="7"/>
      <c r="B1838" s="7"/>
      <c r="C1838" s="7"/>
      <c r="D1838" s="7"/>
      <c r="E1838" s="7"/>
      <c r="F1838" s="7"/>
      <c r="G1838" s="7"/>
      <c r="H1838" s="7"/>
      <c r="I1838" s="7"/>
      <c r="J1838" s="21"/>
      <c r="K1838" s="21"/>
      <c r="L1838" s="21"/>
      <c r="M1838" s="5"/>
      <c r="N1838" s="27"/>
      <c r="O1838" s="9"/>
      <c r="P1838" s="9"/>
      <c r="Q1838" s="9"/>
      <c r="R1838" s="9"/>
      <c r="S1838" s="7"/>
      <c r="T1838" s="7"/>
      <c r="U1838" s="7"/>
      <c r="V1838" s="7"/>
      <c r="W1838" s="7"/>
      <c r="X1838" s="7"/>
      <c r="Y1838" s="7"/>
      <c r="Z1838" s="7"/>
      <c r="AA1838" s="7"/>
      <c r="AF1838" s="7"/>
      <c r="AG1838" s="7"/>
      <c r="AH1838" s="7"/>
      <c r="AI1838" s="7"/>
      <c r="AJ1838" s="7"/>
      <c r="AK1838" s="7"/>
      <c r="AL1838" s="7"/>
      <c r="AM1838" s="7"/>
      <c r="AN1838" s="7"/>
      <c r="AO1838" s="7"/>
      <c r="AP1838" s="7"/>
      <c r="AQ1838" s="7"/>
      <c r="AR1838" s="7"/>
      <c r="AS1838" s="7"/>
      <c r="AT1838" s="7"/>
      <c r="AU1838" s="7"/>
      <c r="AV1838" s="7"/>
      <c r="AW1838" s="7"/>
      <c r="AX1838" s="7"/>
      <c r="AY1838" s="7"/>
      <c r="AZ1838" s="7"/>
      <c r="BA1838" s="7"/>
      <c r="BB1838" s="7"/>
    </row>
    <row r="1839" spans="1:54" x14ac:dyDescent="0.25">
      <c r="A1839" s="7"/>
      <c r="B1839" s="7"/>
      <c r="C1839" s="7"/>
      <c r="D1839" s="7"/>
      <c r="E1839" s="7"/>
      <c r="F1839" s="7"/>
      <c r="G1839" s="7"/>
      <c r="H1839" s="7"/>
      <c r="I1839" s="7"/>
      <c r="J1839" s="21"/>
      <c r="K1839" s="21"/>
      <c r="L1839" s="21"/>
      <c r="M1839" s="5"/>
      <c r="N1839" s="27"/>
      <c r="O1839" s="9"/>
      <c r="P1839" s="9"/>
      <c r="Q1839" s="9"/>
      <c r="R1839" s="9"/>
      <c r="S1839" s="7"/>
      <c r="T1839" s="7"/>
      <c r="U1839" s="7"/>
      <c r="V1839" s="7"/>
      <c r="W1839" s="7"/>
      <c r="X1839" s="7"/>
      <c r="Y1839" s="7"/>
      <c r="Z1839" s="7"/>
      <c r="AA1839" s="7"/>
      <c r="AF1839" s="7"/>
      <c r="AG1839" s="7"/>
      <c r="AH1839" s="7"/>
      <c r="AI1839" s="7"/>
      <c r="AJ1839" s="7"/>
      <c r="AK1839" s="7"/>
      <c r="AL1839" s="7"/>
      <c r="AM1839" s="7"/>
      <c r="AN1839" s="7"/>
      <c r="AO1839" s="7"/>
      <c r="AP1839" s="7"/>
      <c r="AQ1839" s="7"/>
      <c r="AR1839" s="7"/>
      <c r="AS1839" s="7"/>
      <c r="AT1839" s="7"/>
      <c r="AU1839" s="7"/>
      <c r="AV1839" s="7"/>
      <c r="AW1839" s="7"/>
      <c r="AX1839" s="7"/>
      <c r="AY1839" s="7"/>
      <c r="AZ1839" s="7"/>
      <c r="BA1839" s="7"/>
      <c r="BB1839" s="7"/>
    </row>
    <row r="1840" spans="1:54" x14ac:dyDescent="0.25">
      <c r="A1840" s="7"/>
      <c r="B1840" s="7"/>
      <c r="C1840" s="7"/>
      <c r="D1840" s="7"/>
      <c r="E1840" s="7"/>
      <c r="F1840" s="7"/>
      <c r="G1840" s="7"/>
      <c r="H1840" s="7"/>
      <c r="I1840" s="7"/>
      <c r="J1840" s="21"/>
      <c r="K1840" s="21"/>
      <c r="L1840" s="21"/>
      <c r="M1840" s="5"/>
      <c r="N1840" s="27"/>
      <c r="O1840" s="9"/>
      <c r="P1840" s="9"/>
      <c r="Q1840" s="9"/>
      <c r="R1840" s="9"/>
      <c r="S1840" s="7"/>
      <c r="T1840" s="7"/>
      <c r="U1840" s="7"/>
      <c r="V1840" s="7"/>
      <c r="W1840" s="7"/>
      <c r="X1840" s="7"/>
      <c r="Y1840" s="7"/>
      <c r="Z1840" s="7"/>
      <c r="AA1840" s="7"/>
      <c r="AF1840" s="7"/>
      <c r="AG1840" s="7"/>
      <c r="AH1840" s="7"/>
      <c r="AI1840" s="7"/>
      <c r="AJ1840" s="7"/>
      <c r="AK1840" s="7"/>
      <c r="AL1840" s="7"/>
      <c r="AM1840" s="7"/>
      <c r="AN1840" s="7"/>
      <c r="AO1840" s="7"/>
      <c r="AP1840" s="7"/>
      <c r="AQ1840" s="7"/>
      <c r="AR1840" s="7"/>
      <c r="AS1840" s="7"/>
      <c r="AT1840" s="7"/>
      <c r="AU1840" s="7"/>
      <c r="AV1840" s="7"/>
      <c r="AW1840" s="7"/>
      <c r="AX1840" s="7"/>
      <c r="AY1840" s="7"/>
      <c r="AZ1840" s="7"/>
      <c r="BA1840" s="7"/>
      <c r="BB1840" s="7"/>
    </row>
    <row r="1841" spans="1:54" x14ac:dyDescent="0.25">
      <c r="A1841" s="7"/>
      <c r="B1841" s="7"/>
      <c r="C1841" s="7"/>
      <c r="D1841" s="7"/>
      <c r="E1841" s="7"/>
      <c r="F1841" s="7"/>
      <c r="G1841" s="7"/>
      <c r="H1841" s="7"/>
      <c r="I1841" s="7"/>
      <c r="J1841" s="21"/>
      <c r="K1841" s="21"/>
      <c r="L1841" s="21"/>
      <c r="M1841" s="5"/>
      <c r="N1841" s="27"/>
      <c r="O1841" s="9"/>
      <c r="P1841" s="9"/>
      <c r="Q1841" s="9"/>
      <c r="R1841" s="9"/>
      <c r="S1841" s="7"/>
      <c r="T1841" s="7"/>
      <c r="U1841" s="7"/>
      <c r="V1841" s="7"/>
      <c r="W1841" s="7"/>
      <c r="X1841" s="7"/>
      <c r="Y1841" s="7"/>
      <c r="Z1841" s="7"/>
      <c r="AA1841" s="7"/>
      <c r="AF1841" s="7"/>
      <c r="AG1841" s="7"/>
      <c r="AH1841" s="7"/>
      <c r="AI1841" s="7"/>
      <c r="AJ1841" s="7"/>
      <c r="AK1841" s="7"/>
      <c r="AL1841" s="7"/>
      <c r="AM1841" s="7"/>
      <c r="AN1841" s="7"/>
      <c r="AO1841" s="7"/>
      <c r="AP1841" s="7"/>
      <c r="AQ1841" s="7"/>
      <c r="AR1841" s="7"/>
      <c r="AS1841" s="7"/>
      <c r="AT1841" s="7"/>
      <c r="AU1841" s="7"/>
      <c r="AV1841" s="7"/>
      <c r="AW1841" s="7"/>
      <c r="AX1841" s="7"/>
      <c r="AY1841" s="7"/>
      <c r="AZ1841" s="7"/>
      <c r="BA1841" s="7"/>
      <c r="BB1841" s="7"/>
    </row>
    <row r="1842" spans="1:54" x14ac:dyDescent="0.25">
      <c r="A1842" s="7"/>
      <c r="B1842" s="7"/>
      <c r="C1842" s="7"/>
      <c r="D1842" s="7"/>
      <c r="E1842" s="7"/>
      <c r="F1842" s="7"/>
      <c r="G1842" s="7"/>
      <c r="H1842" s="7"/>
      <c r="I1842" s="7"/>
      <c r="J1842" s="21"/>
      <c r="K1842" s="21"/>
      <c r="L1842" s="21"/>
      <c r="M1842" s="5"/>
      <c r="N1842" s="27"/>
      <c r="O1842" s="9"/>
      <c r="P1842" s="9"/>
      <c r="Q1842" s="9"/>
      <c r="R1842" s="9"/>
      <c r="S1842" s="7"/>
      <c r="T1842" s="7"/>
      <c r="U1842" s="7"/>
      <c r="V1842" s="7"/>
      <c r="W1842" s="7"/>
      <c r="X1842" s="7"/>
      <c r="Y1842" s="7"/>
      <c r="Z1842" s="7"/>
      <c r="AA1842" s="7"/>
      <c r="AF1842" s="7"/>
      <c r="AG1842" s="7"/>
      <c r="AH1842" s="7"/>
      <c r="AI1842" s="7"/>
      <c r="AJ1842" s="7"/>
      <c r="AK1842" s="7"/>
      <c r="AL1842" s="7"/>
      <c r="AM1842" s="7"/>
      <c r="AN1842" s="7"/>
      <c r="AO1842" s="7"/>
      <c r="AP1842" s="7"/>
      <c r="AQ1842" s="7"/>
      <c r="AR1842" s="7"/>
      <c r="AS1842" s="7"/>
      <c r="AT1842" s="7"/>
      <c r="AU1842" s="7"/>
      <c r="AV1842" s="7"/>
      <c r="AW1842" s="7"/>
      <c r="AX1842" s="7"/>
      <c r="AY1842" s="7"/>
      <c r="AZ1842" s="7"/>
      <c r="BA1842" s="7"/>
      <c r="BB1842" s="7"/>
    </row>
    <row r="1843" spans="1:54" x14ac:dyDescent="0.25">
      <c r="A1843" s="7"/>
      <c r="B1843" s="7"/>
      <c r="C1843" s="7"/>
      <c r="D1843" s="7"/>
      <c r="E1843" s="7"/>
      <c r="F1843" s="7"/>
      <c r="G1843" s="7"/>
      <c r="H1843" s="7"/>
      <c r="I1843" s="7"/>
      <c r="J1843" s="21"/>
      <c r="K1843" s="21"/>
      <c r="L1843" s="21"/>
      <c r="M1843" s="5"/>
      <c r="N1843" s="27"/>
      <c r="O1843" s="9"/>
      <c r="P1843" s="9"/>
      <c r="Q1843" s="9"/>
      <c r="R1843" s="9"/>
      <c r="S1843" s="7"/>
      <c r="T1843" s="7"/>
      <c r="U1843" s="7"/>
      <c r="V1843" s="7"/>
      <c r="W1843" s="7"/>
      <c r="X1843" s="7"/>
      <c r="Y1843" s="7"/>
      <c r="Z1843" s="7"/>
      <c r="AA1843" s="7"/>
      <c r="AF1843" s="7"/>
      <c r="AG1843" s="7"/>
      <c r="AH1843" s="7"/>
      <c r="AI1843" s="7"/>
      <c r="AJ1843" s="7"/>
      <c r="AK1843" s="7"/>
      <c r="AL1843" s="7"/>
      <c r="AM1843" s="7"/>
      <c r="AN1843" s="7"/>
      <c r="AO1843" s="7"/>
      <c r="AP1843" s="7"/>
      <c r="AQ1843" s="7"/>
      <c r="AR1843" s="7"/>
      <c r="AS1843" s="7"/>
      <c r="AT1843" s="7"/>
      <c r="AU1843" s="7"/>
      <c r="AV1843" s="7"/>
      <c r="AW1843" s="7"/>
      <c r="AX1843" s="7"/>
      <c r="AY1843" s="7"/>
      <c r="AZ1843" s="7"/>
      <c r="BA1843" s="7"/>
      <c r="BB1843" s="7"/>
    </row>
    <row r="1844" spans="1:54" x14ac:dyDescent="0.25">
      <c r="A1844" s="7"/>
      <c r="B1844" s="7"/>
      <c r="C1844" s="7"/>
      <c r="D1844" s="7"/>
      <c r="E1844" s="7"/>
      <c r="F1844" s="7"/>
      <c r="G1844" s="7"/>
      <c r="H1844" s="7"/>
      <c r="I1844" s="7"/>
      <c r="J1844" s="21"/>
      <c r="K1844" s="21"/>
      <c r="L1844" s="21"/>
      <c r="M1844" s="5"/>
      <c r="N1844" s="27"/>
      <c r="O1844" s="9"/>
      <c r="P1844" s="9"/>
      <c r="Q1844" s="9"/>
      <c r="R1844" s="9"/>
      <c r="S1844" s="7"/>
      <c r="T1844" s="7"/>
      <c r="U1844" s="7"/>
      <c r="V1844" s="7"/>
      <c r="W1844" s="7"/>
      <c r="X1844" s="7"/>
      <c r="Y1844" s="7"/>
      <c r="Z1844" s="7"/>
      <c r="AA1844" s="7"/>
      <c r="AF1844" s="7"/>
      <c r="AG1844" s="7"/>
      <c r="AH1844" s="7"/>
      <c r="AI1844" s="7"/>
      <c r="AJ1844" s="7"/>
      <c r="AK1844" s="7"/>
      <c r="AL1844" s="7"/>
      <c r="AM1844" s="7"/>
      <c r="AN1844" s="7"/>
      <c r="AO1844" s="7"/>
      <c r="AP1844" s="7"/>
      <c r="AQ1844" s="7"/>
      <c r="AR1844" s="7"/>
      <c r="AS1844" s="7"/>
      <c r="AT1844" s="7"/>
      <c r="AU1844" s="7"/>
      <c r="AV1844" s="7"/>
      <c r="AW1844" s="7"/>
      <c r="AX1844" s="7"/>
      <c r="AY1844" s="7"/>
      <c r="AZ1844" s="7"/>
      <c r="BA1844" s="7"/>
      <c r="BB1844" s="7"/>
    </row>
    <row r="1845" spans="1:54" x14ac:dyDescent="0.25">
      <c r="A1845" s="7"/>
      <c r="B1845" s="7"/>
      <c r="C1845" s="7"/>
      <c r="D1845" s="7"/>
      <c r="E1845" s="7"/>
      <c r="F1845" s="7"/>
      <c r="G1845" s="7"/>
      <c r="H1845" s="7"/>
      <c r="I1845" s="7"/>
      <c r="J1845" s="21"/>
      <c r="K1845" s="21"/>
      <c r="L1845" s="21"/>
      <c r="M1845" s="5"/>
      <c r="N1845" s="27"/>
      <c r="O1845" s="9"/>
      <c r="P1845" s="9"/>
      <c r="Q1845" s="9"/>
      <c r="R1845" s="9"/>
      <c r="S1845" s="7"/>
      <c r="T1845" s="7"/>
      <c r="U1845" s="7"/>
      <c r="V1845" s="7"/>
      <c r="W1845" s="7"/>
      <c r="X1845" s="7"/>
      <c r="Y1845" s="7"/>
      <c r="Z1845" s="7"/>
      <c r="AA1845" s="7"/>
      <c r="AF1845" s="7"/>
      <c r="AG1845" s="7"/>
      <c r="AH1845" s="7"/>
      <c r="AI1845" s="7"/>
      <c r="AJ1845" s="7"/>
      <c r="AK1845" s="7"/>
      <c r="AL1845" s="7"/>
      <c r="AM1845" s="7"/>
      <c r="AN1845" s="7"/>
      <c r="AO1845" s="7"/>
      <c r="AP1845" s="7"/>
      <c r="AQ1845" s="7"/>
      <c r="AR1845" s="7"/>
      <c r="AS1845" s="7"/>
      <c r="AT1845" s="7"/>
      <c r="AU1845" s="7"/>
      <c r="AV1845" s="7"/>
      <c r="AW1845" s="7"/>
      <c r="AX1845" s="7"/>
      <c r="AY1845" s="7"/>
      <c r="AZ1845" s="7"/>
      <c r="BA1845" s="7"/>
      <c r="BB1845" s="7"/>
    </row>
    <row r="1846" spans="1:54" x14ac:dyDescent="0.25">
      <c r="A1846" s="7"/>
      <c r="B1846" s="7"/>
      <c r="C1846" s="7"/>
      <c r="D1846" s="7"/>
      <c r="E1846" s="7"/>
      <c r="F1846" s="7"/>
      <c r="G1846" s="7"/>
      <c r="H1846" s="7"/>
      <c r="I1846" s="7"/>
      <c r="J1846" s="21"/>
      <c r="K1846" s="21"/>
      <c r="L1846" s="21"/>
      <c r="M1846" s="5"/>
      <c r="N1846" s="27"/>
      <c r="O1846" s="9"/>
      <c r="P1846" s="9"/>
      <c r="Q1846" s="9"/>
      <c r="R1846" s="9"/>
      <c r="S1846" s="7"/>
      <c r="T1846" s="7"/>
      <c r="U1846" s="7"/>
      <c r="V1846" s="7"/>
      <c r="W1846" s="7"/>
      <c r="X1846" s="7"/>
      <c r="Y1846" s="7"/>
      <c r="Z1846" s="7"/>
      <c r="AA1846" s="7"/>
      <c r="AF1846" s="7"/>
      <c r="AG1846" s="7"/>
      <c r="AH1846" s="7"/>
      <c r="AI1846" s="7"/>
      <c r="AJ1846" s="7"/>
      <c r="AK1846" s="7"/>
      <c r="AL1846" s="7"/>
      <c r="AM1846" s="7"/>
      <c r="AN1846" s="7"/>
      <c r="AO1846" s="7"/>
      <c r="AP1846" s="7"/>
      <c r="AQ1846" s="7"/>
      <c r="AR1846" s="7"/>
      <c r="AS1846" s="7"/>
      <c r="AT1846" s="7"/>
      <c r="AU1846" s="7"/>
      <c r="AV1846" s="7"/>
      <c r="AW1846" s="7"/>
      <c r="AX1846" s="7"/>
      <c r="AY1846" s="7"/>
      <c r="AZ1846" s="7"/>
      <c r="BA1846" s="7"/>
      <c r="BB1846" s="7"/>
    </row>
    <row r="1847" spans="1:54" x14ac:dyDescent="0.25">
      <c r="A1847" s="7"/>
      <c r="B1847" s="7"/>
      <c r="C1847" s="7"/>
      <c r="D1847" s="7"/>
      <c r="E1847" s="7"/>
      <c r="F1847" s="7"/>
      <c r="G1847" s="7"/>
      <c r="H1847" s="7"/>
      <c r="I1847" s="7"/>
      <c r="J1847" s="21"/>
      <c r="K1847" s="21"/>
      <c r="L1847" s="21"/>
      <c r="M1847" s="5"/>
      <c r="N1847" s="27"/>
      <c r="O1847" s="9"/>
      <c r="P1847" s="9"/>
      <c r="Q1847" s="9"/>
      <c r="R1847" s="9"/>
      <c r="S1847" s="7"/>
      <c r="T1847" s="7"/>
      <c r="U1847" s="7"/>
      <c r="V1847" s="7"/>
      <c r="W1847" s="7"/>
      <c r="X1847" s="7"/>
      <c r="Y1847" s="7"/>
      <c r="Z1847" s="7"/>
      <c r="AA1847" s="7"/>
      <c r="AF1847" s="7"/>
      <c r="AG1847" s="7"/>
      <c r="AH1847" s="7"/>
      <c r="AI1847" s="7"/>
      <c r="AJ1847" s="7"/>
      <c r="AK1847" s="7"/>
      <c r="AL1847" s="7"/>
      <c r="AM1847" s="7"/>
      <c r="AN1847" s="7"/>
      <c r="AO1847" s="7"/>
      <c r="AP1847" s="7"/>
      <c r="AQ1847" s="7"/>
      <c r="AR1847" s="7"/>
      <c r="AS1847" s="7"/>
      <c r="AT1847" s="7"/>
      <c r="AU1847" s="7"/>
      <c r="AV1847" s="7"/>
      <c r="AW1847" s="7"/>
      <c r="AX1847" s="7"/>
      <c r="AY1847" s="7"/>
      <c r="AZ1847" s="7"/>
      <c r="BA1847" s="7"/>
      <c r="BB1847" s="7"/>
    </row>
    <row r="1848" spans="1:54" x14ac:dyDescent="0.25">
      <c r="A1848" s="7"/>
      <c r="B1848" s="7"/>
      <c r="C1848" s="7"/>
      <c r="D1848" s="7"/>
      <c r="E1848" s="7"/>
      <c r="F1848" s="7"/>
      <c r="G1848" s="7"/>
      <c r="H1848" s="7"/>
      <c r="I1848" s="7"/>
      <c r="J1848" s="21"/>
      <c r="K1848" s="21"/>
      <c r="L1848" s="21"/>
      <c r="M1848" s="5"/>
      <c r="N1848" s="27"/>
      <c r="O1848" s="9"/>
      <c r="P1848" s="9"/>
      <c r="Q1848" s="9"/>
      <c r="R1848" s="9"/>
      <c r="S1848" s="7"/>
      <c r="T1848" s="7"/>
      <c r="U1848" s="7"/>
      <c r="V1848" s="7"/>
      <c r="W1848" s="7"/>
      <c r="X1848" s="7"/>
      <c r="Y1848" s="7"/>
      <c r="Z1848" s="7"/>
      <c r="AA1848" s="7"/>
      <c r="AF1848" s="7"/>
      <c r="AG1848" s="7"/>
      <c r="AH1848" s="7"/>
      <c r="AI1848" s="7"/>
      <c r="AJ1848" s="7"/>
      <c r="AK1848" s="7"/>
      <c r="AL1848" s="7"/>
      <c r="AM1848" s="7"/>
      <c r="AN1848" s="7"/>
      <c r="AO1848" s="7"/>
      <c r="AP1848" s="7"/>
      <c r="AQ1848" s="7"/>
      <c r="AR1848" s="7"/>
      <c r="AS1848" s="7"/>
      <c r="AT1848" s="7"/>
      <c r="AU1848" s="7"/>
      <c r="AV1848" s="7"/>
      <c r="AW1848" s="7"/>
      <c r="AX1848" s="7"/>
      <c r="AY1848" s="7"/>
      <c r="AZ1848" s="7"/>
      <c r="BA1848" s="7"/>
      <c r="BB1848" s="7"/>
    </row>
    <row r="1849" spans="1:54" x14ac:dyDescent="0.25">
      <c r="A1849" s="7"/>
      <c r="B1849" s="7"/>
      <c r="C1849" s="7"/>
      <c r="D1849" s="7"/>
      <c r="E1849" s="7"/>
      <c r="F1849" s="7"/>
      <c r="G1849" s="7"/>
      <c r="H1849" s="7"/>
      <c r="I1849" s="7"/>
      <c r="J1849" s="21"/>
      <c r="K1849" s="21"/>
      <c r="L1849" s="21"/>
      <c r="M1849" s="5"/>
      <c r="N1849" s="27"/>
      <c r="O1849" s="9"/>
      <c r="P1849" s="9"/>
      <c r="Q1849" s="9"/>
      <c r="R1849" s="9"/>
      <c r="S1849" s="7"/>
      <c r="T1849" s="7"/>
      <c r="U1849" s="7"/>
      <c r="V1849" s="7"/>
      <c r="W1849" s="7"/>
      <c r="X1849" s="7"/>
      <c r="Y1849" s="7"/>
      <c r="Z1849" s="7"/>
      <c r="AA1849" s="7"/>
      <c r="AF1849" s="7"/>
      <c r="AG1849" s="7"/>
      <c r="AH1849" s="7"/>
      <c r="AI1849" s="7"/>
      <c r="AJ1849" s="7"/>
      <c r="AK1849" s="7"/>
      <c r="AL1849" s="7"/>
      <c r="AM1849" s="7"/>
      <c r="AN1849" s="7"/>
      <c r="AO1849" s="7"/>
      <c r="AP1849" s="7"/>
      <c r="AQ1849" s="7"/>
      <c r="AR1849" s="7"/>
      <c r="AS1849" s="7"/>
      <c r="AT1849" s="7"/>
      <c r="AU1849" s="7"/>
      <c r="AV1849" s="7"/>
      <c r="AW1849" s="7"/>
      <c r="AX1849" s="7"/>
      <c r="AY1849" s="7"/>
      <c r="AZ1849" s="7"/>
      <c r="BA1849" s="7"/>
      <c r="BB1849" s="7"/>
    </row>
    <row r="1850" spans="1:54" x14ac:dyDescent="0.25">
      <c r="A1850" s="7"/>
      <c r="B1850" s="7"/>
      <c r="C1850" s="7"/>
      <c r="D1850" s="7"/>
      <c r="E1850" s="7"/>
      <c r="F1850" s="7"/>
      <c r="G1850" s="7"/>
      <c r="H1850" s="7"/>
      <c r="I1850" s="7"/>
      <c r="J1850" s="21"/>
      <c r="K1850" s="21"/>
      <c r="L1850" s="21"/>
      <c r="M1850" s="5"/>
      <c r="N1850" s="27"/>
      <c r="O1850" s="9"/>
      <c r="P1850" s="9"/>
      <c r="Q1850" s="9"/>
      <c r="R1850" s="9"/>
      <c r="S1850" s="7"/>
      <c r="T1850" s="7"/>
      <c r="U1850" s="7"/>
      <c r="V1850" s="7"/>
      <c r="W1850" s="7"/>
      <c r="X1850" s="7"/>
      <c r="Y1850" s="7"/>
      <c r="Z1850" s="7"/>
      <c r="AA1850" s="7"/>
      <c r="AF1850" s="7"/>
      <c r="AG1850" s="7"/>
      <c r="AH1850" s="7"/>
      <c r="AI1850" s="7"/>
      <c r="AJ1850" s="7"/>
      <c r="AK1850" s="7"/>
      <c r="AL1850" s="7"/>
      <c r="AM1850" s="7"/>
      <c r="AN1850" s="7"/>
      <c r="AO1850" s="7"/>
      <c r="AP1850" s="7"/>
      <c r="AQ1850" s="7"/>
      <c r="AR1850" s="7"/>
      <c r="AS1850" s="7"/>
      <c r="AT1850" s="7"/>
      <c r="AU1850" s="7"/>
      <c r="AV1850" s="7"/>
      <c r="AW1850" s="7"/>
      <c r="AX1850" s="7"/>
      <c r="AY1850" s="7"/>
      <c r="AZ1850" s="7"/>
      <c r="BA1850" s="7"/>
      <c r="BB1850" s="7"/>
    </row>
    <row r="1851" spans="1:54" x14ac:dyDescent="0.25">
      <c r="A1851" s="7"/>
      <c r="B1851" s="7"/>
      <c r="C1851" s="7"/>
      <c r="D1851" s="7"/>
      <c r="E1851" s="7"/>
      <c r="F1851" s="7"/>
      <c r="G1851" s="7"/>
      <c r="H1851" s="7"/>
      <c r="I1851" s="7"/>
      <c r="J1851" s="21"/>
      <c r="K1851" s="21"/>
      <c r="L1851" s="21"/>
      <c r="M1851" s="5"/>
      <c r="N1851" s="27"/>
      <c r="O1851" s="9"/>
      <c r="P1851" s="9"/>
      <c r="Q1851" s="9"/>
      <c r="R1851" s="9"/>
      <c r="S1851" s="7"/>
      <c r="T1851" s="7"/>
      <c r="U1851" s="7"/>
      <c r="V1851" s="7"/>
      <c r="W1851" s="7"/>
      <c r="X1851" s="7"/>
      <c r="Y1851" s="7"/>
      <c r="Z1851" s="7"/>
      <c r="AA1851" s="7"/>
      <c r="AF1851" s="7"/>
      <c r="AG1851" s="7"/>
      <c r="AH1851" s="7"/>
      <c r="AI1851" s="7"/>
      <c r="AJ1851" s="7"/>
      <c r="AK1851" s="7"/>
      <c r="AL1851" s="7"/>
      <c r="AM1851" s="7"/>
      <c r="AN1851" s="7"/>
      <c r="AO1851" s="7"/>
      <c r="AP1851" s="7"/>
      <c r="AQ1851" s="7"/>
      <c r="AR1851" s="7"/>
      <c r="AS1851" s="7"/>
      <c r="AT1851" s="7"/>
      <c r="AU1851" s="7"/>
      <c r="AV1851" s="7"/>
      <c r="AW1851" s="7"/>
      <c r="AX1851" s="7"/>
      <c r="AY1851" s="7"/>
      <c r="AZ1851" s="7"/>
      <c r="BA1851" s="7"/>
      <c r="BB1851" s="7"/>
    </row>
    <row r="1852" spans="1:54" x14ac:dyDescent="0.25">
      <c r="A1852" s="7"/>
      <c r="B1852" s="7"/>
      <c r="C1852" s="7"/>
      <c r="D1852" s="7"/>
      <c r="E1852" s="7"/>
      <c r="F1852" s="7"/>
      <c r="G1852" s="7"/>
      <c r="H1852" s="7"/>
      <c r="I1852" s="7"/>
      <c r="J1852" s="21"/>
      <c r="K1852" s="21"/>
      <c r="L1852" s="21"/>
      <c r="M1852" s="5"/>
      <c r="N1852" s="27"/>
      <c r="O1852" s="9"/>
      <c r="P1852" s="9"/>
      <c r="Q1852" s="9"/>
      <c r="R1852" s="9"/>
      <c r="S1852" s="7"/>
      <c r="T1852" s="7"/>
      <c r="U1852" s="7"/>
      <c r="V1852" s="7"/>
      <c r="W1852" s="7"/>
      <c r="X1852" s="7"/>
      <c r="Y1852" s="7"/>
      <c r="Z1852" s="7"/>
      <c r="AA1852" s="7"/>
      <c r="AF1852" s="7"/>
      <c r="AG1852" s="7"/>
      <c r="AH1852" s="7"/>
      <c r="AI1852" s="7"/>
      <c r="AJ1852" s="7"/>
      <c r="AK1852" s="7"/>
      <c r="AL1852" s="7"/>
      <c r="AM1852" s="7"/>
      <c r="AN1852" s="7"/>
      <c r="AO1852" s="7"/>
      <c r="AP1852" s="7"/>
      <c r="AQ1852" s="7"/>
      <c r="AR1852" s="7"/>
      <c r="AS1852" s="7"/>
      <c r="AT1852" s="7"/>
      <c r="AU1852" s="7"/>
      <c r="AV1852" s="7"/>
      <c r="AW1852" s="7"/>
      <c r="AX1852" s="7"/>
      <c r="AY1852" s="7"/>
      <c r="AZ1852" s="7"/>
      <c r="BA1852" s="7"/>
      <c r="BB1852" s="7"/>
    </row>
    <row r="1853" spans="1:54" x14ac:dyDescent="0.25">
      <c r="A1853" s="7"/>
      <c r="B1853" s="7"/>
      <c r="C1853" s="7"/>
      <c r="D1853" s="7"/>
      <c r="E1853" s="7"/>
      <c r="F1853" s="7"/>
      <c r="G1853" s="7"/>
      <c r="H1853" s="7"/>
      <c r="I1853" s="7"/>
      <c r="J1853" s="21"/>
      <c r="K1853" s="21"/>
      <c r="L1853" s="21"/>
      <c r="M1853" s="5"/>
      <c r="N1853" s="27"/>
      <c r="O1853" s="9"/>
      <c r="P1853" s="9"/>
      <c r="Q1853" s="9"/>
      <c r="R1853" s="9"/>
      <c r="S1853" s="7"/>
      <c r="T1853" s="7"/>
      <c r="U1853" s="7"/>
      <c r="V1853" s="7"/>
      <c r="W1853" s="7"/>
      <c r="X1853" s="7"/>
      <c r="Y1853" s="7"/>
      <c r="Z1853" s="7"/>
      <c r="AA1853" s="7"/>
      <c r="AF1853" s="7"/>
      <c r="AG1853" s="7"/>
      <c r="AH1853" s="7"/>
      <c r="AI1853" s="7"/>
      <c r="AJ1853" s="7"/>
      <c r="AK1853" s="7"/>
      <c r="AL1853" s="7"/>
      <c r="AM1853" s="7"/>
      <c r="AN1853" s="7"/>
      <c r="AO1853" s="7"/>
      <c r="AP1853" s="7"/>
      <c r="AQ1853" s="7"/>
      <c r="AR1853" s="7"/>
      <c r="AS1853" s="7"/>
      <c r="AT1853" s="7"/>
      <c r="AU1853" s="7"/>
      <c r="AV1853" s="7"/>
      <c r="AW1853" s="7"/>
      <c r="AX1853" s="7"/>
      <c r="AY1853" s="7"/>
      <c r="AZ1853" s="7"/>
      <c r="BA1853" s="7"/>
      <c r="BB1853" s="7"/>
    </row>
    <row r="1854" spans="1:54" x14ac:dyDescent="0.25">
      <c r="A1854" s="7"/>
      <c r="B1854" s="7"/>
      <c r="C1854" s="7"/>
      <c r="D1854" s="7"/>
      <c r="E1854" s="7"/>
      <c r="F1854" s="7"/>
      <c r="G1854" s="7"/>
      <c r="H1854" s="7"/>
      <c r="I1854" s="7"/>
      <c r="J1854" s="21"/>
      <c r="K1854" s="21"/>
      <c r="L1854" s="21"/>
      <c r="M1854" s="5"/>
      <c r="N1854" s="27"/>
      <c r="O1854" s="9"/>
      <c r="P1854" s="9"/>
      <c r="Q1854" s="9"/>
      <c r="R1854" s="9"/>
      <c r="S1854" s="7"/>
      <c r="T1854" s="7"/>
      <c r="U1854" s="7"/>
      <c r="V1854" s="7"/>
      <c r="W1854" s="7"/>
      <c r="X1854" s="7"/>
      <c r="Y1854" s="7"/>
      <c r="Z1854" s="7"/>
      <c r="AA1854" s="7"/>
      <c r="AF1854" s="7"/>
      <c r="AG1854" s="7"/>
      <c r="AH1854" s="7"/>
      <c r="AI1854" s="7"/>
      <c r="AJ1854" s="7"/>
      <c r="AK1854" s="7"/>
      <c r="AL1854" s="7"/>
      <c r="AM1854" s="7"/>
      <c r="AN1854" s="7"/>
      <c r="AO1854" s="7"/>
      <c r="AP1854" s="7"/>
      <c r="AQ1854" s="7"/>
      <c r="AR1854" s="7"/>
      <c r="AS1854" s="7"/>
      <c r="AT1854" s="7"/>
      <c r="AU1854" s="7"/>
      <c r="AV1854" s="7"/>
      <c r="AW1854" s="7"/>
      <c r="AX1854" s="7"/>
      <c r="AY1854" s="7"/>
      <c r="AZ1854" s="7"/>
      <c r="BA1854" s="7"/>
      <c r="BB1854" s="7"/>
    </row>
    <row r="1855" spans="1:54" x14ac:dyDescent="0.25">
      <c r="A1855" s="7"/>
      <c r="B1855" s="7"/>
      <c r="C1855" s="7"/>
      <c r="D1855" s="7"/>
      <c r="E1855" s="7"/>
      <c r="F1855" s="7"/>
      <c r="G1855" s="7"/>
      <c r="H1855" s="7"/>
      <c r="I1855" s="7"/>
      <c r="J1855" s="21"/>
      <c r="K1855" s="21"/>
      <c r="L1855" s="21"/>
      <c r="M1855" s="5"/>
      <c r="N1855" s="27"/>
      <c r="O1855" s="9"/>
      <c r="P1855" s="9"/>
      <c r="Q1855" s="9"/>
      <c r="R1855" s="9"/>
      <c r="S1855" s="7"/>
      <c r="T1855" s="7"/>
      <c r="U1855" s="7"/>
      <c r="V1855" s="7"/>
      <c r="W1855" s="7"/>
      <c r="X1855" s="7"/>
      <c r="Y1855" s="7"/>
      <c r="Z1855" s="7"/>
      <c r="AA1855" s="7"/>
      <c r="AF1855" s="7"/>
      <c r="AG1855" s="7"/>
      <c r="AH1855" s="7"/>
      <c r="AI1855" s="7"/>
      <c r="AJ1855" s="7"/>
      <c r="AK1855" s="7"/>
      <c r="AL1855" s="7"/>
      <c r="AM1855" s="7"/>
      <c r="AN1855" s="7"/>
      <c r="AO1855" s="7"/>
      <c r="AP1855" s="7"/>
      <c r="AQ1855" s="7"/>
      <c r="AR1855" s="7"/>
      <c r="AS1855" s="7"/>
      <c r="AT1855" s="7"/>
      <c r="AU1855" s="7"/>
      <c r="AV1855" s="7"/>
      <c r="AW1855" s="7"/>
      <c r="AX1855" s="7"/>
      <c r="AY1855" s="7"/>
      <c r="AZ1855" s="7"/>
      <c r="BA1855" s="7"/>
      <c r="BB1855" s="7"/>
    </row>
    <row r="1856" spans="1:54" x14ac:dyDescent="0.25">
      <c r="A1856" s="7"/>
      <c r="B1856" s="7"/>
      <c r="C1856" s="7"/>
      <c r="D1856" s="7"/>
      <c r="E1856" s="7"/>
      <c r="F1856" s="7"/>
      <c r="G1856" s="7"/>
      <c r="H1856" s="7"/>
      <c r="I1856" s="7"/>
      <c r="J1856" s="21"/>
      <c r="K1856" s="21"/>
      <c r="L1856" s="21"/>
      <c r="M1856" s="5"/>
      <c r="N1856" s="27"/>
      <c r="O1856" s="9"/>
      <c r="P1856" s="9"/>
      <c r="Q1856" s="9"/>
      <c r="R1856" s="9"/>
      <c r="S1856" s="7"/>
      <c r="T1856" s="7"/>
      <c r="U1856" s="7"/>
      <c r="V1856" s="7"/>
      <c r="W1856" s="7"/>
      <c r="X1856" s="7"/>
      <c r="Y1856" s="7"/>
      <c r="Z1856" s="7"/>
      <c r="AA1856" s="7"/>
      <c r="AF1856" s="7"/>
      <c r="AG1856" s="7"/>
      <c r="AH1856" s="7"/>
      <c r="AI1856" s="7"/>
      <c r="AJ1856" s="7"/>
      <c r="AK1856" s="7"/>
      <c r="AL1856" s="7"/>
      <c r="AM1856" s="7"/>
      <c r="AN1856" s="7"/>
      <c r="AO1856" s="7"/>
      <c r="AP1856" s="7"/>
      <c r="AQ1856" s="7"/>
      <c r="AR1856" s="7"/>
      <c r="AS1856" s="7"/>
      <c r="AT1856" s="7"/>
      <c r="AU1856" s="7"/>
      <c r="AV1856" s="7"/>
      <c r="AW1856" s="7"/>
      <c r="AX1856" s="7"/>
      <c r="AY1856" s="7"/>
      <c r="AZ1856" s="7"/>
      <c r="BA1856" s="7"/>
      <c r="BB1856" s="7"/>
    </row>
    <row r="1857" spans="1:54" x14ac:dyDescent="0.25">
      <c r="A1857" s="7"/>
      <c r="B1857" s="7"/>
      <c r="C1857" s="7"/>
      <c r="D1857" s="7"/>
      <c r="E1857" s="7"/>
      <c r="F1857" s="7"/>
      <c r="G1857" s="7"/>
      <c r="H1857" s="7"/>
      <c r="I1857" s="7"/>
      <c r="J1857" s="21"/>
      <c r="K1857" s="21"/>
      <c r="L1857" s="21"/>
      <c r="M1857" s="5"/>
      <c r="N1857" s="27"/>
      <c r="O1857" s="9"/>
      <c r="P1857" s="9"/>
      <c r="Q1857" s="9"/>
      <c r="R1857" s="9"/>
      <c r="S1857" s="7"/>
      <c r="T1857" s="7"/>
      <c r="U1857" s="7"/>
      <c r="V1857" s="7"/>
      <c r="W1857" s="7"/>
      <c r="X1857" s="7"/>
      <c r="Y1857" s="7"/>
      <c r="Z1857" s="7"/>
      <c r="AA1857" s="7"/>
      <c r="AF1857" s="7"/>
      <c r="AG1857" s="7"/>
      <c r="AH1857" s="7"/>
      <c r="AI1857" s="7"/>
      <c r="AJ1857" s="7"/>
      <c r="AK1857" s="7"/>
      <c r="AL1857" s="7"/>
      <c r="AM1857" s="7"/>
      <c r="AN1857" s="7"/>
      <c r="AO1857" s="7"/>
      <c r="AP1857" s="7"/>
      <c r="AQ1857" s="7"/>
      <c r="AR1857" s="7"/>
      <c r="AS1857" s="7"/>
      <c r="AT1857" s="7"/>
      <c r="AU1857" s="7"/>
      <c r="AV1857" s="7"/>
      <c r="AW1857" s="7"/>
      <c r="AX1857" s="7"/>
      <c r="AY1857" s="7"/>
      <c r="AZ1857" s="7"/>
      <c r="BA1857" s="7"/>
      <c r="BB1857" s="7"/>
    </row>
    <row r="1858" spans="1:54" x14ac:dyDescent="0.25">
      <c r="A1858" s="7"/>
      <c r="B1858" s="7"/>
      <c r="C1858" s="7"/>
      <c r="D1858" s="7"/>
      <c r="E1858" s="7"/>
      <c r="F1858" s="7"/>
      <c r="G1858" s="7"/>
      <c r="H1858" s="7"/>
      <c r="I1858" s="7"/>
      <c r="J1858" s="21"/>
      <c r="K1858" s="21"/>
      <c r="L1858" s="21"/>
      <c r="M1858" s="5"/>
      <c r="N1858" s="27"/>
      <c r="O1858" s="9"/>
      <c r="P1858" s="9"/>
      <c r="Q1858" s="9"/>
      <c r="R1858" s="9"/>
      <c r="S1858" s="7"/>
      <c r="T1858" s="7"/>
      <c r="U1858" s="7"/>
      <c r="V1858" s="7"/>
      <c r="W1858" s="7"/>
      <c r="X1858" s="7"/>
      <c r="Y1858" s="7"/>
      <c r="Z1858" s="7"/>
      <c r="AA1858" s="7"/>
      <c r="AF1858" s="7"/>
      <c r="AG1858" s="7"/>
      <c r="AH1858" s="7"/>
      <c r="AI1858" s="7"/>
      <c r="AJ1858" s="7"/>
      <c r="AK1858" s="7"/>
      <c r="AL1858" s="7"/>
      <c r="AM1858" s="7"/>
      <c r="AN1858" s="7"/>
      <c r="AO1858" s="7"/>
      <c r="AP1858" s="7"/>
      <c r="AQ1858" s="7"/>
      <c r="AR1858" s="7"/>
      <c r="AS1858" s="7"/>
      <c r="AT1858" s="7"/>
      <c r="AU1858" s="7"/>
      <c r="AV1858" s="7"/>
      <c r="AW1858" s="7"/>
      <c r="AX1858" s="7"/>
      <c r="AY1858" s="7"/>
      <c r="AZ1858" s="7"/>
      <c r="BA1858" s="7"/>
      <c r="BB1858" s="7"/>
    </row>
    <row r="1859" spans="1:54" x14ac:dyDescent="0.25">
      <c r="A1859" s="7"/>
      <c r="B1859" s="7"/>
      <c r="C1859" s="7"/>
      <c r="D1859" s="7"/>
      <c r="E1859" s="7"/>
      <c r="F1859" s="7"/>
      <c r="G1859" s="7"/>
      <c r="H1859" s="7"/>
      <c r="I1859" s="7"/>
      <c r="J1859" s="21"/>
      <c r="K1859" s="21"/>
      <c r="L1859" s="21"/>
      <c r="M1859" s="5"/>
      <c r="N1859" s="27"/>
      <c r="O1859" s="9"/>
      <c r="P1859" s="9"/>
      <c r="Q1859" s="9"/>
      <c r="R1859" s="9"/>
      <c r="S1859" s="7"/>
      <c r="T1859" s="7"/>
      <c r="U1859" s="7"/>
      <c r="V1859" s="7"/>
      <c r="W1859" s="7"/>
      <c r="X1859" s="7"/>
      <c r="Y1859" s="7"/>
      <c r="Z1859" s="7"/>
      <c r="AA1859" s="7"/>
      <c r="AF1859" s="7"/>
      <c r="AG1859" s="7"/>
      <c r="AH1859" s="7"/>
      <c r="AI1859" s="7"/>
      <c r="AJ1859" s="7"/>
      <c r="AK1859" s="7"/>
      <c r="AL1859" s="7"/>
      <c r="AM1859" s="7"/>
      <c r="AN1859" s="7"/>
      <c r="AO1859" s="7"/>
      <c r="AP1859" s="7"/>
      <c r="AQ1859" s="7"/>
      <c r="AR1859" s="7"/>
      <c r="AS1859" s="7"/>
      <c r="AT1859" s="7"/>
      <c r="AU1859" s="7"/>
      <c r="AV1859" s="7"/>
      <c r="AW1859" s="7"/>
      <c r="AX1859" s="7"/>
      <c r="AY1859" s="7"/>
      <c r="AZ1859" s="7"/>
      <c r="BA1859" s="7"/>
      <c r="BB1859" s="7"/>
    </row>
    <row r="1860" spans="1:54" x14ac:dyDescent="0.25">
      <c r="A1860" s="7"/>
      <c r="B1860" s="7"/>
      <c r="C1860" s="7"/>
      <c r="D1860" s="7"/>
      <c r="E1860" s="7"/>
      <c r="F1860" s="7"/>
      <c r="G1860" s="7"/>
      <c r="H1860" s="7"/>
      <c r="I1860" s="7"/>
      <c r="J1860" s="21"/>
      <c r="K1860" s="21"/>
      <c r="L1860" s="21"/>
      <c r="M1860" s="5"/>
      <c r="N1860" s="27"/>
      <c r="O1860" s="9"/>
      <c r="P1860" s="9"/>
      <c r="Q1860" s="9"/>
      <c r="R1860" s="9"/>
      <c r="S1860" s="7"/>
      <c r="T1860" s="7"/>
      <c r="U1860" s="7"/>
      <c r="V1860" s="7"/>
      <c r="W1860" s="7"/>
      <c r="X1860" s="7"/>
      <c r="Y1860" s="7"/>
      <c r="Z1860" s="7"/>
      <c r="AA1860" s="7"/>
      <c r="AF1860" s="7"/>
      <c r="AG1860" s="7"/>
      <c r="AH1860" s="7"/>
      <c r="AI1860" s="7"/>
      <c r="AJ1860" s="7"/>
      <c r="AK1860" s="7"/>
      <c r="AL1860" s="7"/>
      <c r="AM1860" s="7"/>
      <c r="AN1860" s="7"/>
      <c r="AO1860" s="7"/>
      <c r="AP1860" s="7"/>
      <c r="AQ1860" s="7"/>
      <c r="AR1860" s="7"/>
      <c r="AS1860" s="7"/>
      <c r="AT1860" s="7"/>
      <c r="AU1860" s="7"/>
      <c r="AV1860" s="7"/>
      <c r="AW1860" s="7"/>
      <c r="AX1860" s="7"/>
      <c r="AY1860" s="7"/>
      <c r="AZ1860" s="7"/>
      <c r="BA1860" s="7"/>
      <c r="BB1860" s="7"/>
    </row>
    <row r="1861" spans="1:54" x14ac:dyDescent="0.25">
      <c r="A1861" s="7"/>
      <c r="B1861" s="7"/>
      <c r="C1861" s="7"/>
      <c r="D1861" s="7"/>
      <c r="E1861" s="7"/>
      <c r="F1861" s="7"/>
      <c r="G1861" s="7"/>
      <c r="H1861" s="7"/>
      <c r="I1861" s="7"/>
      <c r="J1861" s="21"/>
      <c r="K1861" s="21"/>
      <c r="L1861" s="21"/>
      <c r="M1861" s="5"/>
      <c r="N1861" s="27"/>
      <c r="O1861" s="9"/>
      <c r="P1861" s="9"/>
      <c r="Q1861" s="9"/>
      <c r="R1861" s="9"/>
      <c r="S1861" s="7"/>
      <c r="T1861" s="7"/>
      <c r="U1861" s="7"/>
      <c r="V1861" s="7"/>
      <c r="W1861" s="7"/>
      <c r="X1861" s="7"/>
      <c r="Y1861" s="7"/>
      <c r="Z1861" s="7"/>
      <c r="AA1861" s="7"/>
      <c r="AF1861" s="7"/>
      <c r="AG1861" s="7"/>
      <c r="AH1861" s="7"/>
      <c r="AI1861" s="7"/>
      <c r="AJ1861" s="7"/>
      <c r="AK1861" s="7"/>
      <c r="AL1861" s="7"/>
      <c r="AM1861" s="7"/>
      <c r="AN1861" s="7"/>
      <c r="AO1861" s="7"/>
      <c r="AP1861" s="7"/>
      <c r="AQ1861" s="7"/>
      <c r="AR1861" s="7"/>
      <c r="AS1861" s="7"/>
      <c r="AT1861" s="7"/>
      <c r="AU1861" s="7"/>
      <c r="AV1861" s="7"/>
      <c r="AW1861" s="7"/>
      <c r="AX1861" s="7"/>
      <c r="AY1861" s="7"/>
      <c r="AZ1861" s="7"/>
      <c r="BA1861" s="7"/>
      <c r="BB1861" s="7"/>
    </row>
    <row r="1862" spans="1:54" x14ac:dyDescent="0.25">
      <c r="A1862" s="7"/>
      <c r="B1862" s="7"/>
      <c r="C1862" s="7"/>
      <c r="D1862" s="7"/>
      <c r="E1862" s="7"/>
      <c r="F1862" s="7"/>
      <c r="G1862" s="7"/>
      <c r="H1862" s="7"/>
      <c r="I1862" s="7"/>
      <c r="J1862" s="21"/>
      <c r="K1862" s="21"/>
      <c r="L1862" s="21"/>
      <c r="M1862" s="5"/>
      <c r="N1862" s="27"/>
      <c r="O1862" s="9"/>
      <c r="P1862" s="9"/>
      <c r="Q1862" s="9"/>
      <c r="R1862" s="9"/>
      <c r="S1862" s="7"/>
      <c r="T1862" s="7"/>
      <c r="U1862" s="7"/>
      <c r="V1862" s="7"/>
      <c r="W1862" s="7"/>
      <c r="X1862" s="7"/>
      <c r="Y1862" s="7"/>
      <c r="Z1862" s="7"/>
      <c r="AA1862" s="7"/>
      <c r="AF1862" s="7"/>
      <c r="AG1862" s="7"/>
      <c r="AH1862" s="7"/>
      <c r="AI1862" s="7"/>
      <c r="AJ1862" s="7"/>
      <c r="AK1862" s="7"/>
      <c r="AL1862" s="7"/>
      <c r="AM1862" s="7"/>
      <c r="AN1862" s="7"/>
      <c r="AO1862" s="7"/>
      <c r="AP1862" s="7"/>
      <c r="AQ1862" s="7"/>
      <c r="AR1862" s="7"/>
      <c r="AS1862" s="7"/>
      <c r="AT1862" s="7"/>
      <c r="AU1862" s="7"/>
      <c r="AV1862" s="7"/>
      <c r="AW1862" s="7"/>
      <c r="AX1862" s="7"/>
      <c r="AY1862" s="7"/>
      <c r="AZ1862" s="7"/>
      <c r="BA1862" s="7"/>
      <c r="BB1862" s="7"/>
    </row>
    <row r="1863" spans="1:54" x14ac:dyDescent="0.25">
      <c r="A1863" s="7"/>
      <c r="B1863" s="7"/>
      <c r="C1863" s="7"/>
      <c r="D1863" s="7"/>
      <c r="E1863" s="7"/>
      <c r="F1863" s="7"/>
      <c r="G1863" s="7"/>
      <c r="H1863" s="7"/>
      <c r="I1863" s="7"/>
      <c r="J1863" s="21"/>
      <c r="K1863" s="21"/>
      <c r="L1863" s="21"/>
      <c r="M1863" s="5"/>
      <c r="N1863" s="27"/>
      <c r="O1863" s="9"/>
      <c r="P1863" s="9"/>
      <c r="Q1863" s="9"/>
      <c r="R1863" s="9"/>
      <c r="S1863" s="7"/>
      <c r="T1863" s="7"/>
      <c r="U1863" s="7"/>
      <c r="V1863" s="7"/>
      <c r="W1863" s="7"/>
      <c r="X1863" s="7"/>
      <c r="Y1863" s="7"/>
      <c r="Z1863" s="7"/>
      <c r="AA1863" s="7"/>
      <c r="AF1863" s="7"/>
      <c r="AG1863" s="7"/>
      <c r="AH1863" s="7"/>
      <c r="AI1863" s="7"/>
      <c r="AJ1863" s="7"/>
      <c r="AK1863" s="7"/>
      <c r="AL1863" s="7"/>
      <c r="AM1863" s="7"/>
      <c r="AN1863" s="7"/>
      <c r="AO1863" s="7"/>
      <c r="AP1863" s="7"/>
      <c r="AQ1863" s="7"/>
      <c r="AR1863" s="7"/>
      <c r="AS1863" s="7"/>
      <c r="AT1863" s="7"/>
      <c r="AU1863" s="7"/>
      <c r="AV1863" s="7"/>
      <c r="AW1863" s="7"/>
      <c r="AX1863" s="7"/>
      <c r="AY1863" s="7"/>
      <c r="AZ1863" s="7"/>
      <c r="BA1863" s="7"/>
      <c r="BB1863" s="7"/>
    </row>
    <row r="1864" spans="1:54" x14ac:dyDescent="0.25">
      <c r="A1864" s="7"/>
      <c r="B1864" s="7"/>
      <c r="C1864" s="7"/>
      <c r="D1864" s="7"/>
      <c r="E1864" s="7"/>
      <c r="F1864" s="7"/>
      <c r="G1864" s="7"/>
      <c r="H1864" s="7"/>
      <c r="I1864" s="7"/>
      <c r="J1864" s="21"/>
      <c r="K1864" s="21"/>
      <c r="L1864" s="21"/>
      <c r="M1864" s="5"/>
      <c r="N1864" s="27"/>
      <c r="O1864" s="9"/>
      <c r="P1864" s="9"/>
      <c r="Q1864" s="9"/>
      <c r="R1864" s="9"/>
      <c r="S1864" s="7"/>
      <c r="T1864" s="7"/>
      <c r="U1864" s="7"/>
      <c r="V1864" s="7"/>
      <c r="W1864" s="7"/>
      <c r="X1864" s="7"/>
      <c r="Y1864" s="7"/>
      <c r="Z1864" s="7"/>
      <c r="AA1864" s="7"/>
      <c r="AF1864" s="7"/>
      <c r="AG1864" s="7"/>
      <c r="AH1864" s="7"/>
      <c r="AI1864" s="7"/>
      <c r="AJ1864" s="7"/>
      <c r="AK1864" s="7"/>
      <c r="AL1864" s="7"/>
      <c r="AM1864" s="7"/>
      <c r="AN1864" s="7"/>
      <c r="AO1864" s="7"/>
      <c r="AP1864" s="7"/>
      <c r="AQ1864" s="7"/>
      <c r="AR1864" s="7"/>
      <c r="AS1864" s="7"/>
      <c r="AT1864" s="7"/>
      <c r="AU1864" s="7"/>
      <c r="AV1864" s="7"/>
      <c r="AW1864" s="7"/>
      <c r="AX1864" s="7"/>
      <c r="AY1864" s="7"/>
      <c r="AZ1864" s="7"/>
      <c r="BA1864" s="7"/>
      <c r="BB1864" s="7"/>
    </row>
    <row r="1865" spans="1:54" x14ac:dyDescent="0.25">
      <c r="A1865" s="7"/>
      <c r="B1865" s="7"/>
      <c r="C1865" s="7"/>
      <c r="D1865" s="7"/>
      <c r="E1865" s="7"/>
      <c r="F1865" s="7"/>
      <c r="G1865" s="7"/>
      <c r="H1865" s="7"/>
      <c r="I1865" s="7"/>
      <c r="J1865" s="21"/>
      <c r="K1865" s="21"/>
      <c r="L1865" s="21"/>
      <c r="M1865" s="5"/>
      <c r="N1865" s="27"/>
      <c r="O1865" s="9"/>
      <c r="P1865" s="9"/>
      <c r="Q1865" s="9"/>
      <c r="R1865" s="9"/>
      <c r="S1865" s="7"/>
      <c r="T1865" s="7"/>
      <c r="U1865" s="7"/>
      <c r="V1865" s="7"/>
      <c r="W1865" s="7"/>
      <c r="X1865" s="7"/>
      <c r="Y1865" s="7"/>
      <c r="Z1865" s="7"/>
      <c r="AA1865" s="7"/>
      <c r="AF1865" s="7"/>
      <c r="AG1865" s="7"/>
      <c r="AH1865" s="7"/>
      <c r="AI1865" s="7"/>
      <c r="AJ1865" s="7"/>
      <c r="AK1865" s="7"/>
      <c r="AL1865" s="7"/>
      <c r="AM1865" s="7"/>
      <c r="AN1865" s="7"/>
      <c r="AO1865" s="7"/>
      <c r="AP1865" s="7"/>
      <c r="AQ1865" s="7"/>
      <c r="AR1865" s="7"/>
      <c r="AS1865" s="7"/>
      <c r="AT1865" s="7"/>
      <c r="AU1865" s="7"/>
      <c r="AV1865" s="7"/>
      <c r="AW1865" s="7"/>
      <c r="AX1865" s="7"/>
      <c r="AY1865" s="7"/>
      <c r="AZ1865" s="7"/>
      <c r="BA1865" s="7"/>
      <c r="BB1865" s="7"/>
    </row>
    <row r="1866" spans="1:54" x14ac:dyDescent="0.25">
      <c r="A1866" s="7"/>
      <c r="B1866" s="7"/>
      <c r="C1866" s="7"/>
      <c r="D1866" s="7"/>
      <c r="E1866" s="7"/>
      <c r="F1866" s="7"/>
      <c r="G1866" s="7"/>
      <c r="H1866" s="7"/>
      <c r="I1866" s="7"/>
      <c r="J1866" s="21"/>
      <c r="K1866" s="21"/>
      <c r="L1866" s="21"/>
      <c r="M1866" s="5"/>
      <c r="N1866" s="27"/>
      <c r="O1866" s="9"/>
      <c r="P1866" s="9"/>
      <c r="Q1866" s="9"/>
      <c r="R1866" s="9"/>
      <c r="S1866" s="7"/>
      <c r="T1866" s="7"/>
      <c r="U1866" s="7"/>
      <c r="V1866" s="7"/>
      <c r="W1866" s="7"/>
      <c r="X1866" s="7"/>
      <c r="Y1866" s="7"/>
      <c r="Z1866" s="7"/>
      <c r="AA1866" s="7"/>
      <c r="AF1866" s="7"/>
      <c r="AG1866" s="7"/>
      <c r="AH1866" s="7"/>
      <c r="AI1866" s="7"/>
      <c r="AJ1866" s="7"/>
      <c r="AK1866" s="7"/>
      <c r="AL1866" s="7"/>
      <c r="AM1866" s="7"/>
      <c r="AN1866" s="7"/>
      <c r="AO1866" s="7"/>
      <c r="AP1866" s="7"/>
      <c r="AQ1866" s="7"/>
      <c r="AR1866" s="7"/>
      <c r="AS1866" s="7"/>
      <c r="AT1866" s="7"/>
      <c r="AU1866" s="7"/>
      <c r="AV1866" s="7"/>
      <c r="AW1866" s="7"/>
      <c r="AX1866" s="7"/>
      <c r="AY1866" s="7"/>
      <c r="AZ1866" s="7"/>
      <c r="BA1866" s="7"/>
      <c r="BB1866" s="7"/>
    </row>
    <row r="1867" spans="1:54" x14ac:dyDescent="0.25">
      <c r="A1867" s="7"/>
      <c r="B1867" s="7"/>
      <c r="C1867" s="7"/>
      <c r="D1867" s="7"/>
      <c r="E1867" s="7"/>
      <c r="F1867" s="7"/>
      <c r="G1867" s="7"/>
      <c r="H1867" s="7"/>
      <c r="I1867" s="7"/>
      <c r="J1867" s="21"/>
      <c r="K1867" s="21"/>
      <c r="L1867" s="21"/>
      <c r="M1867" s="5"/>
      <c r="N1867" s="27"/>
      <c r="O1867" s="9"/>
      <c r="P1867" s="9"/>
      <c r="Q1867" s="9"/>
      <c r="R1867" s="9"/>
      <c r="S1867" s="7"/>
      <c r="T1867" s="7"/>
      <c r="U1867" s="7"/>
      <c r="V1867" s="7"/>
      <c r="W1867" s="7"/>
      <c r="X1867" s="7"/>
      <c r="Y1867" s="7"/>
      <c r="Z1867" s="7"/>
      <c r="AA1867" s="7"/>
      <c r="AF1867" s="7"/>
      <c r="AG1867" s="7"/>
      <c r="AH1867" s="7"/>
      <c r="AI1867" s="7"/>
      <c r="AJ1867" s="7"/>
      <c r="AK1867" s="7"/>
      <c r="AL1867" s="7"/>
      <c r="AM1867" s="7"/>
      <c r="AN1867" s="7"/>
      <c r="AO1867" s="7"/>
      <c r="AP1867" s="7"/>
      <c r="AQ1867" s="7"/>
      <c r="AR1867" s="7"/>
      <c r="AS1867" s="7"/>
      <c r="AT1867" s="7"/>
      <c r="AU1867" s="7"/>
      <c r="AV1867" s="7"/>
      <c r="AW1867" s="7"/>
      <c r="AX1867" s="7"/>
      <c r="AY1867" s="7"/>
      <c r="AZ1867" s="7"/>
      <c r="BA1867" s="7"/>
      <c r="BB1867" s="7"/>
    </row>
    <row r="1868" spans="1:54" x14ac:dyDescent="0.25">
      <c r="A1868" s="7"/>
      <c r="B1868" s="7"/>
      <c r="C1868" s="7"/>
      <c r="D1868" s="7"/>
      <c r="E1868" s="7"/>
      <c r="F1868" s="7"/>
      <c r="G1868" s="7"/>
      <c r="H1868" s="7"/>
      <c r="I1868" s="7"/>
      <c r="J1868" s="21"/>
      <c r="K1868" s="21"/>
      <c r="L1868" s="21"/>
      <c r="M1868" s="5"/>
      <c r="N1868" s="27"/>
      <c r="O1868" s="9"/>
      <c r="P1868" s="9"/>
      <c r="Q1868" s="9"/>
      <c r="R1868" s="9"/>
      <c r="S1868" s="7"/>
      <c r="T1868" s="7"/>
      <c r="U1868" s="7"/>
      <c r="V1868" s="7"/>
      <c r="W1868" s="7"/>
      <c r="X1868" s="7"/>
      <c r="Y1868" s="7"/>
      <c r="Z1868" s="7"/>
      <c r="AA1868" s="7"/>
      <c r="AF1868" s="7"/>
      <c r="AG1868" s="7"/>
      <c r="AH1868" s="7"/>
      <c r="AI1868" s="7"/>
      <c r="AJ1868" s="7"/>
      <c r="AK1868" s="7"/>
      <c r="AL1868" s="7"/>
      <c r="AM1868" s="7"/>
      <c r="AN1868" s="7"/>
      <c r="AO1868" s="7"/>
      <c r="AP1868" s="7"/>
      <c r="AQ1868" s="7"/>
      <c r="AR1868" s="7"/>
      <c r="AS1868" s="7"/>
      <c r="AT1868" s="7"/>
      <c r="AU1868" s="7"/>
      <c r="AV1868" s="7"/>
      <c r="AW1868" s="7"/>
      <c r="AX1868" s="7"/>
      <c r="AY1868" s="7"/>
      <c r="AZ1868" s="7"/>
      <c r="BA1868" s="7"/>
      <c r="BB1868" s="7"/>
    </row>
    <row r="1869" spans="1:54" x14ac:dyDescent="0.25">
      <c r="A1869" s="7"/>
      <c r="B1869" s="7"/>
      <c r="C1869" s="7"/>
      <c r="D1869" s="7"/>
      <c r="E1869" s="7"/>
      <c r="F1869" s="7"/>
      <c r="G1869" s="7"/>
      <c r="H1869" s="7"/>
      <c r="I1869" s="7"/>
      <c r="J1869" s="21"/>
      <c r="K1869" s="21"/>
      <c r="L1869" s="21"/>
      <c r="M1869" s="5"/>
      <c r="N1869" s="27"/>
      <c r="O1869" s="9"/>
      <c r="P1869" s="9"/>
      <c r="Q1869" s="9"/>
      <c r="R1869" s="9"/>
      <c r="S1869" s="7"/>
      <c r="T1869" s="7"/>
      <c r="U1869" s="7"/>
      <c r="V1869" s="7"/>
      <c r="W1869" s="7"/>
      <c r="X1869" s="7"/>
      <c r="Y1869" s="7"/>
      <c r="Z1869" s="7"/>
      <c r="AA1869" s="7"/>
      <c r="AF1869" s="7"/>
      <c r="AG1869" s="7"/>
      <c r="AH1869" s="7"/>
      <c r="AI1869" s="7"/>
      <c r="AJ1869" s="7"/>
      <c r="AK1869" s="7"/>
      <c r="AL1869" s="7"/>
      <c r="AM1869" s="7"/>
      <c r="AN1869" s="7"/>
      <c r="AO1869" s="7"/>
      <c r="AP1869" s="7"/>
      <c r="AQ1869" s="7"/>
      <c r="AR1869" s="7"/>
      <c r="AS1869" s="7"/>
      <c r="AT1869" s="7"/>
      <c r="AU1869" s="7"/>
      <c r="AV1869" s="7"/>
      <c r="AW1869" s="7"/>
      <c r="AX1869" s="7"/>
      <c r="AY1869" s="7"/>
      <c r="AZ1869" s="7"/>
      <c r="BA1869" s="7"/>
      <c r="BB1869" s="7"/>
    </row>
    <row r="1870" spans="1:54" x14ac:dyDescent="0.25">
      <c r="A1870" s="7"/>
      <c r="B1870" s="7"/>
      <c r="C1870" s="7"/>
      <c r="D1870" s="7"/>
      <c r="E1870" s="7"/>
      <c r="F1870" s="7"/>
      <c r="G1870" s="7"/>
      <c r="H1870" s="7"/>
      <c r="I1870" s="7"/>
      <c r="J1870" s="21"/>
      <c r="K1870" s="21"/>
      <c r="L1870" s="21"/>
      <c r="M1870" s="5"/>
      <c r="N1870" s="27"/>
      <c r="O1870" s="9"/>
      <c r="P1870" s="9"/>
      <c r="Q1870" s="9"/>
      <c r="R1870" s="9"/>
      <c r="S1870" s="7"/>
      <c r="T1870" s="7"/>
      <c r="U1870" s="7"/>
      <c r="V1870" s="7"/>
      <c r="W1870" s="7"/>
      <c r="X1870" s="7"/>
      <c r="Y1870" s="7"/>
      <c r="Z1870" s="7"/>
      <c r="AA1870" s="7"/>
      <c r="AF1870" s="7"/>
      <c r="AG1870" s="7"/>
      <c r="AH1870" s="7"/>
      <c r="AI1870" s="7"/>
      <c r="AJ1870" s="7"/>
      <c r="AK1870" s="7"/>
      <c r="AL1870" s="7"/>
      <c r="AM1870" s="7"/>
      <c r="AN1870" s="7"/>
      <c r="AO1870" s="7"/>
      <c r="AP1870" s="7"/>
      <c r="AQ1870" s="7"/>
      <c r="AR1870" s="7"/>
      <c r="AS1870" s="7"/>
      <c r="AT1870" s="7"/>
      <c r="AU1870" s="7"/>
      <c r="AV1870" s="7"/>
      <c r="AW1870" s="7"/>
      <c r="AX1870" s="7"/>
      <c r="AY1870" s="7"/>
      <c r="AZ1870" s="7"/>
      <c r="BA1870" s="7"/>
      <c r="BB1870" s="7"/>
    </row>
    <row r="1871" spans="1:54" x14ac:dyDescent="0.25">
      <c r="A1871" s="7"/>
      <c r="B1871" s="7"/>
      <c r="C1871" s="7"/>
      <c r="D1871" s="7"/>
      <c r="E1871" s="7"/>
      <c r="F1871" s="7"/>
      <c r="G1871" s="7"/>
      <c r="H1871" s="7"/>
      <c r="I1871" s="7"/>
      <c r="J1871" s="21"/>
      <c r="K1871" s="21"/>
      <c r="L1871" s="21"/>
      <c r="M1871" s="5"/>
      <c r="N1871" s="27"/>
      <c r="O1871" s="9"/>
      <c r="P1871" s="9"/>
      <c r="Q1871" s="9"/>
      <c r="R1871" s="9"/>
      <c r="S1871" s="7"/>
      <c r="T1871" s="7"/>
      <c r="U1871" s="7"/>
      <c r="V1871" s="7"/>
      <c r="W1871" s="7"/>
      <c r="X1871" s="7"/>
      <c r="Y1871" s="7"/>
      <c r="Z1871" s="7"/>
      <c r="AA1871" s="7"/>
      <c r="AF1871" s="7"/>
      <c r="AG1871" s="7"/>
      <c r="AH1871" s="7"/>
      <c r="AI1871" s="7"/>
      <c r="AJ1871" s="7"/>
      <c r="AK1871" s="7"/>
      <c r="AL1871" s="7"/>
      <c r="AM1871" s="7"/>
      <c r="AN1871" s="7"/>
      <c r="AO1871" s="7"/>
      <c r="AP1871" s="7"/>
      <c r="AQ1871" s="7"/>
      <c r="AR1871" s="7"/>
      <c r="AS1871" s="7"/>
      <c r="AT1871" s="7"/>
      <c r="AU1871" s="7"/>
      <c r="AV1871" s="7"/>
      <c r="AW1871" s="7"/>
      <c r="AX1871" s="7"/>
      <c r="AY1871" s="7"/>
      <c r="AZ1871" s="7"/>
      <c r="BA1871" s="7"/>
      <c r="BB1871" s="7"/>
    </row>
    <row r="1872" spans="1:54" x14ac:dyDescent="0.25">
      <c r="A1872" s="7"/>
      <c r="B1872" s="7"/>
      <c r="C1872" s="7"/>
      <c r="D1872" s="7"/>
      <c r="E1872" s="7"/>
      <c r="F1872" s="7"/>
      <c r="G1872" s="7"/>
      <c r="H1872" s="7"/>
      <c r="I1872" s="7"/>
      <c r="J1872" s="21"/>
      <c r="K1872" s="21"/>
      <c r="L1872" s="21"/>
      <c r="M1872" s="5"/>
      <c r="N1872" s="27"/>
      <c r="O1872" s="9"/>
      <c r="P1872" s="9"/>
      <c r="Q1872" s="9"/>
      <c r="R1872" s="9"/>
      <c r="S1872" s="7"/>
      <c r="T1872" s="7"/>
      <c r="U1872" s="7"/>
      <c r="V1872" s="7"/>
      <c r="W1872" s="7"/>
      <c r="X1872" s="7"/>
      <c r="Y1872" s="7"/>
      <c r="Z1872" s="7"/>
      <c r="AA1872" s="7"/>
      <c r="AF1872" s="7"/>
      <c r="AG1872" s="7"/>
      <c r="AH1872" s="7"/>
      <c r="AI1872" s="7"/>
      <c r="AJ1872" s="7"/>
      <c r="AK1872" s="7"/>
      <c r="AL1872" s="7"/>
      <c r="AM1872" s="7"/>
      <c r="AN1872" s="7"/>
      <c r="AO1872" s="7"/>
      <c r="AP1872" s="7"/>
      <c r="AQ1872" s="7"/>
      <c r="AR1872" s="7"/>
      <c r="AS1872" s="7"/>
      <c r="AT1872" s="7"/>
      <c r="AU1872" s="7"/>
      <c r="AV1872" s="7"/>
      <c r="AW1872" s="7"/>
      <c r="AX1872" s="7"/>
      <c r="AY1872" s="7"/>
      <c r="AZ1872" s="7"/>
      <c r="BA1872" s="7"/>
      <c r="BB1872" s="7"/>
    </row>
    <row r="1873" spans="1:54" x14ac:dyDescent="0.25">
      <c r="A1873" s="7"/>
      <c r="B1873" s="7"/>
      <c r="C1873" s="7"/>
      <c r="D1873" s="7"/>
      <c r="E1873" s="7"/>
      <c r="F1873" s="7"/>
      <c r="G1873" s="7"/>
      <c r="H1873" s="7"/>
      <c r="I1873" s="7"/>
      <c r="J1873" s="21"/>
      <c r="K1873" s="21"/>
      <c r="L1873" s="21"/>
      <c r="M1873" s="5"/>
      <c r="N1873" s="27"/>
      <c r="O1873" s="9"/>
      <c r="P1873" s="9"/>
      <c r="Q1873" s="9"/>
      <c r="R1873" s="9"/>
      <c r="S1873" s="7"/>
      <c r="T1873" s="7"/>
      <c r="U1873" s="7"/>
      <c r="V1873" s="7"/>
      <c r="W1873" s="7"/>
      <c r="X1873" s="7"/>
      <c r="Y1873" s="7"/>
      <c r="Z1873" s="7"/>
      <c r="AA1873" s="7"/>
      <c r="AF1873" s="7"/>
      <c r="AG1873" s="7"/>
      <c r="AH1873" s="7"/>
      <c r="AI1873" s="7"/>
      <c r="AJ1873" s="7"/>
      <c r="AK1873" s="7"/>
      <c r="AL1873" s="7"/>
      <c r="AM1873" s="7"/>
      <c r="AN1873" s="7"/>
      <c r="AO1873" s="7"/>
      <c r="AP1873" s="7"/>
      <c r="AQ1873" s="7"/>
      <c r="AR1873" s="7"/>
      <c r="AS1873" s="7"/>
      <c r="AT1873" s="7"/>
      <c r="AU1873" s="7"/>
      <c r="AV1873" s="7"/>
      <c r="AW1873" s="7"/>
      <c r="AX1873" s="7"/>
      <c r="AY1873" s="7"/>
      <c r="AZ1873" s="7"/>
      <c r="BA1873" s="7"/>
      <c r="BB1873" s="7"/>
    </row>
    <row r="1874" spans="1:54" x14ac:dyDescent="0.25">
      <c r="A1874" s="7"/>
      <c r="B1874" s="7"/>
      <c r="C1874" s="7"/>
      <c r="D1874" s="7"/>
      <c r="E1874" s="7"/>
      <c r="F1874" s="7"/>
      <c r="G1874" s="7"/>
      <c r="H1874" s="7"/>
      <c r="I1874" s="7"/>
      <c r="J1874" s="21"/>
      <c r="K1874" s="21"/>
      <c r="L1874" s="21"/>
      <c r="M1874" s="5"/>
      <c r="N1874" s="27"/>
      <c r="O1874" s="9"/>
      <c r="P1874" s="9"/>
      <c r="Q1874" s="9"/>
      <c r="R1874" s="9"/>
      <c r="S1874" s="7"/>
      <c r="T1874" s="7"/>
      <c r="U1874" s="7"/>
      <c r="V1874" s="7"/>
      <c r="W1874" s="7"/>
      <c r="X1874" s="7"/>
      <c r="Y1874" s="7"/>
      <c r="Z1874" s="7"/>
      <c r="AA1874" s="7"/>
      <c r="AF1874" s="7"/>
      <c r="AG1874" s="7"/>
      <c r="AH1874" s="7"/>
      <c r="AI1874" s="7"/>
      <c r="AJ1874" s="7"/>
      <c r="AK1874" s="7"/>
      <c r="AL1874" s="7"/>
      <c r="AM1874" s="7"/>
      <c r="AN1874" s="7"/>
      <c r="AO1874" s="7"/>
      <c r="AP1874" s="7"/>
      <c r="AQ1874" s="7"/>
      <c r="AR1874" s="7"/>
      <c r="AS1874" s="7"/>
      <c r="AT1874" s="7"/>
      <c r="AU1874" s="7"/>
      <c r="AV1874" s="7"/>
      <c r="AW1874" s="7"/>
      <c r="AX1874" s="7"/>
      <c r="AY1874" s="7"/>
      <c r="AZ1874" s="7"/>
      <c r="BA1874" s="7"/>
      <c r="BB1874" s="7"/>
    </row>
    <row r="1875" spans="1:54" x14ac:dyDescent="0.25">
      <c r="A1875" s="7"/>
      <c r="B1875" s="7"/>
      <c r="C1875" s="7"/>
      <c r="D1875" s="7"/>
      <c r="E1875" s="7"/>
      <c r="F1875" s="7"/>
      <c r="G1875" s="7"/>
      <c r="H1875" s="7"/>
      <c r="I1875" s="7"/>
      <c r="J1875" s="21"/>
      <c r="K1875" s="21"/>
      <c r="L1875" s="21"/>
      <c r="M1875" s="5"/>
      <c r="N1875" s="27"/>
      <c r="O1875" s="9"/>
      <c r="P1875" s="9"/>
      <c r="Q1875" s="9"/>
      <c r="R1875" s="9"/>
      <c r="S1875" s="7"/>
      <c r="T1875" s="7"/>
      <c r="U1875" s="7"/>
      <c r="V1875" s="7"/>
      <c r="W1875" s="7"/>
      <c r="X1875" s="7"/>
      <c r="Y1875" s="7"/>
      <c r="Z1875" s="7"/>
      <c r="AA1875" s="7"/>
      <c r="AF1875" s="7"/>
      <c r="AG1875" s="7"/>
      <c r="AH1875" s="7"/>
      <c r="AI1875" s="7"/>
      <c r="AJ1875" s="7"/>
      <c r="AK1875" s="7"/>
      <c r="AL1875" s="7"/>
      <c r="AM1875" s="7"/>
      <c r="AN1875" s="7"/>
      <c r="AO1875" s="7"/>
      <c r="AP1875" s="7"/>
      <c r="AQ1875" s="7"/>
      <c r="AR1875" s="7"/>
      <c r="AS1875" s="7"/>
      <c r="AT1875" s="7"/>
      <c r="AU1875" s="7"/>
      <c r="AV1875" s="7"/>
      <c r="AW1875" s="7"/>
      <c r="AX1875" s="7"/>
      <c r="AY1875" s="7"/>
      <c r="AZ1875" s="7"/>
      <c r="BA1875" s="7"/>
      <c r="BB1875" s="7"/>
    </row>
    <row r="1876" spans="1:54" x14ac:dyDescent="0.25">
      <c r="A1876" s="7"/>
      <c r="B1876" s="7"/>
      <c r="C1876" s="7"/>
      <c r="D1876" s="7"/>
      <c r="E1876" s="7"/>
      <c r="F1876" s="7"/>
      <c r="G1876" s="7"/>
      <c r="H1876" s="7"/>
      <c r="I1876" s="7"/>
      <c r="J1876" s="21"/>
      <c r="K1876" s="21"/>
      <c r="L1876" s="21"/>
      <c r="M1876" s="5"/>
      <c r="N1876" s="27"/>
      <c r="O1876" s="9"/>
      <c r="P1876" s="9"/>
      <c r="Q1876" s="9"/>
      <c r="R1876" s="9"/>
      <c r="S1876" s="7"/>
      <c r="T1876" s="7"/>
      <c r="U1876" s="7"/>
      <c r="V1876" s="7"/>
      <c r="W1876" s="7"/>
      <c r="X1876" s="7"/>
      <c r="Y1876" s="7"/>
      <c r="Z1876" s="7"/>
      <c r="AA1876" s="7"/>
      <c r="AF1876" s="7"/>
      <c r="AG1876" s="7"/>
      <c r="AH1876" s="7"/>
      <c r="AI1876" s="7"/>
      <c r="AJ1876" s="7"/>
      <c r="AK1876" s="7"/>
      <c r="AL1876" s="7"/>
      <c r="AM1876" s="7"/>
      <c r="AN1876" s="7"/>
      <c r="AO1876" s="7"/>
      <c r="AP1876" s="7"/>
      <c r="AQ1876" s="7"/>
      <c r="AR1876" s="7"/>
      <c r="AS1876" s="7"/>
      <c r="AT1876" s="7"/>
      <c r="AU1876" s="7"/>
      <c r="AV1876" s="7"/>
      <c r="AW1876" s="7"/>
      <c r="AX1876" s="7"/>
      <c r="AY1876" s="7"/>
      <c r="AZ1876" s="7"/>
      <c r="BA1876" s="7"/>
      <c r="BB1876" s="7"/>
    </row>
    <row r="1877" spans="1:54" x14ac:dyDescent="0.25">
      <c r="A1877" s="7"/>
      <c r="B1877" s="7"/>
      <c r="C1877" s="7"/>
      <c r="D1877" s="7"/>
      <c r="E1877" s="7"/>
      <c r="F1877" s="7"/>
      <c r="G1877" s="7"/>
      <c r="H1877" s="7"/>
      <c r="I1877" s="7"/>
      <c r="J1877" s="21"/>
      <c r="K1877" s="21"/>
      <c r="L1877" s="21"/>
      <c r="M1877" s="5"/>
      <c r="N1877" s="27"/>
      <c r="O1877" s="9"/>
      <c r="P1877" s="9"/>
      <c r="Q1877" s="9"/>
      <c r="R1877" s="9"/>
      <c r="S1877" s="7"/>
      <c r="T1877" s="7"/>
      <c r="U1877" s="7"/>
      <c r="V1877" s="7"/>
      <c r="W1877" s="7"/>
      <c r="X1877" s="7"/>
      <c r="Y1877" s="7"/>
      <c r="Z1877" s="7"/>
      <c r="AA1877" s="7"/>
      <c r="AF1877" s="7"/>
      <c r="AG1877" s="7"/>
      <c r="AH1877" s="7"/>
      <c r="AI1877" s="7"/>
      <c r="AJ1877" s="7"/>
      <c r="AK1877" s="7"/>
      <c r="AL1877" s="7"/>
      <c r="AM1877" s="7"/>
      <c r="AN1877" s="7"/>
      <c r="AO1877" s="7"/>
      <c r="AP1877" s="7"/>
      <c r="AQ1877" s="7"/>
      <c r="AR1877" s="7"/>
      <c r="AS1877" s="7"/>
      <c r="AT1877" s="7"/>
      <c r="AU1877" s="7"/>
      <c r="AV1877" s="7"/>
      <c r="AW1877" s="7"/>
      <c r="AX1877" s="7"/>
      <c r="AY1877" s="7"/>
      <c r="AZ1877" s="7"/>
      <c r="BA1877" s="7"/>
      <c r="BB1877" s="7"/>
    </row>
    <row r="1878" spans="1:54" x14ac:dyDescent="0.25">
      <c r="A1878" s="7"/>
      <c r="B1878" s="7"/>
      <c r="C1878" s="7"/>
      <c r="D1878" s="7"/>
      <c r="E1878" s="7"/>
      <c r="F1878" s="7"/>
      <c r="G1878" s="7"/>
      <c r="H1878" s="7"/>
      <c r="I1878" s="7"/>
      <c r="J1878" s="21"/>
      <c r="K1878" s="21"/>
      <c r="L1878" s="21"/>
      <c r="M1878" s="5"/>
      <c r="N1878" s="27"/>
      <c r="O1878" s="9"/>
      <c r="P1878" s="9"/>
      <c r="Q1878" s="9"/>
      <c r="R1878" s="9"/>
      <c r="S1878" s="7"/>
      <c r="T1878" s="7"/>
      <c r="U1878" s="7"/>
      <c r="V1878" s="7"/>
      <c r="W1878" s="7"/>
      <c r="X1878" s="7"/>
      <c r="Y1878" s="7"/>
      <c r="Z1878" s="7"/>
      <c r="AA1878" s="7"/>
      <c r="AF1878" s="7"/>
      <c r="AG1878" s="7"/>
      <c r="AH1878" s="7"/>
      <c r="AI1878" s="7"/>
      <c r="AJ1878" s="7"/>
      <c r="AK1878" s="7"/>
      <c r="AL1878" s="7"/>
      <c r="AM1878" s="7"/>
      <c r="AN1878" s="7"/>
      <c r="AO1878" s="7"/>
      <c r="AP1878" s="7"/>
      <c r="AQ1878" s="7"/>
      <c r="AR1878" s="7"/>
      <c r="AS1878" s="7"/>
      <c r="AT1878" s="7"/>
      <c r="AU1878" s="7"/>
      <c r="AV1878" s="7"/>
      <c r="AW1878" s="7"/>
      <c r="AX1878" s="7"/>
      <c r="AY1878" s="7"/>
      <c r="AZ1878" s="7"/>
      <c r="BA1878" s="7"/>
      <c r="BB1878" s="7"/>
    </row>
    <row r="1879" spans="1:54" x14ac:dyDescent="0.25">
      <c r="A1879" s="7"/>
      <c r="B1879" s="7"/>
      <c r="C1879" s="7"/>
      <c r="D1879" s="7"/>
      <c r="E1879" s="7"/>
      <c r="F1879" s="7"/>
      <c r="G1879" s="7"/>
      <c r="H1879" s="7"/>
      <c r="I1879" s="7"/>
      <c r="J1879" s="21"/>
      <c r="K1879" s="21"/>
      <c r="L1879" s="21"/>
      <c r="M1879" s="5"/>
      <c r="N1879" s="27"/>
      <c r="O1879" s="9"/>
      <c r="P1879" s="9"/>
      <c r="Q1879" s="9"/>
      <c r="R1879" s="9"/>
      <c r="S1879" s="7"/>
      <c r="T1879" s="7"/>
      <c r="U1879" s="7"/>
      <c r="V1879" s="7"/>
      <c r="W1879" s="7"/>
      <c r="X1879" s="7"/>
      <c r="Y1879" s="7"/>
      <c r="Z1879" s="7"/>
      <c r="AA1879" s="7"/>
      <c r="AF1879" s="7"/>
      <c r="AG1879" s="7"/>
      <c r="AH1879" s="7"/>
      <c r="AI1879" s="7"/>
      <c r="AJ1879" s="7"/>
      <c r="AK1879" s="7"/>
      <c r="AL1879" s="7"/>
      <c r="AM1879" s="7"/>
      <c r="AN1879" s="7"/>
      <c r="AO1879" s="7"/>
      <c r="AP1879" s="7"/>
      <c r="AQ1879" s="7"/>
      <c r="AR1879" s="7"/>
      <c r="AS1879" s="7"/>
      <c r="AT1879" s="7"/>
      <c r="AU1879" s="7"/>
      <c r="AV1879" s="7"/>
      <c r="AW1879" s="7"/>
      <c r="AX1879" s="7"/>
      <c r="AY1879" s="7"/>
      <c r="AZ1879" s="7"/>
      <c r="BA1879" s="7"/>
      <c r="BB1879" s="7"/>
    </row>
    <row r="1880" spans="1:54" x14ac:dyDescent="0.25">
      <c r="A1880" s="7"/>
      <c r="B1880" s="7"/>
      <c r="C1880" s="7"/>
      <c r="D1880" s="7"/>
      <c r="E1880" s="7"/>
      <c r="F1880" s="7"/>
      <c r="G1880" s="7"/>
      <c r="H1880" s="7"/>
      <c r="I1880" s="7"/>
      <c r="J1880" s="21"/>
      <c r="K1880" s="21"/>
      <c r="L1880" s="21"/>
      <c r="M1880" s="5"/>
      <c r="N1880" s="27"/>
      <c r="O1880" s="9"/>
      <c r="P1880" s="9"/>
      <c r="Q1880" s="9"/>
      <c r="R1880" s="9"/>
      <c r="S1880" s="7"/>
      <c r="T1880" s="7"/>
      <c r="U1880" s="7"/>
      <c r="V1880" s="7"/>
      <c r="W1880" s="7"/>
      <c r="X1880" s="7"/>
      <c r="Y1880" s="7"/>
      <c r="Z1880" s="7"/>
      <c r="AA1880" s="7"/>
      <c r="AF1880" s="7"/>
      <c r="AG1880" s="7"/>
      <c r="AH1880" s="7"/>
      <c r="AI1880" s="7"/>
      <c r="AJ1880" s="7"/>
      <c r="AK1880" s="7"/>
      <c r="AL1880" s="7"/>
      <c r="AM1880" s="7"/>
      <c r="AN1880" s="7"/>
      <c r="AO1880" s="7"/>
      <c r="AP1880" s="7"/>
      <c r="AQ1880" s="7"/>
      <c r="AR1880" s="7"/>
      <c r="AS1880" s="7"/>
      <c r="AT1880" s="7"/>
      <c r="AU1880" s="7"/>
      <c r="AV1880" s="7"/>
      <c r="AW1880" s="7"/>
      <c r="AX1880" s="7"/>
      <c r="AY1880" s="7"/>
      <c r="AZ1880" s="7"/>
      <c r="BA1880" s="7"/>
      <c r="BB1880" s="7"/>
    </row>
    <row r="1881" spans="1:54" x14ac:dyDescent="0.25">
      <c r="A1881" s="7"/>
      <c r="B1881" s="7"/>
      <c r="C1881" s="7"/>
      <c r="D1881" s="7"/>
      <c r="E1881" s="7"/>
      <c r="F1881" s="7"/>
      <c r="G1881" s="7"/>
      <c r="H1881" s="7"/>
      <c r="I1881" s="7"/>
      <c r="J1881" s="21"/>
      <c r="K1881" s="21"/>
      <c r="L1881" s="21"/>
      <c r="M1881" s="5"/>
      <c r="N1881" s="27"/>
      <c r="O1881" s="9"/>
      <c r="P1881" s="9"/>
      <c r="Q1881" s="9"/>
      <c r="R1881" s="9"/>
      <c r="S1881" s="7"/>
      <c r="T1881" s="7"/>
      <c r="U1881" s="7"/>
      <c r="V1881" s="7"/>
      <c r="W1881" s="7"/>
      <c r="X1881" s="7"/>
      <c r="Y1881" s="7"/>
      <c r="Z1881" s="7"/>
      <c r="AA1881" s="7"/>
      <c r="AF1881" s="7"/>
      <c r="AG1881" s="7"/>
      <c r="AH1881" s="7"/>
      <c r="AI1881" s="7"/>
      <c r="AJ1881" s="7"/>
      <c r="AK1881" s="7"/>
      <c r="AL1881" s="7"/>
      <c r="AM1881" s="7"/>
      <c r="AN1881" s="7"/>
      <c r="AO1881" s="7"/>
      <c r="AP1881" s="7"/>
      <c r="AQ1881" s="7"/>
      <c r="AR1881" s="7"/>
      <c r="AS1881" s="7"/>
      <c r="AT1881" s="7"/>
      <c r="AU1881" s="7"/>
      <c r="AV1881" s="7"/>
      <c r="AW1881" s="7"/>
      <c r="AX1881" s="7"/>
      <c r="AY1881" s="7"/>
      <c r="AZ1881" s="7"/>
      <c r="BA1881" s="7"/>
      <c r="BB1881" s="7"/>
    </row>
    <row r="1882" spans="1:54" x14ac:dyDescent="0.25">
      <c r="A1882" s="7"/>
      <c r="B1882" s="7"/>
      <c r="C1882" s="7"/>
      <c r="D1882" s="7"/>
      <c r="E1882" s="7"/>
      <c r="F1882" s="7"/>
      <c r="G1882" s="7"/>
      <c r="H1882" s="7"/>
      <c r="I1882" s="7"/>
      <c r="J1882" s="21"/>
      <c r="K1882" s="21"/>
      <c r="L1882" s="21"/>
      <c r="M1882" s="5"/>
      <c r="N1882" s="27"/>
      <c r="O1882" s="9"/>
      <c r="P1882" s="9"/>
      <c r="Q1882" s="9"/>
      <c r="R1882" s="9"/>
      <c r="S1882" s="7"/>
      <c r="T1882" s="7"/>
      <c r="U1882" s="7"/>
      <c r="V1882" s="7"/>
      <c r="W1882" s="7"/>
      <c r="X1882" s="7"/>
      <c r="Y1882" s="7"/>
      <c r="Z1882" s="7"/>
      <c r="AA1882" s="7"/>
      <c r="AF1882" s="7"/>
      <c r="AG1882" s="7"/>
      <c r="AH1882" s="7"/>
      <c r="AI1882" s="7"/>
      <c r="AJ1882" s="7"/>
      <c r="AK1882" s="7"/>
      <c r="AL1882" s="7"/>
      <c r="AM1882" s="7"/>
      <c r="AN1882" s="7"/>
      <c r="AO1882" s="7"/>
      <c r="AP1882" s="7"/>
      <c r="AQ1882" s="7"/>
      <c r="AR1882" s="7"/>
      <c r="AS1882" s="7"/>
      <c r="AT1882" s="7"/>
      <c r="AU1882" s="7"/>
      <c r="AV1882" s="7"/>
      <c r="AW1882" s="7"/>
      <c r="AX1882" s="7"/>
      <c r="AY1882" s="7"/>
      <c r="AZ1882" s="7"/>
      <c r="BA1882" s="7"/>
      <c r="BB1882" s="7"/>
    </row>
    <row r="1883" spans="1:54" x14ac:dyDescent="0.25">
      <c r="A1883" s="7"/>
      <c r="B1883" s="7"/>
      <c r="C1883" s="7"/>
      <c r="D1883" s="7"/>
      <c r="E1883" s="7"/>
      <c r="F1883" s="7"/>
      <c r="G1883" s="7"/>
      <c r="H1883" s="7"/>
      <c r="I1883" s="7"/>
      <c r="J1883" s="21"/>
      <c r="K1883" s="21"/>
      <c r="L1883" s="21"/>
      <c r="M1883" s="5"/>
      <c r="N1883" s="27"/>
      <c r="O1883" s="9"/>
      <c r="P1883" s="9"/>
      <c r="Q1883" s="9"/>
      <c r="R1883" s="9"/>
      <c r="S1883" s="7"/>
      <c r="T1883" s="7"/>
      <c r="U1883" s="7"/>
      <c r="V1883" s="7"/>
      <c r="W1883" s="7"/>
      <c r="X1883" s="7"/>
      <c r="Y1883" s="7"/>
      <c r="Z1883" s="7"/>
      <c r="AA1883" s="7"/>
      <c r="AF1883" s="7"/>
      <c r="AG1883" s="7"/>
      <c r="AH1883" s="7"/>
      <c r="AI1883" s="7"/>
      <c r="AJ1883" s="7"/>
      <c r="AK1883" s="7"/>
      <c r="AL1883" s="7"/>
      <c r="AM1883" s="7"/>
      <c r="AN1883" s="7"/>
      <c r="AO1883" s="7"/>
      <c r="AP1883" s="7"/>
      <c r="AQ1883" s="7"/>
      <c r="AR1883" s="7"/>
      <c r="AS1883" s="7"/>
      <c r="AT1883" s="7"/>
      <c r="AU1883" s="7"/>
      <c r="AV1883" s="7"/>
      <c r="AW1883" s="7"/>
      <c r="AX1883" s="7"/>
      <c r="AY1883" s="7"/>
      <c r="AZ1883" s="7"/>
      <c r="BA1883" s="7"/>
      <c r="BB1883" s="7"/>
    </row>
    <row r="1884" spans="1:54" x14ac:dyDescent="0.25">
      <c r="A1884" s="7"/>
      <c r="B1884" s="7"/>
      <c r="C1884" s="7"/>
      <c r="D1884" s="7"/>
      <c r="E1884" s="7"/>
      <c r="F1884" s="7"/>
      <c r="G1884" s="7"/>
      <c r="H1884" s="7"/>
      <c r="I1884" s="7"/>
      <c r="J1884" s="21"/>
      <c r="K1884" s="21"/>
      <c r="L1884" s="21"/>
      <c r="M1884" s="5"/>
      <c r="N1884" s="27"/>
      <c r="O1884" s="9"/>
      <c r="P1884" s="9"/>
      <c r="Q1884" s="9"/>
      <c r="R1884" s="9"/>
      <c r="S1884" s="7"/>
      <c r="T1884" s="7"/>
      <c r="U1884" s="7"/>
      <c r="V1884" s="7"/>
      <c r="W1884" s="7"/>
      <c r="X1884" s="7"/>
      <c r="Y1884" s="7"/>
      <c r="Z1884" s="7"/>
      <c r="AA1884" s="7"/>
      <c r="AF1884" s="7"/>
      <c r="AG1884" s="7"/>
      <c r="AH1884" s="7"/>
      <c r="AI1884" s="7"/>
      <c r="AJ1884" s="7"/>
      <c r="AK1884" s="7"/>
      <c r="AL1884" s="7"/>
      <c r="AM1884" s="7"/>
      <c r="AN1884" s="7"/>
      <c r="AO1884" s="7"/>
      <c r="AP1884" s="7"/>
      <c r="AQ1884" s="7"/>
      <c r="AR1884" s="7"/>
      <c r="AS1884" s="7"/>
      <c r="AT1884" s="7"/>
      <c r="AU1884" s="7"/>
      <c r="AV1884" s="7"/>
      <c r="AW1884" s="7"/>
      <c r="AX1884" s="7"/>
      <c r="AY1884" s="7"/>
      <c r="AZ1884" s="7"/>
      <c r="BA1884" s="7"/>
      <c r="BB1884" s="7"/>
    </row>
    <row r="1885" spans="1:54" x14ac:dyDescent="0.25">
      <c r="A1885" s="7"/>
      <c r="B1885" s="7"/>
      <c r="C1885" s="7"/>
      <c r="D1885" s="7"/>
      <c r="E1885" s="7"/>
      <c r="F1885" s="7"/>
      <c r="G1885" s="7"/>
      <c r="H1885" s="7"/>
      <c r="I1885" s="7"/>
      <c r="J1885" s="21"/>
      <c r="K1885" s="21"/>
      <c r="L1885" s="21"/>
      <c r="M1885" s="5"/>
      <c r="N1885" s="27"/>
      <c r="O1885" s="9"/>
      <c r="P1885" s="9"/>
      <c r="Q1885" s="9"/>
      <c r="R1885" s="9"/>
      <c r="S1885" s="7"/>
      <c r="T1885" s="7"/>
      <c r="U1885" s="7"/>
      <c r="V1885" s="7"/>
      <c r="W1885" s="7"/>
      <c r="X1885" s="7"/>
      <c r="Y1885" s="7"/>
      <c r="Z1885" s="7"/>
      <c r="AA1885" s="7"/>
      <c r="AF1885" s="7"/>
      <c r="AG1885" s="7"/>
      <c r="AH1885" s="7"/>
      <c r="AI1885" s="7"/>
      <c r="AJ1885" s="7"/>
      <c r="AK1885" s="7"/>
      <c r="AL1885" s="7"/>
      <c r="AM1885" s="7"/>
      <c r="AN1885" s="7"/>
      <c r="AO1885" s="7"/>
      <c r="AP1885" s="7"/>
      <c r="AQ1885" s="7"/>
      <c r="AR1885" s="7"/>
      <c r="AS1885" s="7"/>
      <c r="AT1885" s="7"/>
      <c r="AU1885" s="7"/>
      <c r="AV1885" s="7"/>
      <c r="AW1885" s="7"/>
      <c r="AX1885" s="7"/>
      <c r="AY1885" s="7"/>
      <c r="AZ1885" s="7"/>
      <c r="BA1885" s="7"/>
      <c r="BB1885" s="7"/>
    </row>
    <row r="1886" spans="1:54" x14ac:dyDescent="0.25">
      <c r="A1886" s="7"/>
      <c r="B1886" s="7"/>
      <c r="C1886" s="7"/>
      <c r="D1886" s="7"/>
      <c r="E1886" s="7"/>
      <c r="F1886" s="7"/>
      <c r="G1886" s="7"/>
      <c r="H1886" s="7"/>
      <c r="I1886" s="7"/>
      <c r="J1886" s="21"/>
      <c r="K1886" s="21"/>
      <c r="L1886" s="21"/>
      <c r="M1886" s="5"/>
      <c r="N1886" s="27"/>
      <c r="O1886" s="9"/>
      <c r="P1886" s="9"/>
      <c r="Q1886" s="9"/>
      <c r="R1886" s="9"/>
      <c r="S1886" s="7"/>
      <c r="T1886" s="7"/>
      <c r="U1886" s="7"/>
      <c r="V1886" s="7"/>
      <c r="W1886" s="7"/>
      <c r="X1886" s="7"/>
      <c r="Y1886" s="7"/>
      <c r="Z1886" s="7"/>
      <c r="AA1886" s="7"/>
      <c r="AF1886" s="7"/>
      <c r="AG1886" s="7"/>
      <c r="AH1886" s="7"/>
      <c r="AI1886" s="7"/>
      <c r="AJ1886" s="7"/>
      <c r="AK1886" s="7"/>
      <c r="AL1886" s="7"/>
      <c r="AM1886" s="7"/>
      <c r="AN1886" s="7"/>
      <c r="AO1886" s="7"/>
      <c r="AP1886" s="7"/>
      <c r="AQ1886" s="7"/>
      <c r="AR1886" s="7"/>
      <c r="AS1886" s="7"/>
      <c r="AT1886" s="7"/>
      <c r="AU1886" s="7"/>
      <c r="AV1886" s="7"/>
      <c r="AW1886" s="7"/>
      <c r="AX1886" s="7"/>
      <c r="AY1886" s="7"/>
      <c r="AZ1886" s="7"/>
      <c r="BA1886" s="7"/>
      <c r="BB1886" s="7"/>
    </row>
    <row r="1887" spans="1:54" x14ac:dyDescent="0.25">
      <c r="A1887" s="7"/>
      <c r="B1887" s="7"/>
      <c r="C1887" s="7"/>
      <c r="D1887" s="7"/>
      <c r="E1887" s="7"/>
      <c r="F1887" s="7"/>
      <c r="G1887" s="7"/>
      <c r="H1887" s="7"/>
      <c r="I1887" s="7"/>
      <c r="J1887" s="21"/>
      <c r="K1887" s="21"/>
      <c r="L1887" s="21"/>
      <c r="M1887" s="5"/>
      <c r="N1887" s="27"/>
      <c r="O1887" s="9"/>
      <c r="P1887" s="9"/>
      <c r="Q1887" s="9"/>
      <c r="R1887" s="9"/>
      <c r="S1887" s="7"/>
      <c r="T1887" s="7"/>
      <c r="U1887" s="7"/>
      <c r="V1887" s="7"/>
      <c r="W1887" s="7"/>
      <c r="X1887" s="7"/>
      <c r="Y1887" s="7"/>
      <c r="Z1887" s="7"/>
      <c r="AA1887" s="7"/>
      <c r="AF1887" s="7"/>
      <c r="AG1887" s="7"/>
      <c r="AH1887" s="7"/>
      <c r="AI1887" s="7"/>
      <c r="AJ1887" s="7"/>
      <c r="AK1887" s="7"/>
      <c r="AL1887" s="7"/>
      <c r="AM1887" s="7"/>
      <c r="AN1887" s="7"/>
      <c r="AO1887" s="7"/>
      <c r="AP1887" s="7"/>
      <c r="AQ1887" s="7"/>
      <c r="AR1887" s="7"/>
      <c r="AS1887" s="7"/>
      <c r="AT1887" s="7"/>
      <c r="AU1887" s="7"/>
      <c r="AV1887" s="7"/>
      <c r="AW1887" s="7"/>
      <c r="AX1887" s="7"/>
      <c r="AY1887" s="7"/>
      <c r="AZ1887" s="7"/>
      <c r="BA1887" s="7"/>
      <c r="BB1887" s="7"/>
    </row>
    <row r="1888" spans="1:54" x14ac:dyDescent="0.25">
      <c r="A1888" s="7"/>
      <c r="B1888" s="7"/>
      <c r="C1888" s="7"/>
      <c r="D1888" s="7"/>
      <c r="E1888" s="7"/>
      <c r="F1888" s="7"/>
      <c r="G1888" s="7"/>
      <c r="H1888" s="7"/>
      <c r="I1888" s="7"/>
      <c r="J1888" s="21"/>
      <c r="K1888" s="21"/>
      <c r="L1888" s="21"/>
      <c r="M1888" s="5"/>
      <c r="N1888" s="27"/>
      <c r="O1888" s="9"/>
      <c r="P1888" s="9"/>
      <c r="Q1888" s="9"/>
      <c r="R1888" s="9"/>
      <c r="S1888" s="7"/>
      <c r="T1888" s="7"/>
      <c r="U1888" s="7"/>
      <c r="V1888" s="7"/>
      <c r="W1888" s="7"/>
      <c r="X1888" s="7"/>
      <c r="Y1888" s="7"/>
      <c r="Z1888" s="7"/>
      <c r="AA1888" s="7"/>
      <c r="AF1888" s="7"/>
      <c r="AG1888" s="7"/>
      <c r="AH1888" s="7"/>
      <c r="AI1888" s="7"/>
      <c r="AJ1888" s="7"/>
      <c r="AK1888" s="7"/>
      <c r="AL1888" s="7"/>
      <c r="AM1888" s="7"/>
      <c r="AN1888" s="7"/>
      <c r="AO1888" s="7"/>
      <c r="AP1888" s="7"/>
      <c r="AQ1888" s="7"/>
      <c r="AR1888" s="7"/>
      <c r="AS1888" s="7"/>
      <c r="AT1888" s="7"/>
      <c r="AU1888" s="7"/>
      <c r="AV1888" s="7"/>
      <c r="AW1888" s="7"/>
      <c r="AX1888" s="7"/>
      <c r="AY1888" s="7"/>
      <c r="AZ1888" s="7"/>
      <c r="BA1888" s="7"/>
      <c r="BB1888" s="7"/>
    </row>
    <row r="1889" spans="1:54" x14ac:dyDescent="0.25">
      <c r="A1889" s="7"/>
      <c r="B1889" s="7"/>
      <c r="C1889" s="7"/>
      <c r="D1889" s="7"/>
      <c r="E1889" s="7"/>
      <c r="F1889" s="7"/>
      <c r="G1889" s="7"/>
      <c r="H1889" s="7"/>
      <c r="I1889" s="7"/>
      <c r="J1889" s="21"/>
      <c r="K1889" s="21"/>
      <c r="L1889" s="21"/>
      <c r="M1889" s="5"/>
      <c r="N1889" s="27"/>
      <c r="O1889" s="9"/>
      <c r="P1889" s="9"/>
      <c r="Q1889" s="9"/>
      <c r="R1889" s="9"/>
      <c r="S1889" s="7"/>
      <c r="T1889" s="7"/>
      <c r="U1889" s="7"/>
      <c r="V1889" s="7"/>
      <c r="W1889" s="7"/>
      <c r="X1889" s="7"/>
      <c r="Y1889" s="7"/>
      <c r="Z1889" s="7"/>
      <c r="AA1889" s="7"/>
      <c r="AF1889" s="7"/>
      <c r="AG1889" s="7"/>
      <c r="AH1889" s="7"/>
      <c r="AI1889" s="7"/>
      <c r="AJ1889" s="7"/>
      <c r="AK1889" s="7"/>
      <c r="AL1889" s="7"/>
      <c r="AM1889" s="7"/>
      <c r="AN1889" s="7"/>
      <c r="AO1889" s="7"/>
      <c r="AP1889" s="7"/>
      <c r="AQ1889" s="7"/>
      <c r="AR1889" s="7"/>
      <c r="AS1889" s="7"/>
      <c r="AT1889" s="7"/>
      <c r="AU1889" s="7"/>
      <c r="AV1889" s="7"/>
      <c r="AW1889" s="7"/>
      <c r="AX1889" s="7"/>
      <c r="AY1889" s="7"/>
      <c r="AZ1889" s="7"/>
      <c r="BA1889" s="7"/>
      <c r="BB1889" s="7"/>
    </row>
    <row r="1890" spans="1:54" x14ac:dyDescent="0.25">
      <c r="A1890" s="7"/>
      <c r="B1890" s="7"/>
      <c r="C1890" s="7"/>
      <c r="D1890" s="7"/>
      <c r="E1890" s="7"/>
      <c r="F1890" s="7"/>
      <c r="G1890" s="7"/>
      <c r="H1890" s="7"/>
      <c r="I1890" s="7"/>
      <c r="J1890" s="21"/>
      <c r="K1890" s="21"/>
      <c r="L1890" s="21"/>
      <c r="M1890" s="5"/>
      <c r="N1890" s="27"/>
      <c r="O1890" s="9"/>
      <c r="P1890" s="9"/>
      <c r="Q1890" s="9"/>
      <c r="R1890" s="9"/>
      <c r="S1890" s="7"/>
      <c r="T1890" s="7"/>
      <c r="U1890" s="7"/>
      <c r="V1890" s="7"/>
      <c r="W1890" s="7"/>
      <c r="X1890" s="7"/>
      <c r="Y1890" s="7"/>
      <c r="Z1890" s="7"/>
      <c r="AA1890" s="7"/>
      <c r="AF1890" s="7"/>
      <c r="AG1890" s="7"/>
      <c r="AH1890" s="7"/>
      <c r="AI1890" s="7"/>
      <c r="AJ1890" s="7"/>
      <c r="AK1890" s="7"/>
      <c r="AL1890" s="7"/>
      <c r="AM1890" s="7"/>
      <c r="AN1890" s="7"/>
      <c r="AO1890" s="7"/>
      <c r="AP1890" s="7"/>
      <c r="AQ1890" s="7"/>
      <c r="AR1890" s="7"/>
      <c r="AS1890" s="7"/>
      <c r="AT1890" s="7"/>
      <c r="AU1890" s="7"/>
      <c r="AV1890" s="7"/>
      <c r="AW1890" s="7"/>
      <c r="AX1890" s="7"/>
      <c r="AY1890" s="7"/>
      <c r="AZ1890" s="7"/>
      <c r="BA1890" s="7"/>
      <c r="BB1890" s="7"/>
    </row>
    <row r="1891" spans="1:54" x14ac:dyDescent="0.25">
      <c r="A1891" s="7"/>
      <c r="B1891" s="7"/>
      <c r="C1891" s="7"/>
      <c r="D1891" s="7"/>
      <c r="E1891" s="7"/>
      <c r="F1891" s="7"/>
      <c r="G1891" s="7"/>
      <c r="H1891" s="7"/>
      <c r="I1891" s="7"/>
      <c r="J1891" s="21"/>
      <c r="K1891" s="21"/>
      <c r="L1891" s="21"/>
      <c r="M1891" s="5"/>
      <c r="N1891" s="27"/>
      <c r="O1891" s="9"/>
      <c r="P1891" s="9"/>
      <c r="Q1891" s="9"/>
      <c r="R1891" s="9"/>
      <c r="S1891" s="7"/>
      <c r="T1891" s="7"/>
      <c r="U1891" s="7"/>
      <c r="V1891" s="7"/>
      <c r="W1891" s="7"/>
      <c r="X1891" s="7"/>
      <c r="Y1891" s="7"/>
      <c r="Z1891" s="7"/>
      <c r="AA1891" s="7"/>
      <c r="AF1891" s="7"/>
      <c r="AG1891" s="7"/>
      <c r="AH1891" s="7"/>
      <c r="AI1891" s="7"/>
      <c r="AJ1891" s="7"/>
      <c r="AK1891" s="7"/>
      <c r="AL1891" s="7"/>
      <c r="AM1891" s="7"/>
      <c r="AN1891" s="7"/>
      <c r="AO1891" s="7"/>
      <c r="AP1891" s="7"/>
      <c r="AQ1891" s="7"/>
      <c r="AR1891" s="7"/>
      <c r="AS1891" s="7"/>
      <c r="AT1891" s="7"/>
      <c r="AU1891" s="7"/>
      <c r="AV1891" s="7"/>
      <c r="AW1891" s="7"/>
      <c r="AX1891" s="7"/>
      <c r="AY1891" s="7"/>
      <c r="AZ1891" s="7"/>
      <c r="BA1891" s="7"/>
      <c r="BB1891" s="7"/>
    </row>
    <row r="1892" spans="1:54" x14ac:dyDescent="0.25">
      <c r="A1892" s="7"/>
      <c r="B1892" s="7"/>
      <c r="C1892" s="7"/>
      <c r="D1892" s="7"/>
      <c r="E1892" s="7"/>
      <c r="F1892" s="7"/>
      <c r="G1892" s="7"/>
      <c r="H1892" s="7"/>
      <c r="I1892" s="7"/>
      <c r="J1892" s="21"/>
      <c r="K1892" s="21"/>
      <c r="L1892" s="21"/>
      <c r="M1892" s="5"/>
      <c r="N1892" s="27"/>
      <c r="O1892" s="9"/>
      <c r="P1892" s="9"/>
      <c r="Q1892" s="9"/>
      <c r="R1892" s="9"/>
      <c r="S1892" s="7"/>
      <c r="T1892" s="7"/>
      <c r="U1892" s="7"/>
      <c r="V1892" s="7"/>
      <c r="W1892" s="7"/>
      <c r="X1892" s="7"/>
      <c r="Y1892" s="7"/>
      <c r="Z1892" s="7"/>
      <c r="AA1892" s="7"/>
      <c r="AF1892" s="7"/>
      <c r="AG1892" s="7"/>
      <c r="AH1892" s="7"/>
      <c r="AI1892" s="7"/>
      <c r="AJ1892" s="7"/>
      <c r="AK1892" s="7"/>
      <c r="AL1892" s="7"/>
      <c r="AM1892" s="7"/>
      <c r="AN1892" s="7"/>
      <c r="AO1892" s="7"/>
      <c r="AP1892" s="7"/>
      <c r="AQ1892" s="7"/>
      <c r="AR1892" s="7"/>
      <c r="AS1892" s="7"/>
      <c r="AT1892" s="7"/>
      <c r="AU1892" s="7"/>
      <c r="AV1892" s="7"/>
      <c r="AW1892" s="7"/>
      <c r="AX1892" s="7"/>
      <c r="AY1892" s="7"/>
      <c r="AZ1892" s="7"/>
      <c r="BA1892" s="7"/>
      <c r="BB1892" s="7"/>
    </row>
    <row r="1893" spans="1:54" x14ac:dyDescent="0.25">
      <c r="A1893" s="7"/>
      <c r="B1893" s="7"/>
      <c r="C1893" s="7"/>
      <c r="D1893" s="7"/>
      <c r="E1893" s="7"/>
      <c r="F1893" s="7"/>
      <c r="G1893" s="7"/>
      <c r="H1893" s="7"/>
      <c r="I1893" s="7"/>
      <c r="J1893" s="21"/>
      <c r="K1893" s="21"/>
      <c r="L1893" s="21"/>
      <c r="M1893" s="5"/>
      <c r="N1893" s="27"/>
      <c r="O1893" s="9"/>
      <c r="P1893" s="9"/>
      <c r="Q1893" s="9"/>
      <c r="R1893" s="9"/>
      <c r="S1893" s="7"/>
      <c r="T1893" s="7"/>
      <c r="U1893" s="7"/>
      <c r="V1893" s="7"/>
      <c r="W1893" s="7"/>
      <c r="X1893" s="7"/>
      <c r="Y1893" s="7"/>
      <c r="Z1893" s="7"/>
      <c r="AA1893" s="7"/>
      <c r="AF1893" s="7"/>
      <c r="AG1893" s="7"/>
      <c r="AH1893" s="7"/>
      <c r="AI1893" s="7"/>
      <c r="AJ1893" s="7"/>
      <c r="AK1893" s="7"/>
      <c r="AL1893" s="7"/>
      <c r="AM1893" s="7"/>
      <c r="AN1893" s="7"/>
      <c r="AO1893" s="7"/>
      <c r="AP1893" s="7"/>
      <c r="AQ1893" s="7"/>
      <c r="AR1893" s="7"/>
      <c r="AS1893" s="7"/>
      <c r="AT1893" s="7"/>
      <c r="AU1893" s="7"/>
      <c r="AV1893" s="7"/>
      <c r="AW1893" s="7"/>
      <c r="AX1893" s="7"/>
      <c r="AY1893" s="7"/>
      <c r="AZ1893" s="7"/>
      <c r="BA1893" s="7"/>
      <c r="BB1893" s="7"/>
    </row>
    <row r="1894" spans="1:54" x14ac:dyDescent="0.25">
      <c r="A1894" s="7"/>
      <c r="B1894" s="7"/>
      <c r="C1894" s="7"/>
      <c r="D1894" s="7"/>
      <c r="E1894" s="7"/>
      <c r="F1894" s="7"/>
      <c r="G1894" s="7"/>
      <c r="H1894" s="7"/>
      <c r="I1894" s="7"/>
      <c r="J1894" s="21"/>
      <c r="K1894" s="21"/>
      <c r="L1894" s="21"/>
      <c r="M1894" s="5"/>
      <c r="N1894" s="27"/>
      <c r="O1894" s="9"/>
      <c r="P1894" s="9"/>
      <c r="Q1894" s="9"/>
      <c r="R1894" s="9"/>
      <c r="S1894" s="7"/>
      <c r="T1894" s="7"/>
      <c r="U1894" s="7"/>
      <c r="V1894" s="7"/>
      <c r="W1894" s="7"/>
      <c r="X1894" s="7"/>
      <c r="Y1894" s="7"/>
      <c r="Z1894" s="7"/>
      <c r="AA1894" s="7"/>
      <c r="AF1894" s="7"/>
      <c r="AG1894" s="7"/>
      <c r="AH1894" s="7"/>
      <c r="AI1894" s="7"/>
      <c r="AJ1894" s="7"/>
      <c r="AK1894" s="7"/>
      <c r="AL1894" s="7"/>
      <c r="AM1894" s="7"/>
      <c r="AN1894" s="7"/>
      <c r="AO1894" s="7"/>
      <c r="AP1894" s="7"/>
      <c r="AQ1894" s="7"/>
      <c r="AR1894" s="7"/>
      <c r="AS1894" s="7"/>
      <c r="AT1894" s="7"/>
      <c r="AU1894" s="7"/>
      <c r="AV1894" s="7"/>
      <c r="AW1894" s="7"/>
      <c r="AX1894" s="7"/>
      <c r="AY1894" s="7"/>
      <c r="AZ1894" s="7"/>
      <c r="BA1894" s="7"/>
      <c r="BB1894" s="7"/>
    </row>
    <row r="1895" spans="1:54" x14ac:dyDescent="0.25">
      <c r="A1895" s="7"/>
      <c r="B1895" s="7"/>
      <c r="C1895" s="7"/>
      <c r="D1895" s="7"/>
      <c r="E1895" s="7"/>
      <c r="F1895" s="7"/>
      <c r="G1895" s="7"/>
      <c r="H1895" s="7"/>
      <c r="I1895" s="7"/>
      <c r="J1895" s="21"/>
      <c r="K1895" s="21"/>
      <c r="L1895" s="21"/>
      <c r="M1895" s="5"/>
      <c r="N1895" s="27"/>
      <c r="O1895" s="9"/>
      <c r="P1895" s="9"/>
      <c r="Q1895" s="9"/>
      <c r="R1895" s="9"/>
      <c r="S1895" s="7"/>
      <c r="T1895" s="7"/>
      <c r="U1895" s="7"/>
      <c r="V1895" s="7"/>
      <c r="W1895" s="7"/>
      <c r="X1895" s="7"/>
      <c r="Y1895" s="7"/>
      <c r="Z1895" s="7"/>
      <c r="AA1895" s="7"/>
      <c r="AF1895" s="7"/>
      <c r="AG1895" s="7"/>
      <c r="AH1895" s="7"/>
      <c r="AI1895" s="7"/>
      <c r="AJ1895" s="7"/>
      <c r="AK1895" s="7"/>
      <c r="AL1895" s="7"/>
      <c r="AM1895" s="7"/>
      <c r="AN1895" s="7"/>
      <c r="AO1895" s="7"/>
      <c r="AP1895" s="7"/>
      <c r="AQ1895" s="7"/>
      <c r="AR1895" s="7"/>
      <c r="AS1895" s="7"/>
      <c r="AT1895" s="7"/>
      <c r="AU1895" s="7"/>
      <c r="AV1895" s="7"/>
      <c r="AW1895" s="7"/>
      <c r="AX1895" s="7"/>
      <c r="AY1895" s="7"/>
      <c r="AZ1895" s="7"/>
      <c r="BA1895" s="7"/>
      <c r="BB1895" s="7"/>
    </row>
    <row r="1896" spans="1:54" x14ac:dyDescent="0.25">
      <c r="A1896" s="7"/>
      <c r="B1896" s="7"/>
      <c r="C1896" s="7"/>
      <c r="D1896" s="7"/>
      <c r="E1896" s="7"/>
      <c r="F1896" s="7"/>
      <c r="G1896" s="7"/>
      <c r="H1896" s="7"/>
      <c r="I1896" s="7"/>
      <c r="J1896" s="21"/>
      <c r="K1896" s="21"/>
      <c r="L1896" s="21"/>
      <c r="M1896" s="5"/>
      <c r="N1896" s="27"/>
      <c r="O1896" s="9"/>
      <c r="P1896" s="9"/>
      <c r="Q1896" s="9"/>
      <c r="R1896" s="9"/>
      <c r="S1896" s="7"/>
      <c r="T1896" s="7"/>
      <c r="U1896" s="7"/>
      <c r="V1896" s="7"/>
      <c r="W1896" s="7"/>
      <c r="X1896" s="7"/>
      <c r="Y1896" s="7"/>
      <c r="Z1896" s="7"/>
      <c r="AA1896" s="7"/>
      <c r="AF1896" s="7"/>
      <c r="AG1896" s="7"/>
      <c r="AH1896" s="7"/>
      <c r="AI1896" s="7"/>
      <c r="AJ1896" s="7"/>
      <c r="AK1896" s="7"/>
      <c r="AL1896" s="7"/>
      <c r="AM1896" s="7"/>
      <c r="AN1896" s="7"/>
      <c r="AO1896" s="7"/>
      <c r="AP1896" s="7"/>
      <c r="AQ1896" s="7"/>
      <c r="AR1896" s="7"/>
      <c r="AS1896" s="7"/>
      <c r="AT1896" s="7"/>
      <c r="AU1896" s="7"/>
      <c r="AV1896" s="7"/>
      <c r="AW1896" s="7"/>
      <c r="AX1896" s="7"/>
      <c r="AY1896" s="7"/>
      <c r="AZ1896" s="7"/>
      <c r="BA1896" s="7"/>
      <c r="BB1896" s="7"/>
    </row>
    <row r="1897" spans="1:54" x14ac:dyDescent="0.25">
      <c r="A1897" s="7"/>
      <c r="B1897" s="7"/>
      <c r="C1897" s="7"/>
      <c r="D1897" s="7"/>
      <c r="E1897" s="7"/>
      <c r="F1897" s="7"/>
      <c r="G1897" s="7"/>
      <c r="H1897" s="7"/>
      <c r="I1897" s="7"/>
      <c r="J1897" s="21"/>
      <c r="K1897" s="21"/>
      <c r="L1897" s="21"/>
      <c r="M1897" s="5"/>
      <c r="N1897" s="27"/>
      <c r="O1897" s="9"/>
      <c r="P1897" s="9"/>
      <c r="Q1897" s="9"/>
      <c r="R1897" s="9"/>
      <c r="S1897" s="7"/>
      <c r="T1897" s="7"/>
      <c r="U1897" s="7"/>
      <c r="V1897" s="7"/>
      <c r="W1897" s="7"/>
      <c r="X1897" s="7"/>
      <c r="Y1897" s="7"/>
      <c r="Z1897" s="7"/>
      <c r="AA1897" s="7"/>
      <c r="AF1897" s="7"/>
      <c r="AG1897" s="7"/>
      <c r="AH1897" s="7"/>
      <c r="AI1897" s="7"/>
      <c r="AJ1897" s="7"/>
      <c r="AK1897" s="7"/>
      <c r="AL1897" s="7"/>
      <c r="AM1897" s="7"/>
      <c r="AN1897" s="7"/>
      <c r="AO1897" s="7"/>
      <c r="AP1897" s="7"/>
      <c r="AQ1897" s="7"/>
      <c r="AR1897" s="7"/>
      <c r="AS1897" s="7"/>
      <c r="AT1897" s="7"/>
      <c r="AU1897" s="7"/>
      <c r="AV1897" s="7"/>
      <c r="AW1897" s="7"/>
      <c r="AX1897" s="7"/>
      <c r="AY1897" s="7"/>
      <c r="AZ1897" s="7"/>
      <c r="BA1897" s="7"/>
      <c r="BB1897" s="7"/>
    </row>
    <row r="1898" spans="1:54" x14ac:dyDescent="0.25">
      <c r="A1898" s="7"/>
      <c r="B1898" s="7"/>
      <c r="C1898" s="7"/>
      <c r="D1898" s="7"/>
      <c r="E1898" s="7"/>
      <c r="F1898" s="7"/>
      <c r="G1898" s="7"/>
      <c r="H1898" s="7"/>
      <c r="I1898" s="7"/>
      <c r="J1898" s="21"/>
      <c r="K1898" s="21"/>
      <c r="L1898" s="21"/>
      <c r="M1898" s="5"/>
      <c r="N1898" s="27"/>
      <c r="O1898" s="9"/>
      <c r="P1898" s="9"/>
      <c r="Q1898" s="9"/>
      <c r="R1898" s="9"/>
      <c r="S1898" s="7"/>
      <c r="T1898" s="7"/>
      <c r="U1898" s="7"/>
      <c r="V1898" s="7"/>
      <c r="W1898" s="7"/>
      <c r="X1898" s="7"/>
      <c r="Y1898" s="7"/>
      <c r="Z1898" s="7"/>
      <c r="AA1898" s="7"/>
      <c r="AF1898" s="7"/>
      <c r="AG1898" s="7"/>
      <c r="AH1898" s="7"/>
      <c r="AI1898" s="7"/>
      <c r="AJ1898" s="7"/>
      <c r="AK1898" s="7"/>
      <c r="AL1898" s="7"/>
      <c r="AM1898" s="7"/>
      <c r="AN1898" s="7"/>
      <c r="AO1898" s="7"/>
      <c r="AP1898" s="7"/>
      <c r="AQ1898" s="7"/>
      <c r="AR1898" s="7"/>
      <c r="AS1898" s="7"/>
      <c r="AT1898" s="7"/>
      <c r="AU1898" s="7"/>
      <c r="AV1898" s="7"/>
      <c r="AW1898" s="7"/>
      <c r="AX1898" s="7"/>
      <c r="AY1898" s="7"/>
      <c r="AZ1898" s="7"/>
      <c r="BA1898" s="7"/>
      <c r="BB1898" s="7"/>
    </row>
    <row r="1899" spans="1:54" x14ac:dyDescent="0.25">
      <c r="A1899" s="7"/>
      <c r="B1899" s="7"/>
      <c r="C1899" s="7"/>
      <c r="D1899" s="7"/>
      <c r="E1899" s="7"/>
      <c r="F1899" s="7"/>
      <c r="G1899" s="7"/>
      <c r="H1899" s="7"/>
      <c r="I1899" s="7"/>
      <c r="J1899" s="21"/>
      <c r="K1899" s="21"/>
      <c r="L1899" s="21"/>
      <c r="M1899" s="5"/>
      <c r="N1899" s="27"/>
      <c r="O1899" s="9"/>
      <c r="P1899" s="9"/>
      <c r="Q1899" s="9"/>
      <c r="R1899" s="9"/>
      <c r="S1899" s="7"/>
      <c r="T1899" s="7"/>
      <c r="U1899" s="7"/>
      <c r="V1899" s="7"/>
      <c r="W1899" s="7"/>
      <c r="X1899" s="7"/>
      <c r="Y1899" s="7"/>
      <c r="Z1899" s="7"/>
      <c r="AA1899" s="7"/>
      <c r="AF1899" s="7"/>
      <c r="AG1899" s="7"/>
      <c r="AH1899" s="7"/>
      <c r="AI1899" s="7"/>
      <c r="AJ1899" s="7"/>
      <c r="AK1899" s="7"/>
      <c r="AL1899" s="7"/>
      <c r="AM1899" s="7"/>
      <c r="AN1899" s="7"/>
      <c r="AO1899" s="7"/>
      <c r="AP1899" s="7"/>
      <c r="AQ1899" s="7"/>
      <c r="AR1899" s="7"/>
      <c r="AS1899" s="7"/>
      <c r="AT1899" s="7"/>
      <c r="AU1899" s="7"/>
      <c r="AV1899" s="7"/>
      <c r="AW1899" s="7"/>
      <c r="AX1899" s="7"/>
      <c r="AY1899" s="7"/>
      <c r="AZ1899" s="7"/>
      <c r="BA1899" s="7"/>
      <c r="BB1899" s="7"/>
    </row>
    <row r="1900" spans="1:54" x14ac:dyDescent="0.25">
      <c r="A1900" s="7"/>
      <c r="B1900" s="7"/>
      <c r="C1900" s="7"/>
      <c r="D1900" s="7"/>
      <c r="E1900" s="7"/>
      <c r="F1900" s="7"/>
      <c r="G1900" s="7"/>
      <c r="H1900" s="7"/>
      <c r="I1900" s="7"/>
      <c r="J1900" s="21"/>
      <c r="K1900" s="21"/>
      <c r="L1900" s="21"/>
      <c r="M1900" s="5"/>
      <c r="N1900" s="27"/>
      <c r="O1900" s="9"/>
      <c r="P1900" s="9"/>
      <c r="Q1900" s="9"/>
      <c r="R1900" s="9"/>
      <c r="S1900" s="7"/>
      <c r="T1900" s="7"/>
      <c r="U1900" s="7"/>
      <c r="V1900" s="7"/>
      <c r="W1900" s="7"/>
      <c r="X1900" s="7"/>
      <c r="Y1900" s="7"/>
      <c r="Z1900" s="7"/>
      <c r="AA1900" s="7"/>
      <c r="AF1900" s="7"/>
      <c r="AG1900" s="7"/>
      <c r="AH1900" s="7"/>
      <c r="AI1900" s="7"/>
      <c r="AJ1900" s="7"/>
      <c r="AK1900" s="7"/>
      <c r="AL1900" s="7"/>
      <c r="AM1900" s="7"/>
      <c r="AN1900" s="7"/>
      <c r="AO1900" s="7"/>
      <c r="AP1900" s="7"/>
      <c r="AQ1900" s="7"/>
      <c r="AR1900" s="7"/>
      <c r="AS1900" s="7"/>
      <c r="AT1900" s="7"/>
      <c r="AU1900" s="7"/>
      <c r="AV1900" s="7"/>
      <c r="AW1900" s="7"/>
      <c r="AX1900" s="7"/>
      <c r="AY1900" s="7"/>
      <c r="AZ1900" s="7"/>
      <c r="BA1900" s="7"/>
      <c r="BB1900" s="7"/>
    </row>
    <row r="1901" spans="1:54" x14ac:dyDescent="0.25">
      <c r="A1901" s="7"/>
      <c r="B1901" s="7"/>
      <c r="C1901" s="7"/>
      <c r="D1901" s="7"/>
      <c r="E1901" s="7"/>
      <c r="F1901" s="7"/>
      <c r="G1901" s="7"/>
      <c r="H1901" s="7"/>
      <c r="I1901" s="7"/>
      <c r="J1901" s="21"/>
      <c r="K1901" s="21"/>
      <c r="L1901" s="21"/>
      <c r="M1901" s="5"/>
      <c r="N1901" s="27"/>
      <c r="O1901" s="9"/>
      <c r="P1901" s="9"/>
      <c r="Q1901" s="9"/>
      <c r="R1901" s="9"/>
      <c r="S1901" s="7"/>
      <c r="T1901" s="7"/>
      <c r="U1901" s="7"/>
      <c r="V1901" s="7"/>
      <c r="W1901" s="7"/>
      <c r="X1901" s="7"/>
      <c r="Y1901" s="7"/>
      <c r="Z1901" s="7"/>
      <c r="AA1901" s="7"/>
      <c r="AF1901" s="7"/>
      <c r="AG1901" s="7"/>
      <c r="AH1901" s="7"/>
      <c r="AI1901" s="7"/>
      <c r="AJ1901" s="7"/>
      <c r="AK1901" s="7"/>
      <c r="AL1901" s="7"/>
      <c r="AM1901" s="7"/>
      <c r="AN1901" s="7"/>
      <c r="AO1901" s="7"/>
      <c r="AP1901" s="7"/>
      <c r="AQ1901" s="7"/>
      <c r="AR1901" s="7"/>
      <c r="AS1901" s="7"/>
      <c r="AT1901" s="7"/>
      <c r="AU1901" s="7"/>
      <c r="AV1901" s="7"/>
      <c r="AW1901" s="7"/>
      <c r="AX1901" s="7"/>
      <c r="AY1901" s="7"/>
      <c r="AZ1901" s="7"/>
      <c r="BA1901" s="7"/>
      <c r="BB1901" s="7"/>
    </row>
    <row r="1902" spans="1:54" x14ac:dyDescent="0.25">
      <c r="A1902" s="7"/>
      <c r="B1902" s="7"/>
      <c r="C1902" s="7"/>
      <c r="D1902" s="7"/>
      <c r="E1902" s="7"/>
      <c r="F1902" s="7"/>
      <c r="G1902" s="7"/>
      <c r="H1902" s="7"/>
      <c r="I1902" s="7"/>
      <c r="J1902" s="21"/>
      <c r="K1902" s="21"/>
      <c r="L1902" s="21"/>
      <c r="M1902" s="5"/>
      <c r="N1902" s="27"/>
      <c r="O1902" s="9"/>
      <c r="P1902" s="9"/>
      <c r="Q1902" s="9"/>
      <c r="R1902" s="9"/>
      <c r="S1902" s="7"/>
      <c r="T1902" s="7"/>
      <c r="U1902" s="7"/>
      <c r="V1902" s="7"/>
      <c r="W1902" s="7"/>
      <c r="X1902" s="7"/>
      <c r="Y1902" s="7"/>
      <c r="Z1902" s="7"/>
      <c r="AA1902" s="7"/>
      <c r="AF1902" s="7"/>
      <c r="AG1902" s="7"/>
      <c r="AH1902" s="7"/>
      <c r="AI1902" s="7"/>
      <c r="AJ1902" s="7"/>
      <c r="AK1902" s="7"/>
      <c r="AL1902" s="7"/>
      <c r="AM1902" s="7"/>
      <c r="AN1902" s="7"/>
      <c r="AO1902" s="7"/>
      <c r="AP1902" s="7"/>
      <c r="AQ1902" s="7"/>
      <c r="AR1902" s="7"/>
      <c r="AS1902" s="7"/>
      <c r="AT1902" s="7"/>
      <c r="AU1902" s="7"/>
      <c r="AV1902" s="7"/>
      <c r="AW1902" s="7"/>
      <c r="AX1902" s="7"/>
      <c r="AY1902" s="7"/>
      <c r="AZ1902" s="7"/>
      <c r="BA1902" s="7"/>
      <c r="BB1902" s="7"/>
    </row>
    <row r="1903" spans="1:54" x14ac:dyDescent="0.25">
      <c r="A1903" s="7"/>
      <c r="B1903" s="7"/>
      <c r="C1903" s="7"/>
      <c r="D1903" s="7"/>
      <c r="E1903" s="7"/>
      <c r="F1903" s="7"/>
      <c r="G1903" s="7"/>
      <c r="H1903" s="7"/>
      <c r="I1903" s="7"/>
      <c r="J1903" s="21"/>
      <c r="K1903" s="21"/>
      <c r="L1903" s="21"/>
      <c r="M1903" s="5"/>
      <c r="N1903" s="27"/>
      <c r="O1903" s="9"/>
      <c r="P1903" s="9"/>
      <c r="Q1903" s="9"/>
      <c r="R1903" s="9"/>
      <c r="S1903" s="7"/>
      <c r="T1903" s="7"/>
      <c r="U1903" s="7"/>
      <c r="V1903" s="7"/>
      <c r="W1903" s="7"/>
      <c r="X1903" s="7"/>
      <c r="Y1903" s="7"/>
      <c r="Z1903" s="7"/>
      <c r="AA1903" s="7"/>
      <c r="AF1903" s="7"/>
      <c r="AG1903" s="7"/>
      <c r="AH1903" s="7"/>
      <c r="AI1903" s="7"/>
      <c r="AJ1903" s="7"/>
      <c r="AK1903" s="7"/>
      <c r="AL1903" s="7"/>
      <c r="AM1903" s="7"/>
      <c r="AN1903" s="7"/>
      <c r="AO1903" s="7"/>
      <c r="AP1903" s="7"/>
      <c r="AQ1903" s="7"/>
      <c r="AR1903" s="7"/>
      <c r="AS1903" s="7"/>
      <c r="AT1903" s="7"/>
      <c r="AU1903" s="7"/>
      <c r="AV1903" s="7"/>
      <c r="AW1903" s="7"/>
      <c r="AX1903" s="7"/>
      <c r="AY1903" s="7"/>
      <c r="AZ1903" s="7"/>
      <c r="BA1903" s="7"/>
      <c r="BB1903" s="7"/>
    </row>
    <row r="1904" spans="1:54" x14ac:dyDescent="0.25">
      <c r="A1904" s="7"/>
      <c r="B1904" s="7"/>
      <c r="C1904" s="7"/>
      <c r="D1904" s="7"/>
      <c r="E1904" s="7"/>
      <c r="F1904" s="7"/>
      <c r="G1904" s="7"/>
      <c r="H1904" s="7"/>
      <c r="I1904" s="7"/>
      <c r="J1904" s="21"/>
      <c r="K1904" s="21"/>
      <c r="L1904" s="21"/>
      <c r="M1904" s="5"/>
      <c r="N1904" s="27"/>
      <c r="O1904" s="9"/>
      <c r="P1904" s="9"/>
      <c r="Q1904" s="9"/>
      <c r="R1904" s="9"/>
      <c r="S1904" s="7"/>
      <c r="T1904" s="7"/>
      <c r="U1904" s="7"/>
      <c r="V1904" s="7"/>
      <c r="W1904" s="7"/>
      <c r="X1904" s="7"/>
      <c r="Y1904" s="7"/>
      <c r="Z1904" s="7"/>
      <c r="AA1904" s="7"/>
      <c r="AF1904" s="7"/>
      <c r="AG1904" s="7"/>
      <c r="AH1904" s="7"/>
      <c r="AI1904" s="7"/>
      <c r="AJ1904" s="7"/>
      <c r="AK1904" s="7"/>
      <c r="AL1904" s="7"/>
      <c r="AM1904" s="7"/>
      <c r="AN1904" s="7"/>
      <c r="AO1904" s="7"/>
      <c r="AP1904" s="7"/>
      <c r="AQ1904" s="7"/>
      <c r="AR1904" s="7"/>
      <c r="AS1904" s="7"/>
      <c r="AT1904" s="7"/>
      <c r="AU1904" s="7"/>
      <c r="AV1904" s="7"/>
      <c r="AW1904" s="7"/>
      <c r="AX1904" s="7"/>
      <c r="AY1904" s="7"/>
      <c r="AZ1904" s="7"/>
      <c r="BA1904" s="7"/>
      <c r="BB1904" s="7"/>
    </row>
    <row r="1905" spans="1:54" x14ac:dyDescent="0.25">
      <c r="A1905" s="7"/>
      <c r="B1905" s="7"/>
      <c r="C1905" s="7"/>
      <c r="D1905" s="7"/>
      <c r="E1905" s="7"/>
      <c r="F1905" s="7"/>
      <c r="G1905" s="7"/>
      <c r="H1905" s="7"/>
      <c r="I1905" s="7"/>
      <c r="J1905" s="21"/>
      <c r="K1905" s="21"/>
      <c r="L1905" s="21"/>
      <c r="M1905" s="5"/>
      <c r="N1905" s="27"/>
      <c r="O1905" s="9"/>
      <c r="P1905" s="9"/>
      <c r="Q1905" s="9"/>
      <c r="R1905" s="9"/>
      <c r="S1905" s="7"/>
      <c r="T1905" s="7"/>
      <c r="U1905" s="7"/>
      <c r="V1905" s="7"/>
      <c r="W1905" s="7"/>
      <c r="X1905" s="7"/>
      <c r="Y1905" s="7"/>
      <c r="Z1905" s="7"/>
      <c r="AA1905" s="7"/>
      <c r="AF1905" s="7"/>
      <c r="AG1905" s="7"/>
      <c r="AH1905" s="7"/>
      <c r="AI1905" s="7"/>
      <c r="AJ1905" s="7"/>
      <c r="AK1905" s="7"/>
      <c r="AL1905" s="7"/>
      <c r="AM1905" s="7"/>
      <c r="AN1905" s="7"/>
      <c r="AO1905" s="7"/>
      <c r="AP1905" s="7"/>
      <c r="AQ1905" s="7"/>
      <c r="AR1905" s="7"/>
      <c r="AS1905" s="7"/>
      <c r="AT1905" s="7"/>
      <c r="AU1905" s="7"/>
      <c r="AV1905" s="7"/>
      <c r="AW1905" s="7"/>
      <c r="AX1905" s="7"/>
      <c r="AY1905" s="7"/>
      <c r="AZ1905" s="7"/>
      <c r="BA1905" s="7"/>
      <c r="BB1905" s="7"/>
    </row>
    <row r="1906" spans="1:54" x14ac:dyDescent="0.25">
      <c r="A1906" s="7"/>
      <c r="B1906" s="7"/>
      <c r="C1906" s="7"/>
      <c r="D1906" s="7"/>
      <c r="E1906" s="7"/>
      <c r="F1906" s="7"/>
      <c r="G1906" s="7"/>
      <c r="H1906" s="7"/>
      <c r="I1906" s="7"/>
      <c r="J1906" s="21"/>
      <c r="K1906" s="21"/>
      <c r="L1906" s="21"/>
      <c r="M1906" s="5"/>
      <c r="N1906" s="27"/>
      <c r="O1906" s="9"/>
      <c r="P1906" s="9"/>
      <c r="Q1906" s="9"/>
      <c r="R1906" s="9"/>
      <c r="S1906" s="7"/>
      <c r="T1906" s="7"/>
      <c r="U1906" s="7"/>
      <c r="V1906" s="7"/>
      <c r="W1906" s="7"/>
      <c r="X1906" s="7"/>
      <c r="Y1906" s="7"/>
      <c r="Z1906" s="7"/>
      <c r="AA1906" s="7"/>
      <c r="AF1906" s="7"/>
      <c r="AG1906" s="7"/>
      <c r="AH1906" s="7"/>
      <c r="AI1906" s="7"/>
      <c r="AJ1906" s="7"/>
      <c r="AK1906" s="7"/>
      <c r="AL1906" s="7"/>
      <c r="AM1906" s="7"/>
      <c r="AN1906" s="7"/>
      <c r="AO1906" s="7"/>
      <c r="AP1906" s="7"/>
      <c r="AQ1906" s="7"/>
      <c r="AR1906" s="7"/>
      <c r="AS1906" s="7"/>
      <c r="AT1906" s="7"/>
      <c r="AU1906" s="7"/>
      <c r="AV1906" s="7"/>
      <c r="AW1906" s="7"/>
      <c r="AX1906" s="7"/>
      <c r="AY1906" s="7"/>
      <c r="AZ1906" s="7"/>
      <c r="BA1906" s="7"/>
      <c r="BB1906" s="7"/>
    </row>
    <row r="1907" spans="1:54" x14ac:dyDescent="0.25">
      <c r="A1907" s="7"/>
      <c r="B1907" s="7"/>
      <c r="C1907" s="7"/>
      <c r="D1907" s="7"/>
      <c r="E1907" s="7"/>
      <c r="F1907" s="7"/>
      <c r="G1907" s="7"/>
      <c r="H1907" s="7"/>
      <c r="I1907" s="7"/>
      <c r="J1907" s="21"/>
      <c r="K1907" s="21"/>
      <c r="L1907" s="21"/>
      <c r="M1907" s="5"/>
      <c r="N1907" s="27"/>
      <c r="O1907" s="9"/>
      <c r="P1907" s="9"/>
      <c r="Q1907" s="9"/>
      <c r="R1907" s="9"/>
      <c r="S1907" s="7"/>
      <c r="T1907" s="7"/>
      <c r="U1907" s="7"/>
      <c r="V1907" s="7"/>
      <c r="W1907" s="7"/>
      <c r="X1907" s="7"/>
      <c r="Y1907" s="7"/>
      <c r="Z1907" s="7"/>
      <c r="AA1907" s="7"/>
      <c r="AF1907" s="7"/>
      <c r="AG1907" s="7"/>
      <c r="AH1907" s="7"/>
      <c r="AI1907" s="7"/>
      <c r="AJ1907" s="7"/>
      <c r="AK1907" s="7"/>
      <c r="AL1907" s="7"/>
      <c r="AM1907" s="7"/>
      <c r="AN1907" s="7"/>
      <c r="AO1907" s="7"/>
      <c r="AP1907" s="7"/>
      <c r="AQ1907" s="7"/>
      <c r="AR1907" s="7"/>
      <c r="AS1907" s="7"/>
      <c r="AT1907" s="7"/>
      <c r="AU1907" s="7"/>
      <c r="AV1907" s="7"/>
      <c r="AW1907" s="7"/>
      <c r="AX1907" s="7"/>
      <c r="AY1907" s="7"/>
      <c r="AZ1907" s="7"/>
      <c r="BA1907" s="7"/>
      <c r="BB1907" s="7"/>
    </row>
    <row r="1908" spans="1:54" x14ac:dyDescent="0.25">
      <c r="A1908" s="7"/>
      <c r="B1908" s="7"/>
      <c r="C1908" s="7"/>
      <c r="D1908" s="7"/>
      <c r="E1908" s="7"/>
      <c r="F1908" s="7"/>
      <c r="G1908" s="7"/>
      <c r="H1908" s="7"/>
      <c r="I1908" s="7"/>
      <c r="J1908" s="21"/>
      <c r="K1908" s="21"/>
      <c r="L1908" s="21"/>
      <c r="M1908" s="5"/>
      <c r="N1908" s="27"/>
      <c r="O1908" s="9"/>
      <c r="P1908" s="9"/>
      <c r="Q1908" s="9"/>
      <c r="R1908" s="9"/>
      <c r="S1908" s="7"/>
      <c r="T1908" s="7"/>
      <c r="U1908" s="7"/>
      <c r="V1908" s="7"/>
      <c r="W1908" s="7"/>
      <c r="X1908" s="7"/>
      <c r="Y1908" s="7"/>
      <c r="Z1908" s="7"/>
      <c r="AA1908" s="7"/>
      <c r="AF1908" s="7"/>
      <c r="AG1908" s="7"/>
      <c r="AH1908" s="7"/>
      <c r="AI1908" s="7"/>
      <c r="AJ1908" s="7"/>
      <c r="AK1908" s="7"/>
      <c r="AL1908" s="7"/>
      <c r="AM1908" s="7"/>
      <c r="AN1908" s="7"/>
      <c r="AO1908" s="7"/>
      <c r="AP1908" s="7"/>
      <c r="AQ1908" s="7"/>
      <c r="AR1908" s="7"/>
      <c r="AS1908" s="7"/>
      <c r="AT1908" s="7"/>
      <c r="AU1908" s="7"/>
      <c r="AV1908" s="7"/>
      <c r="AW1908" s="7"/>
      <c r="AX1908" s="7"/>
      <c r="AY1908" s="7"/>
      <c r="AZ1908" s="7"/>
      <c r="BA1908" s="7"/>
      <c r="BB1908" s="7"/>
    </row>
    <row r="1909" spans="1:54" x14ac:dyDescent="0.25">
      <c r="A1909" s="7"/>
      <c r="B1909" s="7"/>
      <c r="C1909" s="7"/>
      <c r="D1909" s="7"/>
      <c r="E1909" s="7"/>
      <c r="F1909" s="7"/>
      <c r="G1909" s="7"/>
      <c r="H1909" s="7"/>
      <c r="I1909" s="7"/>
      <c r="J1909" s="21"/>
      <c r="K1909" s="21"/>
      <c r="L1909" s="21"/>
      <c r="M1909" s="5"/>
      <c r="N1909" s="27"/>
      <c r="O1909" s="9"/>
      <c r="P1909" s="9"/>
      <c r="Q1909" s="9"/>
      <c r="R1909" s="9"/>
      <c r="S1909" s="7"/>
      <c r="T1909" s="7"/>
      <c r="U1909" s="7"/>
      <c r="V1909" s="7"/>
      <c r="W1909" s="7"/>
      <c r="X1909" s="7"/>
      <c r="Y1909" s="7"/>
      <c r="Z1909" s="7"/>
      <c r="AA1909" s="7"/>
      <c r="AF1909" s="7"/>
      <c r="AG1909" s="7"/>
      <c r="AH1909" s="7"/>
      <c r="AI1909" s="7"/>
      <c r="AJ1909" s="7"/>
      <c r="AK1909" s="7"/>
      <c r="AL1909" s="7"/>
      <c r="AM1909" s="7"/>
      <c r="AN1909" s="7"/>
      <c r="AO1909" s="7"/>
      <c r="AP1909" s="7"/>
      <c r="AQ1909" s="7"/>
      <c r="AR1909" s="7"/>
      <c r="AS1909" s="7"/>
      <c r="AT1909" s="7"/>
      <c r="AU1909" s="7"/>
      <c r="AV1909" s="7"/>
      <c r="AW1909" s="7"/>
      <c r="AX1909" s="7"/>
      <c r="AY1909" s="7"/>
      <c r="AZ1909" s="7"/>
      <c r="BA1909" s="7"/>
      <c r="BB1909" s="7"/>
    </row>
    <row r="1910" spans="1:54" x14ac:dyDescent="0.25">
      <c r="A1910" s="7"/>
      <c r="B1910" s="7"/>
      <c r="C1910" s="7"/>
      <c r="D1910" s="7"/>
      <c r="E1910" s="7"/>
      <c r="F1910" s="7"/>
      <c r="G1910" s="7"/>
      <c r="H1910" s="7"/>
      <c r="I1910" s="7"/>
      <c r="J1910" s="21"/>
      <c r="K1910" s="21"/>
      <c r="L1910" s="21"/>
      <c r="M1910" s="5"/>
      <c r="N1910" s="27"/>
      <c r="O1910" s="9"/>
      <c r="P1910" s="9"/>
      <c r="Q1910" s="9"/>
      <c r="R1910" s="9"/>
      <c r="S1910" s="7"/>
      <c r="T1910" s="7"/>
      <c r="U1910" s="7"/>
      <c r="V1910" s="7"/>
      <c r="W1910" s="7"/>
      <c r="X1910" s="7"/>
      <c r="Y1910" s="7"/>
      <c r="Z1910" s="7"/>
      <c r="AA1910" s="7"/>
      <c r="AF1910" s="7"/>
      <c r="AG1910" s="7"/>
      <c r="AH1910" s="7"/>
      <c r="AI1910" s="7"/>
      <c r="AJ1910" s="7"/>
      <c r="AK1910" s="7"/>
      <c r="AL1910" s="7"/>
      <c r="AM1910" s="7"/>
      <c r="AN1910" s="7"/>
      <c r="AO1910" s="7"/>
      <c r="AP1910" s="7"/>
      <c r="AQ1910" s="7"/>
      <c r="AR1910" s="7"/>
      <c r="AS1910" s="7"/>
      <c r="AT1910" s="7"/>
      <c r="AU1910" s="7"/>
      <c r="AV1910" s="7"/>
      <c r="AW1910" s="7"/>
      <c r="AX1910" s="7"/>
      <c r="AY1910" s="7"/>
      <c r="AZ1910" s="7"/>
      <c r="BA1910" s="7"/>
      <c r="BB1910" s="7"/>
    </row>
    <row r="1911" spans="1:54" x14ac:dyDescent="0.25">
      <c r="A1911" s="7"/>
      <c r="B1911" s="7"/>
      <c r="C1911" s="7"/>
      <c r="D1911" s="7"/>
      <c r="E1911" s="7"/>
      <c r="F1911" s="7"/>
      <c r="G1911" s="7"/>
      <c r="H1911" s="7"/>
      <c r="I1911" s="7"/>
      <c r="J1911" s="21"/>
      <c r="K1911" s="21"/>
      <c r="L1911" s="21"/>
      <c r="M1911" s="5"/>
      <c r="N1911" s="27"/>
      <c r="O1911" s="9"/>
      <c r="P1911" s="9"/>
      <c r="Q1911" s="9"/>
      <c r="R1911" s="9"/>
      <c r="S1911" s="7"/>
      <c r="T1911" s="7"/>
      <c r="U1911" s="7"/>
      <c r="V1911" s="7"/>
      <c r="W1911" s="7"/>
      <c r="X1911" s="7"/>
      <c r="Y1911" s="7"/>
      <c r="Z1911" s="7"/>
      <c r="AA1911" s="7"/>
      <c r="AF1911" s="7"/>
      <c r="AG1911" s="7"/>
      <c r="AH1911" s="7"/>
      <c r="AI1911" s="7"/>
      <c r="AJ1911" s="7"/>
      <c r="AK1911" s="7"/>
      <c r="AL1911" s="7"/>
      <c r="AM1911" s="7"/>
      <c r="AN1911" s="7"/>
      <c r="AO1911" s="7"/>
      <c r="AP1911" s="7"/>
      <c r="AQ1911" s="7"/>
      <c r="AR1911" s="7"/>
      <c r="AS1911" s="7"/>
      <c r="AT1911" s="7"/>
      <c r="AU1911" s="7"/>
      <c r="AV1911" s="7"/>
      <c r="AW1911" s="7"/>
      <c r="AX1911" s="7"/>
      <c r="AY1911" s="7"/>
      <c r="AZ1911" s="7"/>
      <c r="BA1911" s="7"/>
      <c r="BB1911" s="7"/>
    </row>
    <row r="1912" spans="1:54" x14ac:dyDescent="0.25">
      <c r="A1912" s="7"/>
      <c r="B1912" s="7"/>
      <c r="C1912" s="7"/>
      <c r="D1912" s="7"/>
      <c r="E1912" s="7"/>
      <c r="F1912" s="7"/>
      <c r="G1912" s="7"/>
      <c r="H1912" s="7"/>
      <c r="I1912" s="7"/>
      <c r="J1912" s="21"/>
      <c r="K1912" s="21"/>
      <c r="L1912" s="21"/>
      <c r="M1912" s="5"/>
      <c r="N1912" s="27"/>
      <c r="O1912" s="9"/>
      <c r="P1912" s="9"/>
      <c r="Q1912" s="9"/>
      <c r="R1912" s="9"/>
      <c r="S1912" s="7"/>
      <c r="T1912" s="7"/>
      <c r="U1912" s="7"/>
      <c r="V1912" s="7"/>
      <c r="W1912" s="7"/>
      <c r="X1912" s="7"/>
      <c r="Y1912" s="7"/>
      <c r="Z1912" s="7"/>
      <c r="AA1912" s="7"/>
      <c r="AF1912" s="7"/>
      <c r="AG1912" s="7"/>
      <c r="AH1912" s="7"/>
      <c r="AI1912" s="7"/>
      <c r="AJ1912" s="7"/>
      <c r="AK1912" s="7"/>
      <c r="AL1912" s="7"/>
      <c r="AM1912" s="7"/>
      <c r="AN1912" s="7"/>
      <c r="AO1912" s="7"/>
      <c r="AP1912" s="7"/>
      <c r="AQ1912" s="7"/>
      <c r="AR1912" s="7"/>
      <c r="AS1912" s="7"/>
      <c r="AT1912" s="7"/>
      <c r="AU1912" s="7"/>
      <c r="AV1912" s="7"/>
      <c r="AW1912" s="7"/>
      <c r="AX1912" s="7"/>
      <c r="AY1912" s="7"/>
      <c r="AZ1912" s="7"/>
      <c r="BA1912" s="7"/>
      <c r="BB1912" s="7"/>
    </row>
    <row r="1913" spans="1:54" x14ac:dyDescent="0.25">
      <c r="A1913" s="7"/>
      <c r="B1913" s="7"/>
      <c r="C1913" s="7"/>
      <c r="D1913" s="7"/>
      <c r="E1913" s="7"/>
      <c r="F1913" s="7"/>
      <c r="G1913" s="7"/>
      <c r="H1913" s="7"/>
      <c r="I1913" s="7"/>
      <c r="J1913" s="21"/>
      <c r="K1913" s="21"/>
      <c r="L1913" s="21"/>
      <c r="M1913" s="5"/>
      <c r="N1913" s="27"/>
      <c r="O1913" s="9"/>
      <c r="P1913" s="9"/>
      <c r="Q1913" s="9"/>
      <c r="R1913" s="9"/>
      <c r="S1913" s="7"/>
      <c r="T1913" s="7"/>
      <c r="U1913" s="7"/>
      <c r="V1913" s="7"/>
      <c r="W1913" s="7"/>
      <c r="X1913" s="7"/>
      <c r="Y1913" s="7"/>
      <c r="Z1913" s="7"/>
      <c r="AA1913" s="7"/>
      <c r="AF1913" s="7"/>
      <c r="AG1913" s="7"/>
      <c r="AH1913" s="7"/>
      <c r="AI1913" s="7"/>
      <c r="AJ1913" s="7"/>
      <c r="AK1913" s="7"/>
      <c r="AL1913" s="7"/>
      <c r="AM1913" s="7"/>
      <c r="AN1913" s="7"/>
      <c r="AO1913" s="7"/>
      <c r="AP1913" s="7"/>
      <c r="AQ1913" s="7"/>
      <c r="AR1913" s="7"/>
      <c r="AS1913" s="7"/>
      <c r="AT1913" s="7"/>
      <c r="AU1913" s="7"/>
      <c r="AV1913" s="7"/>
      <c r="AW1913" s="7"/>
      <c r="AX1913" s="7"/>
      <c r="AY1913" s="7"/>
      <c r="AZ1913" s="7"/>
      <c r="BA1913" s="7"/>
      <c r="BB1913" s="7"/>
    </row>
    <row r="1914" spans="1:54" x14ac:dyDescent="0.25">
      <c r="A1914" s="7"/>
      <c r="B1914" s="7"/>
      <c r="C1914" s="7"/>
      <c r="D1914" s="7"/>
      <c r="E1914" s="7"/>
      <c r="F1914" s="7"/>
      <c r="G1914" s="7"/>
      <c r="H1914" s="7"/>
      <c r="I1914" s="7"/>
      <c r="J1914" s="21"/>
      <c r="K1914" s="21"/>
      <c r="L1914" s="21"/>
      <c r="M1914" s="5"/>
      <c r="N1914" s="27"/>
      <c r="O1914" s="9"/>
      <c r="P1914" s="9"/>
      <c r="Q1914" s="9"/>
      <c r="R1914" s="9"/>
      <c r="S1914" s="7"/>
      <c r="T1914" s="7"/>
      <c r="U1914" s="7"/>
      <c r="V1914" s="7"/>
      <c r="W1914" s="7"/>
      <c r="X1914" s="7"/>
      <c r="Y1914" s="7"/>
      <c r="Z1914" s="7"/>
      <c r="AA1914" s="7"/>
      <c r="AF1914" s="7"/>
      <c r="AG1914" s="7"/>
      <c r="AH1914" s="7"/>
      <c r="AI1914" s="7"/>
      <c r="AJ1914" s="7"/>
      <c r="AK1914" s="7"/>
      <c r="AL1914" s="7"/>
      <c r="AM1914" s="7"/>
      <c r="AN1914" s="7"/>
      <c r="AO1914" s="7"/>
      <c r="AP1914" s="7"/>
      <c r="AQ1914" s="7"/>
      <c r="AR1914" s="7"/>
      <c r="AS1914" s="7"/>
      <c r="AT1914" s="7"/>
      <c r="AU1914" s="7"/>
      <c r="AV1914" s="7"/>
      <c r="AW1914" s="7"/>
      <c r="AX1914" s="7"/>
      <c r="AY1914" s="7"/>
      <c r="AZ1914" s="7"/>
      <c r="BA1914" s="7"/>
      <c r="BB1914" s="7"/>
    </row>
    <row r="1915" spans="1:54" x14ac:dyDescent="0.25">
      <c r="A1915" s="7"/>
      <c r="B1915" s="7"/>
      <c r="C1915" s="7"/>
      <c r="D1915" s="7"/>
      <c r="E1915" s="7"/>
      <c r="F1915" s="7"/>
      <c r="G1915" s="7"/>
      <c r="H1915" s="7"/>
      <c r="I1915" s="7"/>
      <c r="J1915" s="21"/>
      <c r="K1915" s="21"/>
      <c r="L1915" s="21"/>
      <c r="M1915" s="5"/>
      <c r="N1915" s="27"/>
      <c r="O1915" s="9"/>
      <c r="P1915" s="9"/>
      <c r="Q1915" s="9"/>
      <c r="R1915" s="9"/>
      <c r="S1915" s="7"/>
      <c r="T1915" s="7"/>
      <c r="U1915" s="7"/>
      <c r="V1915" s="7"/>
      <c r="W1915" s="7"/>
      <c r="X1915" s="7"/>
      <c r="Y1915" s="7"/>
      <c r="Z1915" s="7"/>
      <c r="AA1915" s="7"/>
      <c r="AF1915" s="7"/>
      <c r="AG1915" s="7"/>
      <c r="AH1915" s="7"/>
      <c r="AI1915" s="7"/>
      <c r="AJ1915" s="7"/>
      <c r="AK1915" s="7"/>
      <c r="AL1915" s="7"/>
      <c r="AM1915" s="7"/>
      <c r="AN1915" s="7"/>
      <c r="AO1915" s="7"/>
      <c r="AP1915" s="7"/>
      <c r="AQ1915" s="7"/>
      <c r="AR1915" s="7"/>
      <c r="AS1915" s="7"/>
      <c r="AT1915" s="7"/>
      <c r="AU1915" s="7"/>
      <c r="AV1915" s="7"/>
      <c r="AW1915" s="7"/>
      <c r="AX1915" s="7"/>
      <c r="AY1915" s="7"/>
      <c r="AZ1915" s="7"/>
      <c r="BA1915" s="7"/>
      <c r="BB1915" s="7"/>
    </row>
    <row r="1916" spans="1:54" x14ac:dyDescent="0.25">
      <c r="A1916" s="7"/>
      <c r="B1916" s="7"/>
      <c r="C1916" s="7"/>
      <c r="D1916" s="7"/>
      <c r="E1916" s="7"/>
      <c r="F1916" s="7"/>
      <c r="G1916" s="7"/>
      <c r="H1916" s="7"/>
      <c r="I1916" s="7"/>
      <c r="J1916" s="21"/>
      <c r="K1916" s="21"/>
      <c r="L1916" s="21"/>
      <c r="M1916" s="5"/>
      <c r="N1916" s="27"/>
      <c r="O1916" s="9"/>
      <c r="P1916" s="9"/>
      <c r="Q1916" s="9"/>
      <c r="R1916" s="9"/>
      <c r="S1916" s="7"/>
      <c r="T1916" s="7"/>
      <c r="U1916" s="7"/>
      <c r="V1916" s="7"/>
      <c r="W1916" s="7"/>
      <c r="X1916" s="7"/>
      <c r="Y1916" s="7"/>
      <c r="Z1916" s="7"/>
      <c r="AA1916" s="7"/>
      <c r="AF1916" s="7"/>
      <c r="AG1916" s="7"/>
      <c r="AH1916" s="7"/>
      <c r="AI1916" s="7"/>
      <c r="AJ1916" s="7"/>
      <c r="AK1916" s="7"/>
      <c r="AL1916" s="7"/>
      <c r="AM1916" s="7"/>
      <c r="AN1916" s="7"/>
      <c r="AO1916" s="7"/>
      <c r="AP1916" s="7"/>
      <c r="AQ1916" s="7"/>
      <c r="AR1916" s="7"/>
      <c r="AS1916" s="7"/>
      <c r="AT1916" s="7"/>
      <c r="AU1916" s="7"/>
      <c r="AV1916" s="7"/>
      <c r="AW1916" s="7"/>
      <c r="AX1916" s="7"/>
      <c r="AY1916" s="7"/>
      <c r="AZ1916" s="7"/>
      <c r="BA1916" s="7"/>
      <c r="BB1916" s="7"/>
    </row>
    <row r="1917" spans="1:54" x14ac:dyDescent="0.25">
      <c r="A1917" s="7"/>
      <c r="B1917" s="7"/>
      <c r="C1917" s="7"/>
      <c r="D1917" s="7"/>
      <c r="E1917" s="7"/>
      <c r="F1917" s="7"/>
      <c r="G1917" s="7"/>
      <c r="H1917" s="7"/>
      <c r="I1917" s="7"/>
      <c r="J1917" s="21"/>
      <c r="K1917" s="21"/>
      <c r="L1917" s="21"/>
      <c r="M1917" s="5"/>
      <c r="N1917" s="10"/>
      <c r="O1917" s="9"/>
      <c r="P1917" s="9"/>
      <c r="Q1917" s="9"/>
      <c r="R1917" s="9"/>
      <c r="S1917" s="7"/>
      <c r="T1917" s="7"/>
      <c r="U1917" s="7"/>
      <c r="V1917" s="7"/>
      <c r="W1917" s="7"/>
      <c r="X1917" s="7"/>
      <c r="Y1917" s="7"/>
      <c r="Z1917" s="7"/>
      <c r="AA1917" s="7"/>
      <c r="AF1917" s="7"/>
      <c r="AG1917" s="7"/>
      <c r="AH1917" s="7"/>
      <c r="AI1917" s="7"/>
      <c r="AJ1917" s="7"/>
      <c r="AK1917" s="7"/>
      <c r="AL1917" s="7"/>
      <c r="AM1917" s="7"/>
      <c r="AN1917" s="7"/>
      <c r="AO1917" s="7"/>
      <c r="AP1917" s="7"/>
      <c r="AQ1917" s="7"/>
      <c r="AR1917" s="7"/>
      <c r="AS1917" s="7"/>
      <c r="AT1917" s="7"/>
      <c r="AU1917" s="7"/>
      <c r="AV1917" s="7"/>
      <c r="AW1917" s="7"/>
      <c r="AX1917" s="7"/>
      <c r="AY1917" s="7"/>
      <c r="AZ1917" s="7"/>
      <c r="BA1917" s="7"/>
      <c r="BB1917" s="7"/>
    </row>
    <row r="1918" spans="1:54" x14ac:dyDescent="0.25">
      <c r="A1918" s="7"/>
      <c r="B1918" s="7"/>
      <c r="C1918" s="7"/>
      <c r="D1918" s="7"/>
      <c r="E1918" s="7"/>
      <c r="F1918" s="7"/>
      <c r="G1918" s="7"/>
      <c r="H1918" s="7"/>
      <c r="I1918" s="7"/>
      <c r="J1918" s="21"/>
      <c r="K1918" s="21"/>
      <c r="L1918" s="21"/>
      <c r="M1918" s="5"/>
      <c r="N1918" s="10"/>
      <c r="O1918" s="9"/>
      <c r="P1918" s="9"/>
      <c r="Q1918" s="9"/>
      <c r="R1918" s="9"/>
      <c r="S1918" s="7"/>
      <c r="T1918" s="7"/>
      <c r="U1918" s="7"/>
      <c r="V1918" s="7"/>
      <c r="W1918" s="7"/>
      <c r="X1918" s="7"/>
      <c r="Y1918" s="7"/>
      <c r="Z1918" s="7"/>
      <c r="AA1918" s="7"/>
      <c r="AF1918" s="7"/>
      <c r="AG1918" s="7"/>
      <c r="AH1918" s="7"/>
      <c r="AI1918" s="7"/>
      <c r="AJ1918" s="7"/>
      <c r="AK1918" s="7"/>
      <c r="AL1918" s="7"/>
      <c r="AM1918" s="7"/>
      <c r="AN1918" s="7"/>
      <c r="AO1918" s="7"/>
      <c r="AP1918" s="7"/>
      <c r="AQ1918" s="7"/>
      <c r="AR1918" s="7"/>
      <c r="AS1918" s="7"/>
      <c r="AT1918" s="7"/>
      <c r="AU1918" s="7"/>
      <c r="AV1918" s="7"/>
      <c r="AW1918" s="7"/>
      <c r="AX1918" s="7"/>
      <c r="AY1918" s="7"/>
      <c r="AZ1918" s="7"/>
      <c r="BA1918" s="7"/>
      <c r="BB1918" s="7"/>
    </row>
    <row r="1919" spans="1:54" x14ac:dyDescent="0.25">
      <c r="A1919" s="7"/>
      <c r="B1919" s="7"/>
      <c r="C1919" s="7"/>
      <c r="D1919" s="7"/>
      <c r="E1919" s="7"/>
      <c r="F1919" s="7"/>
      <c r="G1919" s="7"/>
      <c r="H1919" s="7"/>
      <c r="I1919" s="7"/>
      <c r="J1919" s="21"/>
      <c r="K1919" s="21"/>
      <c r="L1919" s="21"/>
      <c r="M1919" s="5"/>
      <c r="N1919" s="10"/>
      <c r="O1919" s="9"/>
      <c r="P1919" s="9"/>
      <c r="Q1919" s="9"/>
      <c r="R1919" s="9"/>
      <c r="S1919" s="7"/>
      <c r="T1919" s="7"/>
      <c r="U1919" s="7"/>
      <c r="V1919" s="7"/>
      <c r="W1919" s="7"/>
      <c r="X1919" s="7"/>
      <c r="Y1919" s="7"/>
      <c r="Z1919" s="7"/>
      <c r="AA1919" s="7"/>
      <c r="AF1919" s="7"/>
      <c r="AG1919" s="7"/>
      <c r="AH1919" s="7"/>
      <c r="AI1919" s="7"/>
      <c r="AJ1919" s="7"/>
      <c r="AK1919" s="7"/>
      <c r="AL1919" s="7"/>
      <c r="AM1919" s="7"/>
      <c r="AN1919" s="7"/>
      <c r="AO1919" s="7"/>
      <c r="AP1919" s="7"/>
      <c r="AQ1919" s="7"/>
      <c r="AR1919" s="7"/>
      <c r="AS1919" s="7"/>
      <c r="AT1919" s="7"/>
      <c r="AU1919" s="7"/>
      <c r="AV1919" s="7"/>
      <c r="AW1919" s="7"/>
      <c r="AX1919" s="7"/>
      <c r="AY1919" s="7"/>
      <c r="AZ1919" s="7"/>
      <c r="BA1919" s="7"/>
      <c r="BB1919" s="7"/>
    </row>
    <row r="1920" spans="1:54" x14ac:dyDescent="0.25">
      <c r="A1920" s="7"/>
      <c r="B1920" s="7"/>
      <c r="C1920" s="7"/>
      <c r="D1920" s="7"/>
      <c r="E1920" s="7"/>
      <c r="F1920" s="7"/>
      <c r="G1920" s="7"/>
      <c r="H1920" s="7"/>
      <c r="I1920" s="7"/>
      <c r="J1920" s="21"/>
      <c r="K1920" s="21"/>
      <c r="L1920" s="21"/>
      <c r="M1920" s="5"/>
      <c r="N1920" s="10"/>
      <c r="O1920" s="9"/>
      <c r="P1920" s="9"/>
      <c r="Q1920" s="9"/>
      <c r="R1920" s="9"/>
      <c r="S1920" s="7"/>
      <c r="T1920" s="7"/>
      <c r="U1920" s="7"/>
      <c r="V1920" s="7"/>
      <c r="W1920" s="7"/>
      <c r="X1920" s="7"/>
      <c r="Y1920" s="7"/>
      <c r="Z1920" s="7"/>
      <c r="AA1920" s="7"/>
      <c r="AF1920" s="7"/>
      <c r="AG1920" s="7"/>
      <c r="AH1920" s="7"/>
      <c r="AI1920" s="7"/>
      <c r="AJ1920" s="7"/>
      <c r="AK1920" s="7"/>
      <c r="AL1920" s="7"/>
      <c r="AM1920" s="7"/>
      <c r="AN1920" s="7"/>
      <c r="AO1920" s="7"/>
      <c r="AP1920" s="7"/>
      <c r="AQ1920" s="7"/>
      <c r="AR1920" s="7"/>
      <c r="AS1920" s="7"/>
      <c r="AT1920" s="7"/>
      <c r="AU1920" s="7"/>
      <c r="AV1920" s="7"/>
      <c r="AW1920" s="7"/>
      <c r="AX1920" s="7"/>
      <c r="AY1920" s="7"/>
      <c r="AZ1920" s="7"/>
      <c r="BA1920" s="7"/>
      <c r="BB1920" s="7"/>
    </row>
    <row r="1921" spans="1:54" x14ac:dyDescent="0.25">
      <c r="A1921" s="7"/>
      <c r="B1921" s="7"/>
      <c r="C1921" s="7"/>
      <c r="D1921" s="7"/>
      <c r="E1921" s="7"/>
      <c r="F1921" s="7"/>
      <c r="G1921" s="7"/>
      <c r="H1921" s="7"/>
      <c r="I1921" s="7"/>
      <c r="J1921" s="21"/>
      <c r="K1921" s="21"/>
      <c r="L1921" s="21"/>
      <c r="M1921" s="5"/>
      <c r="N1921" s="10"/>
      <c r="O1921" s="9"/>
      <c r="P1921" s="9"/>
      <c r="Q1921" s="9"/>
      <c r="R1921" s="9"/>
      <c r="S1921" s="7"/>
      <c r="T1921" s="7"/>
      <c r="U1921" s="7"/>
      <c r="V1921" s="7"/>
      <c r="W1921" s="7"/>
      <c r="X1921" s="7"/>
      <c r="Y1921" s="7"/>
      <c r="Z1921" s="7"/>
      <c r="AA1921" s="7"/>
      <c r="AF1921" s="7"/>
      <c r="AG1921" s="7"/>
      <c r="AH1921" s="7"/>
      <c r="AI1921" s="7"/>
      <c r="AJ1921" s="7"/>
      <c r="AK1921" s="7"/>
      <c r="AL1921" s="7"/>
      <c r="AM1921" s="7"/>
      <c r="AN1921" s="7"/>
      <c r="AO1921" s="7"/>
      <c r="AP1921" s="7"/>
      <c r="AQ1921" s="7"/>
      <c r="AR1921" s="7"/>
      <c r="AS1921" s="7"/>
      <c r="AT1921" s="7"/>
      <c r="AU1921" s="7"/>
      <c r="AV1921" s="7"/>
      <c r="AW1921" s="7"/>
      <c r="AX1921" s="7"/>
      <c r="AY1921" s="7"/>
      <c r="AZ1921" s="7"/>
      <c r="BA1921" s="7"/>
      <c r="BB1921" s="7"/>
    </row>
    <row r="1922" spans="1:54" x14ac:dyDescent="0.25">
      <c r="A1922" s="7"/>
      <c r="B1922" s="7"/>
      <c r="C1922" s="7"/>
      <c r="D1922" s="7"/>
      <c r="E1922" s="7"/>
      <c r="F1922" s="7"/>
      <c r="G1922" s="7"/>
      <c r="H1922" s="7"/>
      <c r="I1922" s="7"/>
      <c r="J1922" s="21"/>
      <c r="K1922" s="21"/>
      <c r="L1922" s="21"/>
      <c r="M1922" s="5"/>
      <c r="N1922" s="10"/>
      <c r="O1922" s="9"/>
      <c r="P1922" s="9"/>
      <c r="Q1922" s="9"/>
      <c r="R1922" s="9"/>
      <c r="S1922" s="7"/>
      <c r="T1922" s="7"/>
      <c r="U1922" s="7"/>
      <c r="V1922" s="7"/>
      <c r="W1922" s="7"/>
      <c r="X1922" s="7"/>
      <c r="Y1922" s="7"/>
      <c r="Z1922" s="7"/>
      <c r="AA1922" s="7"/>
      <c r="AF1922" s="7"/>
      <c r="AG1922" s="7"/>
      <c r="AH1922" s="7"/>
      <c r="AI1922" s="7"/>
      <c r="AJ1922" s="7"/>
      <c r="AK1922" s="7"/>
      <c r="AL1922" s="7"/>
      <c r="AM1922" s="7"/>
      <c r="AN1922" s="7"/>
      <c r="AO1922" s="7"/>
      <c r="AP1922" s="7"/>
      <c r="AQ1922" s="7"/>
      <c r="AR1922" s="7"/>
      <c r="AS1922" s="7"/>
      <c r="AT1922" s="7"/>
      <c r="AU1922" s="7"/>
      <c r="AV1922" s="7"/>
      <c r="AW1922" s="7"/>
      <c r="AX1922" s="7"/>
      <c r="AY1922" s="7"/>
      <c r="AZ1922" s="7"/>
      <c r="BA1922" s="7"/>
      <c r="BB1922" s="7"/>
    </row>
    <row r="1923" spans="1:54" x14ac:dyDescent="0.25">
      <c r="A1923" s="7"/>
      <c r="B1923" s="7"/>
      <c r="C1923" s="7"/>
      <c r="D1923" s="7"/>
      <c r="E1923" s="7"/>
      <c r="F1923" s="7"/>
      <c r="G1923" s="7"/>
      <c r="H1923" s="7"/>
      <c r="I1923" s="7"/>
      <c r="J1923" s="21"/>
      <c r="K1923" s="21"/>
      <c r="L1923" s="21"/>
      <c r="M1923" s="5"/>
      <c r="N1923" s="10"/>
      <c r="O1923" s="9"/>
      <c r="P1923" s="9"/>
      <c r="Q1923" s="9"/>
      <c r="R1923" s="9"/>
      <c r="S1923" s="7"/>
      <c r="T1923" s="7"/>
      <c r="U1923" s="7"/>
      <c r="V1923" s="7"/>
      <c r="W1923" s="7"/>
      <c r="X1923" s="7"/>
      <c r="Y1923" s="7"/>
      <c r="Z1923" s="7"/>
      <c r="AA1923" s="7"/>
      <c r="AF1923" s="7"/>
      <c r="AG1923" s="7"/>
      <c r="AH1923" s="7"/>
      <c r="AI1923" s="7"/>
      <c r="AJ1923" s="7"/>
      <c r="AK1923" s="7"/>
      <c r="AL1923" s="7"/>
      <c r="AM1923" s="7"/>
      <c r="AN1923" s="7"/>
      <c r="AO1923" s="7"/>
      <c r="AP1923" s="7"/>
      <c r="AQ1923" s="7"/>
      <c r="AR1923" s="7"/>
      <c r="AS1923" s="7"/>
      <c r="AT1923" s="7"/>
      <c r="AU1923" s="7"/>
      <c r="AV1923" s="7"/>
      <c r="AW1923" s="7"/>
      <c r="AX1923" s="7"/>
      <c r="AY1923" s="7"/>
      <c r="AZ1923" s="7"/>
      <c r="BA1923" s="7"/>
      <c r="BB1923" s="7"/>
    </row>
    <row r="1924" spans="1:54" x14ac:dyDescent="0.25">
      <c r="A1924" s="7"/>
      <c r="B1924" s="7"/>
      <c r="C1924" s="7"/>
      <c r="D1924" s="7"/>
      <c r="E1924" s="7"/>
      <c r="F1924" s="7"/>
      <c r="G1924" s="7"/>
      <c r="H1924" s="7"/>
      <c r="I1924" s="7"/>
      <c r="J1924" s="21"/>
      <c r="K1924" s="21"/>
      <c r="L1924" s="21"/>
      <c r="M1924" s="5"/>
      <c r="N1924" s="10"/>
      <c r="O1924" s="9"/>
      <c r="P1924" s="9"/>
      <c r="Q1924" s="9"/>
      <c r="R1924" s="9"/>
      <c r="S1924" s="7"/>
      <c r="T1924" s="7"/>
      <c r="U1924" s="7"/>
      <c r="V1924" s="7"/>
      <c r="W1924" s="7"/>
      <c r="X1924" s="7"/>
      <c r="Y1924" s="7"/>
      <c r="Z1924" s="7"/>
      <c r="AA1924" s="7"/>
      <c r="AF1924" s="7"/>
      <c r="AG1924" s="7"/>
      <c r="AH1924" s="7"/>
      <c r="AI1924" s="7"/>
      <c r="AJ1924" s="7"/>
      <c r="AK1924" s="7"/>
      <c r="AL1924" s="7"/>
      <c r="AM1924" s="7"/>
      <c r="AN1924" s="7"/>
      <c r="AO1924" s="7"/>
      <c r="AP1924" s="7"/>
      <c r="AQ1924" s="7"/>
      <c r="AR1924" s="7"/>
      <c r="AS1924" s="7"/>
      <c r="AT1924" s="7"/>
      <c r="AU1924" s="7"/>
      <c r="AV1924" s="7"/>
      <c r="AW1924" s="7"/>
      <c r="AX1924" s="7"/>
      <c r="AY1924" s="7"/>
      <c r="AZ1924" s="7"/>
      <c r="BA1924" s="7"/>
      <c r="BB1924" s="7"/>
    </row>
    <row r="1925" spans="1:54" x14ac:dyDescent="0.25">
      <c r="A1925" s="7"/>
      <c r="B1925" s="7"/>
      <c r="C1925" s="7"/>
      <c r="D1925" s="7"/>
      <c r="E1925" s="7"/>
      <c r="F1925" s="7"/>
      <c r="G1925" s="7"/>
      <c r="H1925" s="7"/>
      <c r="I1925" s="7"/>
      <c r="J1925" s="21"/>
      <c r="K1925" s="21"/>
      <c r="L1925" s="21"/>
      <c r="M1925" s="5"/>
      <c r="N1925" s="10"/>
      <c r="O1925" s="9"/>
      <c r="P1925" s="9"/>
      <c r="Q1925" s="9"/>
      <c r="R1925" s="9"/>
      <c r="S1925" s="7"/>
      <c r="T1925" s="7"/>
      <c r="U1925" s="7"/>
      <c r="V1925" s="7"/>
      <c r="W1925" s="7"/>
      <c r="X1925" s="7"/>
      <c r="Y1925" s="7"/>
      <c r="Z1925" s="7"/>
      <c r="AA1925" s="7"/>
      <c r="AF1925" s="7"/>
      <c r="AG1925" s="7"/>
      <c r="AH1925" s="7"/>
      <c r="AI1925" s="7"/>
      <c r="AJ1925" s="7"/>
      <c r="AK1925" s="7"/>
      <c r="AL1925" s="7"/>
      <c r="AM1925" s="7"/>
      <c r="AN1925" s="7"/>
      <c r="AO1925" s="7"/>
      <c r="AP1925" s="7"/>
      <c r="AQ1925" s="7"/>
      <c r="AR1925" s="7"/>
      <c r="AS1925" s="7"/>
      <c r="AT1925" s="7"/>
      <c r="AU1925" s="7"/>
      <c r="AV1925" s="7"/>
      <c r="AW1925" s="7"/>
      <c r="AX1925" s="7"/>
      <c r="AY1925" s="7"/>
      <c r="AZ1925" s="7"/>
      <c r="BA1925" s="7"/>
      <c r="BB1925" s="7"/>
    </row>
    <row r="1926" spans="1:54" x14ac:dyDescent="0.25">
      <c r="A1926" s="7"/>
      <c r="B1926" s="7"/>
      <c r="C1926" s="7"/>
      <c r="D1926" s="7"/>
      <c r="E1926" s="7"/>
      <c r="F1926" s="7"/>
      <c r="G1926" s="7"/>
      <c r="H1926" s="7"/>
      <c r="I1926" s="7"/>
      <c r="J1926" s="21"/>
      <c r="K1926" s="21"/>
      <c r="L1926" s="21"/>
      <c r="M1926" s="5"/>
      <c r="N1926" s="10"/>
      <c r="O1926" s="9"/>
      <c r="P1926" s="9"/>
      <c r="Q1926" s="9"/>
      <c r="R1926" s="9"/>
      <c r="S1926" s="7"/>
      <c r="T1926" s="7"/>
      <c r="U1926" s="7"/>
      <c r="V1926" s="7"/>
      <c r="W1926" s="7"/>
      <c r="X1926" s="7"/>
      <c r="Y1926" s="7"/>
      <c r="Z1926" s="7"/>
      <c r="AA1926" s="7"/>
      <c r="AF1926" s="7"/>
      <c r="AG1926" s="7"/>
      <c r="AH1926" s="7"/>
      <c r="AI1926" s="7"/>
      <c r="AJ1926" s="7"/>
      <c r="AK1926" s="7"/>
      <c r="AL1926" s="7"/>
      <c r="AM1926" s="7"/>
      <c r="AN1926" s="7"/>
      <c r="AO1926" s="7"/>
      <c r="AP1926" s="7"/>
      <c r="AQ1926" s="7"/>
      <c r="AR1926" s="7"/>
      <c r="AS1926" s="7"/>
      <c r="AT1926" s="7"/>
      <c r="AU1926" s="7"/>
      <c r="AV1926" s="7"/>
      <c r="AW1926" s="7"/>
      <c r="AX1926" s="7"/>
      <c r="AY1926" s="7"/>
      <c r="AZ1926" s="7"/>
      <c r="BA1926" s="7"/>
      <c r="BB1926" s="7"/>
    </row>
    <row r="1927" spans="1:54" x14ac:dyDescent="0.25">
      <c r="A1927" s="7"/>
      <c r="B1927" s="7"/>
      <c r="C1927" s="7"/>
      <c r="D1927" s="7"/>
      <c r="E1927" s="7"/>
      <c r="F1927" s="7"/>
      <c r="G1927" s="7"/>
      <c r="H1927" s="7"/>
      <c r="I1927" s="7"/>
      <c r="J1927" s="21"/>
      <c r="K1927" s="21"/>
      <c r="L1927" s="21"/>
      <c r="M1927" s="5"/>
      <c r="N1927" s="10"/>
      <c r="O1927" s="9"/>
      <c r="P1927" s="9"/>
      <c r="Q1927" s="9"/>
      <c r="R1927" s="9"/>
      <c r="S1927" s="7"/>
      <c r="T1927" s="7"/>
      <c r="U1927" s="7"/>
      <c r="V1927" s="7"/>
      <c r="W1927" s="7"/>
      <c r="X1927" s="7"/>
      <c r="Y1927" s="7"/>
      <c r="Z1927" s="7"/>
      <c r="AA1927" s="7"/>
      <c r="AF1927" s="7"/>
      <c r="AG1927" s="7"/>
      <c r="AH1927" s="7"/>
      <c r="AI1927" s="7"/>
      <c r="AJ1927" s="7"/>
      <c r="AK1927" s="7"/>
      <c r="AL1927" s="7"/>
      <c r="AM1927" s="7"/>
      <c r="AN1927" s="7"/>
      <c r="AO1927" s="7"/>
      <c r="AP1927" s="7"/>
      <c r="AQ1927" s="7"/>
      <c r="AR1927" s="7"/>
      <c r="AS1927" s="7"/>
      <c r="AT1927" s="7"/>
      <c r="AU1927" s="7"/>
      <c r="AV1927" s="7"/>
      <c r="AW1927" s="7"/>
      <c r="AX1927" s="7"/>
      <c r="AY1927" s="7"/>
      <c r="AZ1927" s="7"/>
      <c r="BA1927" s="7"/>
      <c r="BB1927" s="7"/>
    </row>
    <row r="1928" spans="1:54" x14ac:dyDescent="0.25">
      <c r="A1928" s="7"/>
      <c r="B1928" s="7"/>
      <c r="C1928" s="7"/>
      <c r="D1928" s="7"/>
      <c r="E1928" s="7"/>
      <c r="F1928" s="7"/>
      <c r="G1928" s="7"/>
      <c r="H1928" s="7"/>
      <c r="I1928" s="7"/>
      <c r="J1928" s="21"/>
      <c r="K1928" s="21"/>
      <c r="L1928" s="21"/>
      <c r="M1928" s="5"/>
      <c r="N1928" s="10"/>
      <c r="O1928" s="9"/>
      <c r="P1928" s="9"/>
      <c r="Q1928" s="9"/>
      <c r="R1928" s="9"/>
      <c r="S1928" s="7"/>
      <c r="T1928" s="7"/>
      <c r="U1928" s="7"/>
      <c r="V1928" s="7"/>
      <c r="W1928" s="7"/>
      <c r="X1928" s="7"/>
      <c r="Y1928" s="7"/>
      <c r="Z1928" s="7"/>
      <c r="AA1928" s="7"/>
      <c r="AF1928" s="7"/>
      <c r="AG1928" s="7"/>
      <c r="AH1928" s="7"/>
      <c r="AI1928" s="7"/>
      <c r="AJ1928" s="7"/>
      <c r="AK1928" s="7"/>
      <c r="AL1928" s="7"/>
      <c r="AM1928" s="7"/>
      <c r="AN1928" s="7"/>
      <c r="AO1928" s="7"/>
      <c r="AP1928" s="7"/>
      <c r="AQ1928" s="7"/>
      <c r="AR1928" s="7"/>
      <c r="AS1928" s="7"/>
      <c r="AT1928" s="7"/>
      <c r="AU1928" s="7"/>
      <c r="AV1928" s="7"/>
      <c r="AW1928" s="7"/>
      <c r="AX1928" s="7"/>
      <c r="AY1928" s="7"/>
      <c r="AZ1928" s="7"/>
      <c r="BA1928" s="7"/>
      <c r="BB1928" s="7"/>
    </row>
    <row r="1929" spans="1:54" x14ac:dyDescent="0.25">
      <c r="A1929" s="7"/>
      <c r="B1929" s="7"/>
      <c r="C1929" s="7"/>
      <c r="D1929" s="7"/>
      <c r="E1929" s="7"/>
      <c r="F1929" s="7"/>
      <c r="G1929" s="7"/>
      <c r="H1929" s="7"/>
      <c r="I1929" s="7"/>
      <c r="J1929" s="21"/>
      <c r="K1929" s="21"/>
      <c r="L1929" s="21"/>
      <c r="M1929" s="5"/>
      <c r="N1929" s="10"/>
      <c r="O1929" s="9"/>
      <c r="P1929" s="9"/>
      <c r="Q1929" s="9"/>
      <c r="R1929" s="9"/>
      <c r="S1929" s="7"/>
      <c r="T1929" s="7"/>
      <c r="U1929" s="7"/>
      <c r="V1929" s="7"/>
      <c r="W1929" s="7"/>
      <c r="X1929" s="7"/>
      <c r="Y1929" s="7"/>
      <c r="Z1929" s="7"/>
      <c r="AA1929" s="7"/>
      <c r="AF1929" s="7"/>
      <c r="AG1929" s="7"/>
      <c r="AH1929" s="7"/>
      <c r="AI1929" s="7"/>
      <c r="AJ1929" s="7"/>
      <c r="AK1929" s="7"/>
      <c r="AL1929" s="7"/>
      <c r="AM1929" s="7"/>
      <c r="AN1929" s="7"/>
      <c r="AO1929" s="7"/>
      <c r="AP1929" s="7"/>
      <c r="AQ1929" s="7"/>
      <c r="AR1929" s="7"/>
      <c r="AS1929" s="7"/>
      <c r="AT1929" s="7"/>
      <c r="AU1929" s="7"/>
      <c r="AV1929" s="7"/>
      <c r="AW1929" s="7"/>
      <c r="AX1929" s="7"/>
      <c r="AY1929" s="7"/>
      <c r="AZ1929" s="7"/>
      <c r="BA1929" s="7"/>
      <c r="BB1929" s="7"/>
    </row>
    <row r="1930" spans="1:54" x14ac:dyDescent="0.25">
      <c r="A1930" s="7"/>
      <c r="B1930" s="7"/>
      <c r="C1930" s="7"/>
      <c r="D1930" s="7"/>
      <c r="E1930" s="7"/>
      <c r="F1930" s="7"/>
      <c r="G1930" s="7"/>
      <c r="H1930" s="7"/>
      <c r="I1930" s="7"/>
      <c r="J1930" s="21"/>
      <c r="K1930" s="21"/>
      <c r="L1930" s="21"/>
      <c r="M1930" s="5"/>
      <c r="N1930" s="10"/>
      <c r="O1930" s="9"/>
      <c r="P1930" s="9"/>
      <c r="Q1930" s="9"/>
      <c r="R1930" s="9"/>
      <c r="S1930" s="7"/>
      <c r="T1930" s="7"/>
      <c r="U1930" s="7"/>
      <c r="V1930" s="7"/>
      <c r="W1930" s="7"/>
      <c r="X1930" s="7"/>
      <c r="Y1930" s="7"/>
      <c r="Z1930" s="7"/>
      <c r="AA1930" s="7"/>
      <c r="AF1930" s="7"/>
      <c r="AG1930" s="7"/>
      <c r="AH1930" s="7"/>
      <c r="AI1930" s="7"/>
      <c r="AJ1930" s="7"/>
      <c r="AK1930" s="7"/>
      <c r="AL1930" s="7"/>
      <c r="AM1930" s="7"/>
      <c r="AN1930" s="7"/>
      <c r="AO1930" s="7"/>
      <c r="AP1930" s="7"/>
      <c r="AQ1930" s="7"/>
      <c r="AR1930" s="7"/>
      <c r="AS1930" s="7"/>
      <c r="AT1930" s="7"/>
      <c r="AU1930" s="7"/>
      <c r="AV1930" s="7"/>
      <c r="AW1930" s="7"/>
      <c r="AX1930" s="7"/>
      <c r="AY1930" s="7"/>
      <c r="AZ1930" s="7"/>
      <c r="BA1930" s="7"/>
      <c r="BB1930" s="7"/>
    </row>
    <row r="1931" spans="1:54" x14ac:dyDescent="0.25">
      <c r="A1931" s="7"/>
      <c r="B1931" s="7"/>
      <c r="C1931" s="7"/>
      <c r="D1931" s="7"/>
      <c r="E1931" s="7"/>
      <c r="F1931" s="7"/>
      <c r="G1931" s="7"/>
      <c r="H1931" s="7"/>
      <c r="I1931" s="7"/>
      <c r="J1931" s="21"/>
      <c r="K1931" s="21"/>
      <c r="L1931" s="21"/>
      <c r="M1931" s="5"/>
      <c r="N1931" s="10"/>
      <c r="O1931" s="9"/>
      <c r="P1931" s="9"/>
      <c r="Q1931" s="9"/>
      <c r="R1931" s="9"/>
      <c r="S1931" s="7"/>
      <c r="T1931" s="7"/>
      <c r="U1931" s="7"/>
      <c r="V1931" s="7"/>
      <c r="W1931" s="7"/>
      <c r="X1931" s="7"/>
      <c r="Y1931" s="7"/>
      <c r="Z1931" s="7"/>
      <c r="AA1931" s="7"/>
      <c r="AF1931" s="7"/>
      <c r="AG1931" s="7"/>
      <c r="AH1931" s="7"/>
      <c r="AI1931" s="7"/>
      <c r="AJ1931" s="7"/>
      <c r="AK1931" s="7"/>
      <c r="AL1931" s="7"/>
      <c r="AM1931" s="7"/>
      <c r="AN1931" s="7"/>
      <c r="AO1931" s="7"/>
      <c r="AP1931" s="7"/>
      <c r="AQ1931" s="7"/>
      <c r="AR1931" s="7"/>
      <c r="AS1931" s="7"/>
      <c r="AT1931" s="7"/>
      <c r="AU1931" s="7"/>
      <c r="AV1931" s="7"/>
      <c r="AW1931" s="7"/>
      <c r="AX1931" s="7"/>
      <c r="AY1931" s="7"/>
      <c r="AZ1931" s="7"/>
      <c r="BA1931" s="7"/>
      <c r="BB1931" s="7"/>
    </row>
    <row r="1932" spans="1:54" x14ac:dyDescent="0.25">
      <c r="A1932" s="7"/>
      <c r="B1932" s="7"/>
      <c r="C1932" s="7"/>
      <c r="D1932" s="7"/>
      <c r="E1932" s="7"/>
      <c r="F1932" s="7"/>
      <c r="G1932" s="7"/>
      <c r="H1932" s="7"/>
      <c r="I1932" s="7"/>
      <c r="J1932" s="21"/>
      <c r="K1932" s="21"/>
      <c r="L1932" s="21"/>
      <c r="M1932" s="5"/>
      <c r="N1932" s="10"/>
      <c r="O1932" s="9"/>
      <c r="P1932" s="9"/>
      <c r="Q1932" s="9"/>
      <c r="R1932" s="9"/>
      <c r="S1932" s="7"/>
      <c r="T1932" s="7"/>
      <c r="U1932" s="7"/>
      <c r="V1932" s="7"/>
      <c r="W1932" s="7"/>
      <c r="X1932" s="7"/>
      <c r="Y1932" s="7"/>
      <c r="Z1932" s="7"/>
      <c r="AA1932" s="7"/>
      <c r="AF1932" s="7"/>
      <c r="AG1932" s="7"/>
      <c r="AH1932" s="7"/>
      <c r="AI1932" s="7"/>
      <c r="AJ1932" s="7"/>
      <c r="AK1932" s="7"/>
      <c r="AL1932" s="7"/>
      <c r="AM1932" s="7"/>
      <c r="AN1932" s="7"/>
      <c r="AO1932" s="7"/>
      <c r="AP1932" s="7"/>
      <c r="AQ1932" s="7"/>
      <c r="AR1932" s="7"/>
      <c r="AS1932" s="7"/>
      <c r="AT1932" s="7"/>
      <c r="AU1932" s="7"/>
      <c r="AV1932" s="7"/>
      <c r="AW1932" s="7"/>
      <c r="AX1932" s="7"/>
      <c r="AY1932" s="7"/>
      <c r="AZ1932" s="7"/>
      <c r="BA1932" s="7"/>
      <c r="BB1932" s="7"/>
    </row>
    <row r="1933" spans="1:54" x14ac:dyDescent="0.25">
      <c r="A1933" s="7"/>
      <c r="B1933" s="7"/>
      <c r="C1933" s="7"/>
      <c r="D1933" s="7"/>
      <c r="E1933" s="7"/>
      <c r="F1933" s="7"/>
      <c r="G1933" s="7"/>
      <c r="H1933" s="7"/>
      <c r="I1933" s="7"/>
      <c r="J1933" s="21"/>
      <c r="K1933" s="21"/>
      <c r="L1933" s="21"/>
      <c r="M1933" s="5"/>
      <c r="N1933" s="10"/>
      <c r="O1933" s="9"/>
      <c r="P1933" s="9"/>
      <c r="Q1933" s="9"/>
      <c r="R1933" s="9"/>
      <c r="S1933" s="7"/>
      <c r="T1933" s="7"/>
      <c r="U1933" s="7"/>
      <c r="V1933" s="7"/>
      <c r="W1933" s="7"/>
      <c r="X1933" s="7"/>
      <c r="Y1933" s="7"/>
      <c r="Z1933" s="7"/>
      <c r="AA1933" s="7"/>
      <c r="AF1933" s="7"/>
      <c r="AG1933" s="7"/>
      <c r="AH1933" s="7"/>
      <c r="AI1933" s="7"/>
      <c r="AJ1933" s="7"/>
      <c r="AK1933" s="7"/>
      <c r="AL1933" s="7"/>
      <c r="AM1933" s="7"/>
      <c r="AN1933" s="7"/>
      <c r="AO1933" s="7"/>
      <c r="AP1933" s="7"/>
      <c r="AQ1933" s="7"/>
      <c r="AR1933" s="7"/>
      <c r="AS1933" s="7"/>
      <c r="AT1933" s="7"/>
      <c r="AU1933" s="7"/>
      <c r="AV1933" s="7"/>
      <c r="AW1933" s="7"/>
      <c r="AX1933" s="7"/>
      <c r="AY1933" s="7"/>
      <c r="AZ1933" s="7"/>
      <c r="BA1933" s="7"/>
      <c r="BB1933" s="7"/>
    </row>
    <row r="1934" spans="1:54" x14ac:dyDescent="0.25">
      <c r="A1934" s="7"/>
      <c r="B1934" s="7"/>
      <c r="C1934" s="7"/>
      <c r="D1934" s="7"/>
      <c r="E1934" s="7"/>
      <c r="F1934" s="7"/>
      <c r="G1934" s="7"/>
      <c r="H1934" s="7"/>
      <c r="I1934" s="7"/>
      <c r="J1934" s="21"/>
      <c r="K1934" s="21"/>
      <c r="L1934" s="21"/>
      <c r="M1934" s="5"/>
      <c r="N1934" s="10"/>
      <c r="O1934" s="9"/>
      <c r="P1934" s="9"/>
      <c r="Q1934" s="9"/>
      <c r="R1934" s="9"/>
      <c r="S1934" s="7"/>
      <c r="T1934" s="7"/>
      <c r="U1934" s="7"/>
      <c r="V1934" s="7"/>
      <c r="W1934" s="7"/>
      <c r="X1934" s="7"/>
      <c r="Y1934" s="7"/>
      <c r="Z1934" s="7"/>
      <c r="AA1934" s="7"/>
      <c r="AF1934" s="7"/>
      <c r="AG1934" s="7"/>
      <c r="AH1934" s="7"/>
      <c r="AI1934" s="7"/>
      <c r="AJ1934" s="7"/>
      <c r="AK1934" s="7"/>
      <c r="AL1934" s="7"/>
      <c r="AM1934" s="7"/>
      <c r="AN1934" s="7"/>
      <c r="AO1934" s="7"/>
      <c r="AP1934" s="7"/>
      <c r="AQ1934" s="7"/>
      <c r="AR1934" s="7"/>
      <c r="AS1934" s="7"/>
      <c r="AT1934" s="7"/>
      <c r="AU1934" s="7"/>
      <c r="AV1934" s="7"/>
      <c r="AW1934" s="7"/>
      <c r="AX1934" s="7"/>
      <c r="AY1934" s="7"/>
      <c r="AZ1934" s="7"/>
      <c r="BA1934" s="7"/>
      <c r="BB1934" s="7"/>
    </row>
    <row r="1935" spans="1:54" x14ac:dyDescent="0.25">
      <c r="A1935" s="7"/>
      <c r="B1935" s="7"/>
      <c r="C1935" s="7"/>
      <c r="D1935" s="7"/>
      <c r="E1935" s="7"/>
      <c r="F1935" s="7"/>
      <c r="G1935" s="7"/>
      <c r="H1935" s="7"/>
      <c r="I1935" s="7"/>
      <c r="J1935" s="21"/>
      <c r="K1935" s="21"/>
      <c r="L1935" s="21"/>
      <c r="M1935" s="5"/>
      <c r="N1935" s="10"/>
      <c r="O1935" s="9"/>
      <c r="P1935" s="9"/>
      <c r="Q1935" s="9"/>
      <c r="R1935" s="9"/>
      <c r="S1935" s="7"/>
      <c r="T1935" s="7"/>
      <c r="U1935" s="7"/>
      <c r="V1935" s="7"/>
      <c r="W1935" s="7"/>
      <c r="X1935" s="7"/>
      <c r="Y1935" s="7"/>
      <c r="Z1935" s="7"/>
      <c r="AA1935" s="7"/>
      <c r="AF1935" s="7"/>
      <c r="AG1935" s="7"/>
      <c r="AH1935" s="7"/>
      <c r="AI1935" s="7"/>
      <c r="AJ1935" s="7"/>
      <c r="AK1935" s="7"/>
      <c r="AL1935" s="7"/>
      <c r="AM1935" s="7"/>
      <c r="AN1935" s="7"/>
      <c r="AO1935" s="7"/>
      <c r="AP1935" s="7"/>
      <c r="AQ1935" s="7"/>
      <c r="AR1935" s="7"/>
      <c r="AS1935" s="7"/>
      <c r="AT1935" s="7"/>
      <c r="AU1935" s="7"/>
      <c r="AV1935" s="7"/>
      <c r="AW1935" s="7"/>
      <c r="AX1935" s="7"/>
      <c r="AY1935" s="7"/>
      <c r="AZ1935" s="7"/>
      <c r="BA1935" s="7"/>
      <c r="BB1935" s="7"/>
    </row>
    <row r="1936" spans="1:54" x14ac:dyDescent="0.25">
      <c r="A1936" s="7"/>
      <c r="B1936" s="7"/>
      <c r="C1936" s="7"/>
      <c r="D1936" s="7"/>
      <c r="E1936" s="7"/>
      <c r="F1936" s="7"/>
      <c r="G1936" s="7"/>
      <c r="H1936" s="7"/>
      <c r="I1936" s="7"/>
      <c r="J1936" s="21"/>
      <c r="K1936" s="21"/>
      <c r="L1936" s="21"/>
      <c r="M1936" s="5"/>
      <c r="N1936" s="10"/>
      <c r="O1936" s="9"/>
      <c r="P1936" s="9"/>
      <c r="Q1936" s="9"/>
      <c r="R1936" s="9"/>
      <c r="S1936" s="7"/>
      <c r="T1936" s="7"/>
      <c r="U1936" s="7"/>
      <c r="V1936" s="7"/>
      <c r="W1936" s="7"/>
      <c r="X1936" s="7"/>
      <c r="Y1936" s="7"/>
      <c r="Z1936" s="7"/>
      <c r="AA1936" s="7"/>
      <c r="AF1936" s="7"/>
      <c r="AG1936" s="7"/>
      <c r="AH1936" s="7"/>
      <c r="AI1936" s="7"/>
      <c r="AJ1936" s="7"/>
      <c r="AK1936" s="7"/>
      <c r="AL1936" s="7"/>
      <c r="AM1936" s="7"/>
      <c r="AN1936" s="7"/>
      <c r="AO1936" s="7"/>
      <c r="AP1936" s="7"/>
      <c r="AQ1936" s="7"/>
      <c r="AR1936" s="7"/>
      <c r="AS1936" s="7"/>
      <c r="AT1936" s="7"/>
      <c r="AU1936" s="7"/>
      <c r="AV1936" s="7"/>
      <c r="AW1936" s="7"/>
      <c r="AX1936" s="7"/>
      <c r="AY1936" s="7"/>
      <c r="AZ1936" s="7"/>
      <c r="BA1936" s="7"/>
      <c r="BB1936" s="7"/>
    </row>
    <row r="1937" spans="1:54" x14ac:dyDescent="0.25">
      <c r="A1937" s="7"/>
      <c r="B1937" s="7"/>
      <c r="C1937" s="7"/>
      <c r="D1937" s="7"/>
      <c r="E1937" s="7"/>
      <c r="F1937" s="7"/>
      <c r="G1937" s="7"/>
      <c r="H1937" s="7"/>
      <c r="I1937" s="7"/>
      <c r="J1937" s="21"/>
      <c r="K1937" s="21"/>
      <c r="L1937" s="21"/>
      <c r="M1937" s="5"/>
      <c r="N1937" s="10"/>
      <c r="O1937" s="9"/>
      <c r="P1937" s="9"/>
      <c r="Q1937" s="9"/>
      <c r="R1937" s="9"/>
      <c r="S1937" s="7"/>
      <c r="T1937" s="7"/>
      <c r="U1937" s="7"/>
      <c r="V1937" s="7"/>
      <c r="W1937" s="7"/>
      <c r="X1937" s="7"/>
      <c r="Y1937" s="7"/>
      <c r="Z1937" s="7"/>
      <c r="AA1937" s="7"/>
      <c r="AF1937" s="7"/>
      <c r="AG1937" s="7"/>
      <c r="AH1937" s="7"/>
      <c r="AI1937" s="7"/>
      <c r="AJ1937" s="7"/>
      <c r="AK1937" s="7"/>
      <c r="AL1937" s="7"/>
      <c r="AM1937" s="7"/>
      <c r="AN1937" s="7"/>
      <c r="AO1937" s="7"/>
      <c r="AP1937" s="7"/>
      <c r="AQ1937" s="7"/>
      <c r="AR1937" s="7"/>
      <c r="AS1937" s="7"/>
      <c r="AT1937" s="7"/>
      <c r="AU1937" s="7"/>
      <c r="AV1937" s="7"/>
      <c r="AW1937" s="7"/>
      <c r="AX1937" s="7"/>
      <c r="AY1937" s="7"/>
      <c r="AZ1937" s="7"/>
      <c r="BA1937" s="7"/>
      <c r="BB1937" s="7"/>
    </row>
    <row r="1938" spans="1:54" x14ac:dyDescent="0.25">
      <c r="A1938" s="7"/>
      <c r="B1938" s="7"/>
      <c r="C1938" s="7"/>
      <c r="D1938" s="7"/>
      <c r="E1938" s="7"/>
      <c r="F1938" s="7"/>
      <c r="G1938" s="7"/>
      <c r="H1938" s="7"/>
      <c r="I1938" s="7"/>
      <c r="J1938" s="21"/>
      <c r="K1938" s="21"/>
      <c r="L1938" s="21"/>
      <c r="M1938" s="5"/>
      <c r="N1938" s="10"/>
      <c r="O1938" s="9"/>
      <c r="P1938" s="9"/>
      <c r="Q1938" s="9"/>
      <c r="R1938" s="9"/>
      <c r="S1938" s="7"/>
      <c r="T1938" s="7"/>
      <c r="U1938" s="7"/>
      <c r="V1938" s="7"/>
      <c r="W1938" s="7"/>
      <c r="X1938" s="7"/>
      <c r="Y1938" s="7"/>
      <c r="Z1938" s="7"/>
      <c r="AA1938" s="7"/>
      <c r="AF1938" s="7"/>
      <c r="AG1938" s="7"/>
      <c r="AH1938" s="7"/>
      <c r="AI1938" s="7"/>
      <c r="AJ1938" s="7"/>
      <c r="AK1938" s="7"/>
      <c r="AL1938" s="7"/>
      <c r="AM1938" s="7"/>
      <c r="AN1938" s="7"/>
      <c r="AO1938" s="7"/>
      <c r="AP1938" s="7"/>
      <c r="AQ1938" s="7"/>
      <c r="AR1938" s="7"/>
      <c r="AS1938" s="7"/>
      <c r="AT1938" s="7"/>
      <c r="AU1938" s="7"/>
      <c r="AV1938" s="7"/>
      <c r="AW1938" s="7"/>
      <c r="AX1938" s="7"/>
      <c r="AY1938" s="7"/>
      <c r="AZ1938" s="7"/>
      <c r="BA1938" s="7"/>
      <c r="BB1938" s="7"/>
    </row>
    <row r="1939" spans="1:54" x14ac:dyDescent="0.25">
      <c r="A1939" s="7"/>
      <c r="B1939" s="7"/>
      <c r="C1939" s="7"/>
      <c r="D1939" s="7"/>
      <c r="E1939" s="7"/>
      <c r="F1939" s="7"/>
      <c r="G1939" s="7"/>
      <c r="H1939" s="7"/>
      <c r="I1939" s="7"/>
      <c r="J1939" s="21"/>
      <c r="K1939" s="21"/>
      <c r="L1939" s="21"/>
      <c r="M1939" s="5"/>
      <c r="N1939" s="10"/>
      <c r="O1939" s="9"/>
      <c r="P1939" s="9"/>
      <c r="Q1939" s="9"/>
      <c r="R1939" s="9"/>
      <c r="S1939" s="7"/>
      <c r="T1939" s="7"/>
      <c r="U1939" s="7"/>
      <c r="V1939" s="7"/>
      <c r="W1939" s="7"/>
      <c r="X1939" s="7"/>
      <c r="Y1939" s="7"/>
      <c r="Z1939" s="7"/>
      <c r="AA1939" s="7"/>
      <c r="AF1939" s="7"/>
      <c r="AG1939" s="7"/>
      <c r="AH1939" s="7"/>
      <c r="AI1939" s="7"/>
      <c r="AJ1939" s="7"/>
      <c r="AK1939" s="7"/>
      <c r="AL1939" s="7"/>
      <c r="AM1939" s="7"/>
      <c r="AN1939" s="7"/>
      <c r="AO1939" s="7"/>
      <c r="AP1939" s="7"/>
      <c r="AQ1939" s="7"/>
      <c r="AR1939" s="7"/>
      <c r="AS1939" s="7"/>
      <c r="AT1939" s="7"/>
      <c r="AU1939" s="7"/>
      <c r="AV1939" s="7"/>
      <c r="AW1939" s="7"/>
      <c r="AX1939" s="7"/>
      <c r="AY1939" s="7"/>
      <c r="AZ1939" s="7"/>
      <c r="BA1939" s="7"/>
      <c r="BB1939" s="7"/>
    </row>
    <row r="1940" spans="1:54" x14ac:dyDescent="0.25">
      <c r="A1940" s="7"/>
      <c r="B1940" s="7"/>
      <c r="C1940" s="7"/>
      <c r="D1940" s="7"/>
      <c r="E1940" s="7"/>
      <c r="F1940" s="7"/>
      <c r="G1940" s="7"/>
      <c r="H1940" s="7"/>
      <c r="I1940" s="7"/>
      <c r="J1940" s="21"/>
      <c r="K1940" s="21"/>
      <c r="L1940" s="21"/>
      <c r="M1940" s="5"/>
      <c r="N1940" s="10"/>
      <c r="O1940" s="9"/>
      <c r="P1940" s="9"/>
      <c r="Q1940" s="9"/>
      <c r="R1940" s="9"/>
      <c r="S1940" s="7"/>
      <c r="T1940" s="7"/>
      <c r="U1940" s="7"/>
      <c r="V1940" s="7"/>
      <c r="W1940" s="7"/>
      <c r="X1940" s="7"/>
      <c r="Y1940" s="7"/>
      <c r="Z1940" s="7"/>
      <c r="AA1940" s="7"/>
      <c r="AF1940" s="7"/>
      <c r="AG1940" s="7"/>
      <c r="AH1940" s="7"/>
      <c r="AI1940" s="7"/>
      <c r="AJ1940" s="7"/>
      <c r="AK1940" s="7"/>
      <c r="AL1940" s="7"/>
      <c r="AM1940" s="7"/>
      <c r="AN1940" s="7"/>
      <c r="AO1940" s="7"/>
      <c r="AP1940" s="7"/>
      <c r="AQ1940" s="7"/>
      <c r="AR1940" s="7"/>
      <c r="AS1940" s="7"/>
      <c r="AT1940" s="7"/>
      <c r="AU1940" s="7"/>
      <c r="AV1940" s="7"/>
      <c r="AW1940" s="7"/>
      <c r="AX1940" s="7"/>
      <c r="AY1940" s="7"/>
      <c r="AZ1940" s="7"/>
      <c r="BA1940" s="7"/>
      <c r="BB1940" s="7"/>
    </row>
    <row r="1941" spans="1:54" x14ac:dyDescent="0.25">
      <c r="A1941" s="7"/>
      <c r="B1941" s="7"/>
      <c r="C1941" s="7"/>
      <c r="D1941" s="7"/>
      <c r="E1941" s="7"/>
      <c r="F1941" s="7"/>
      <c r="G1941" s="7"/>
      <c r="H1941" s="7"/>
      <c r="I1941" s="7"/>
      <c r="J1941" s="21"/>
      <c r="K1941" s="21"/>
      <c r="L1941" s="21"/>
      <c r="M1941" s="5"/>
      <c r="N1941" s="10"/>
      <c r="O1941" s="9"/>
      <c r="P1941" s="9"/>
      <c r="Q1941" s="9"/>
      <c r="R1941" s="9"/>
      <c r="S1941" s="7"/>
      <c r="T1941" s="7"/>
      <c r="U1941" s="7"/>
      <c r="V1941" s="7"/>
      <c r="W1941" s="7"/>
      <c r="X1941" s="7"/>
      <c r="Y1941" s="7"/>
      <c r="Z1941" s="7"/>
      <c r="AA1941" s="7"/>
      <c r="AF1941" s="7"/>
      <c r="AG1941" s="7"/>
      <c r="AH1941" s="7"/>
      <c r="AI1941" s="7"/>
      <c r="AJ1941" s="7"/>
      <c r="AK1941" s="7"/>
      <c r="AL1941" s="7"/>
      <c r="AM1941" s="7"/>
      <c r="AN1941" s="7"/>
      <c r="AO1941" s="7"/>
      <c r="AP1941" s="7"/>
      <c r="AQ1941" s="7"/>
      <c r="AR1941" s="7"/>
      <c r="AS1941" s="7"/>
      <c r="AT1941" s="7"/>
      <c r="AU1941" s="7"/>
      <c r="AV1941" s="7"/>
      <c r="AW1941" s="7"/>
      <c r="AX1941" s="7"/>
      <c r="AY1941" s="7"/>
      <c r="AZ1941" s="7"/>
      <c r="BA1941" s="7"/>
      <c r="BB1941" s="7"/>
    </row>
    <row r="1942" spans="1:54" x14ac:dyDescent="0.25">
      <c r="A1942" s="7"/>
      <c r="B1942" s="7"/>
      <c r="C1942" s="7"/>
      <c r="D1942" s="7"/>
      <c r="E1942" s="7"/>
      <c r="F1942" s="7"/>
      <c r="G1942" s="7"/>
      <c r="H1942" s="7"/>
      <c r="I1942" s="7"/>
      <c r="J1942" s="21"/>
      <c r="K1942" s="21"/>
      <c r="L1942" s="21"/>
      <c r="M1942" s="5"/>
      <c r="N1942" s="10"/>
      <c r="O1942" s="9"/>
      <c r="P1942" s="9"/>
      <c r="Q1942" s="9"/>
      <c r="R1942" s="9"/>
      <c r="S1942" s="7"/>
      <c r="T1942" s="7"/>
      <c r="U1942" s="7"/>
      <c r="V1942" s="7"/>
      <c r="W1942" s="7"/>
      <c r="X1942" s="7"/>
      <c r="Y1942" s="7"/>
      <c r="Z1942" s="7"/>
      <c r="AA1942" s="7"/>
      <c r="AF1942" s="7"/>
      <c r="AG1942" s="7"/>
      <c r="AH1942" s="7"/>
      <c r="AI1942" s="7"/>
      <c r="AJ1942" s="7"/>
      <c r="AK1942" s="7"/>
      <c r="AL1942" s="7"/>
      <c r="AM1942" s="7"/>
      <c r="AN1942" s="7"/>
      <c r="AO1942" s="7"/>
      <c r="AP1942" s="7"/>
      <c r="AQ1942" s="7"/>
      <c r="AR1942" s="7"/>
      <c r="AS1942" s="7"/>
      <c r="AT1942" s="7"/>
      <c r="AU1942" s="7"/>
      <c r="AV1942" s="7"/>
      <c r="AW1942" s="7"/>
      <c r="AX1942" s="7"/>
      <c r="AY1942" s="7"/>
      <c r="AZ1942" s="7"/>
      <c r="BA1942" s="7"/>
      <c r="BB1942" s="7"/>
    </row>
    <row r="1943" spans="1:54" x14ac:dyDescent="0.25">
      <c r="A1943" s="7"/>
      <c r="B1943" s="7"/>
      <c r="C1943" s="7"/>
      <c r="D1943" s="7"/>
      <c r="E1943" s="7"/>
      <c r="F1943" s="7"/>
      <c r="G1943" s="7"/>
      <c r="H1943" s="7"/>
      <c r="I1943" s="7"/>
      <c r="J1943" s="21"/>
      <c r="K1943" s="21"/>
      <c r="L1943" s="21"/>
      <c r="M1943" s="5"/>
      <c r="N1943" s="10"/>
      <c r="O1943" s="9"/>
      <c r="P1943" s="9"/>
      <c r="Q1943" s="9"/>
      <c r="R1943" s="9"/>
      <c r="S1943" s="7"/>
      <c r="T1943" s="7"/>
      <c r="U1943" s="7"/>
      <c r="V1943" s="7"/>
      <c r="W1943" s="7"/>
      <c r="X1943" s="7"/>
      <c r="Y1943" s="7"/>
      <c r="Z1943" s="7"/>
      <c r="AA1943" s="7"/>
      <c r="AF1943" s="7"/>
      <c r="AG1943" s="7"/>
      <c r="AH1943" s="7"/>
      <c r="AI1943" s="7"/>
      <c r="AJ1943" s="7"/>
      <c r="AK1943" s="7"/>
      <c r="AL1943" s="7"/>
      <c r="AM1943" s="7"/>
      <c r="AN1943" s="7"/>
      <c r="AO1943" s="7"/>
      <c r="AP1943" s="7"/>
      <c r="AQ1943" s="7"/>
      <c r="AR1943" s="7"/>
      <c r="AS1943" s="7"/>
      <c r="AT1943" s="7"/>
      <c r="AU1943" s="7"/>
      <c r="AV1943" s="7"/>
      <c r="AW1943" s="7"/>
      <c r="AX1943" s="7"/>
      <c r="AY1943" s="7"/>
      <c r="AZ1943" s="7"/>
      <c r="BA1943" s="7"/>
      <c r="BB1943" s="7"/>
    </row>
    <row r="1944" spans="1:54" x14ac:dyDescent="0.25">
      <c r="A1944" s="7"/>
      <c r="B1944" s="7"/>
      <c r="C1944" s="7"/>
      <c r="D1944" s="7"/>
      <c r="E1944" s="7"/>
      <c r="F1944" s="7"/>
      <c r="G1944" s="7"/>
      <c r="H1944" s="7"/>
      <c r="I1944" s="7"/>
      <c r="J1944" s="21"/>
      <c r="K1944" s="21"/>
      <c r="L1944" s="21"/>
      <c r="M1944" s="5"/>
      <c r="N1944" s="10"/>
      <c r="O1944" s="9"/>
      <c r="P1944" s="9"/>
      <c r="Q1944" s="9"/>
      <c r="R1944" s="9"/>
      <c r="S1944" s="7"/>
      <c r="T1944" s="7"/>
      <c r="U1944" s="7"/>
      <c r="V1944" s="7"/>
      <c r="W1944" s="7"/>
      <c r="X1944" s="7"/>
      <c r="Y1944" s="7"/>
      <c r="Z1944" s="7"/>
      <c r="AA1944" s="7"/>
      <c r="AF1944" s="7"/>
      <c r="AG1944" s="7"/>
      <c r="AH1944" s="7"/>
      <c r="AI1944" s="7"/>
      <c r="AJ1944" s="7"/>
      <c r="AK1944" s="7"/>
      <c r="AL1944" s="7"/>
      <c r="AM1944" s="7"/>
      <c r="AN1944" s="7"/>
      <c r="AO1944" s="7"/>
      <c r="AP1944" s="7"/>
      <c r="AQ1944" s="7"/>
      <c r="AR1944" s="7"/>
      <c r="AS1944" s="7"/>
      <c r="AT1944" s="7"/>
      <c r="AU1944" s="7"/>
      <c r="AV1944" s="7"/>
      <c r="AW1944" s="7"/>
      <c r="AX1944" s="7"/>
      <c r="AY1944" s="7"/>
      <c r="AZ1944" s="7"/>
      <c r="BA1944" s="7"/>
      <c r="BB1944" s="7"/>
    </row>
    <row r="1945" spans="1:54" x14ac:dyDescent="0.25">
      <c r="A1945" s="7"/>
      <c r="B1945" s="7"/>
      <c r="C1945" s="7"/>
      <c r="D1945" s="7"/>
      <c r="E1945" s="7"/>
      <c r="F1945" s="7"/>
      <c r="G1945" s="7"/>
      <c r="H1945" s="7"/>
      <c r="I1945" s="7"/>
      <c r="J1945" s="21"/>
      <c r="K1945" s="21"/>
      <c r="L1945" s="21"/>
      <c r="M1945" s="5"/>
      <c r="N1945" s="10"/>
      <c r="O1945" s="9"/>
      <c r="P1945" s="9"/>
      <c r="Q1945" s="9"/>
      <c r="R1945" s="9"/>
      <c r="S1945" s="7"/>
      <c r="T1945" s="7"/>
      <c r="U1945" s="7"/>
      <c r="V1945" s="7"/>
      <c r="W1945" s="7"/>
      <c r="X1945" s="7"/>
      <c r="Y1945" s="7"/>
      <c r="Z1945" s="7"/>
      <c r="AA1945" s="7"/>
      <c r="AF1945" s="7"/>
      <c r="AG1945" s="7"/>
      <c r="AH1945" s="7"/>
      <c r="AI1945" s="7"/>
      <c r="AJ1945" s="7"/>
      <c r="AK1945" s="7"/>
      <c r="AL1945" s="7"/>
      <c r="AM1945" s="7"/>
      <c r="AN1945" s="7"/>
      <c r="AO1945" s="7"/>
      <c r="AP1945" s="7"/>
      <c r="AQ1945" s="7"/>
      <c r="AR1945" s="7"/>
      <c r="AS1945" s="7"/>
      <c r="AT1945" s="7"/>
      <c r="AU1945" s="7"/>
      <c r="AV1945" s="7"/>
      <c r="AW1945" s="7"/>
      <c r="AX1945" s="7"/>
      <c r="AY1945" s="7"/>
      <c r="AZ1945" s="7"/>
      <c r="BA1945" s="7"/>
      <c r="BB1945" s="7"/>
    </row>
    <row r="1946" spans="1:54" x14ac:dyDescent="0.25">
      <c r="A1946" s="7"/>
      <c r="B1946" s="7"/>
      <c r="C1946" s="7"/>
      <c r="D1946" s="7"/>
      <c r="E1946" s="7"/>
      <c r="F1946" s="7"/>
      <c r="G1946" s="7"/>
      <c r="H1946" s="7"/>
      <c r="I1946" s="7"/>
      <c r="J1946" s="21"/>
      <c r="K1946" s="21"/>
      <c r="L1946" s="21"/>
      <c r="M1946" s="5"/>
      <c r="N1946" s="10"/>
      <c r="O1946" s="9"/>
      <c r="P1946" s="9"/>
      <c r="Q1946" s="9"/>
      <c r="R1946" s="9"/>
      <c r="S1946" s="7"/>
      <c r="T1946" s="7"/>
      <c r="U1946" s="7"/>
      <c r="V1946" s="7"/>
      <c r="W1946" s="7"/>
      <c r="X1946" s="7"/>
      <c r="Y1946" s="7"/>
      <c r="Z1946" s="7"/>
      <c r="AA1946" s="7"/>
      <c r="AF1946" s="7"/>
      <c r="AG1946" s="7"/>
      <c r="AH1946" s="7"/>
      <c r="AI1946" s="7"/>
      <c r="AJ1946" s="7"/>
      <c r="AK1946" s="7"/>
      <c r="AL1946" s="7"/>
      <c r="AM1946" s="7"/>
      <c r="AN1946" s="7"/>
      <c r="AO1946" s="7"/>
      <c r="AP1946" s="7"/>
      <c r="AQ1946" s="7"/>
      <c r="AR1946" s="7"/>
      <c r="AS1946" s="7"/>
      <c r="AT1946" s="7"/>
      <c r="AU1946" s="7"/>
      <c r="AV1946" s="7"/>
      <c r="AW1946" s="7"/>
      <c r="AX1946" s="7"/>
      <c r="AY1946" s="7"/>
      <c r="AZ1946" s="7"/>
      <c r="BA1946" s="7"/>
      <c r="BB1946" s="7"/>
    </row>
    <row r="1947" spans="1:54" x14ac:dyDescent="0.25">
      <c r="A1947" s="7"/>
      <c r="B1947" s="7"/>
      <c r="C1947" s="7"/>
      <c r="D1947" s="7"/>
      <c r="E1947" s="7"/>
      <c r="F1947" s="7"/>
      <c r="G1947" s="7"/>
      <c r="H1947" s="7"/>
      <c r="I1947" s="7"/>
      <c r="J1947" s="21"/>
      <c r="K1947" s="21"/>
      <c r="L1947" s="21"/>
      <c r="M1947" s="5"/>
      <c r="N1947" s="10"/>
      <c r="O1947" s="9"/>
      <c r="P1947" s="9"/>
      <c r="Q1947" s="9"/>
      <c r="R1947" s="9"/>
      <c r="S1947" s="7"/>
      <c r="T1947" s="7"/>
      <c r="U1947" s="7"/>
      <c r="V1947" s="7"/>
      <c r="W1947" s="7"/>
      <c r="X1947" s="7"/>
      <c r="Y1947" s="7"/>
      <c r="Z1947" s="7"/>
      <c r="AA1947" s="7"/>
      <c r="AF1947" s="7"/>
      <c r="AG1947" s="7"/>
      <c r="AH1947" s="7"/>
      <c r="AI1947" s="7"/>
      <c r="AJ1947" s="7"/>
      <c r="AK1947" s="7"/>
      <c r="AL1947" s="7"/>
      <c r="AM1947" s="7"/>
      <c r="AN1947" s="7"/>
      <c r="AO1947" s="7"/>
      <c r="AP1947" s="7"/>
      <c r="AQ1947" s="7"/>
      <c r="AR1947" s="7"/>
      <c r="AS1947" s="7"/>
      <c r="AT1947" s="7"/>
      <c r="AU1947" s="7"/>
      <c r="AV1947" s="7"/>
      <c r="AW1947" s="7"/>
      <c r="AX1947" s="7"/>
      <c r="AY1947" s="7"/>
      <c r="AZ1947" s="7"/>
      <c r="BA1947" s="7"/>
      <c r="BB1947" s="7"/>
    </row>
    <row r="1948" spans="1:54" x14ac:dyDescent="0.25">
      <c r="A1948" s="7"/>
      <c r="B1948" s="7"/>
      <c r="C1948" s="7"/>
      <c r="D1948" s="7"/>
      <c r="E1948" s="7"/>
      <c r="F1948" s="7"/>
      <c r="G1948" s="7"/>
      <c r="H1948" s="7"/>
      <c r="I1948" s="7"/>
      <c r="J1948" s="21"/>
      <c r="K1948" s="21"/>
      <c r="L1948" s="21"/>
      <c r="M1948" s="5"/>
      <c r="N1948" s="10"/>
      <c r="O1948" s="9"/>
      <c r="P1948" s="9"/>
      <c r="Q1948" s="9"/>
      <c r="R1948" s="9"/>
      <c r="S1948" s="7"/>
      <c r="T1948" s="7"/>
      <c r="U1948" s="7"/>
      <c r="V1948" s="7"/>
      <c r="W1948" s="7"/>
      <c r="X1948" s="7"/>
      <c r="Y1948" s="7"/>
      <c r="Z1948" s="7"/>
      <c r="AA1948" s="7"/>
      <c r="AF1948" s="7"/>
      <c r="AG1948" s="7"/>
      <c r="AH1948" s="7"/>
      <c r="AI1948" s="7"/>
      <c r="AJ1948" s="7"/>
      <c r="AK1948" s="7"/>
      <c r="AL1948" s="7"/>
      <c r="AM1948" s="7"/>
      <c r="AN1948" s="7"/>
      <c r="AO1948" s="7"/>
      <c r="AP1948" s="7"/>
      <c r="AQ1948" s="7"/>
      <c r="AR1948" s="7"/>
      <c r="AS1948" s="7"/>
      <c r="AT1948" s="7"/>
      <c r="AU1948" s="7"/>
      <c r="AV1948" s="7"/>
      <c r="AW1948" s="7"/>
      <c r="AX1948" s="7"/>
      <c r="AY1948" s="7"/>
      <c r="AZ1948" s="7"/>
      <c r="BA1948" s="7"/>
      <c r="BB1948" s="7"/>
    </row>
    <row r="1949" spans="1:54" x14ac:dyDescent="0.25">
      <c r="A1949" s="7"/>
      <c r="B1949" s="7"/>
      <c r="C1949" s="7"/>
      <c r="D1949" s="7"/>
      <c r="E1949" s="7"/>
      <c r="F1949" s="7"/>
      <c r="G1949" s="7"/>
      <c r="H1949" s="7"/>
      <c r="I1949" s="7"/>
      <c r="J1949" s="21"/>
      <c r="K1949" s="21"/>
      <c r="L1949" s="21"/>
      <c r="M1949" s="5"/>
      <c r="N1949" s="10"/>
      <c r="O1949" s="9"/>
      <c r="P1949" s="9"/>
      <c r="Q1949" s="9"/>
      <c r="R1949" s="9"/>
      <c r="S1949" s="7"/>
      <c r="T1949" s="7"/>
      <c r="U1949" s="7"/>
      <c r="V1949" s="7"/>
      <c r="W1949" s="7"/>
      <c r="X1949" s="7"/>
      <c r="Y1949" s="7"/>
      <c r="Z1949" s="7"/>
      <c r="AA1949" s="7"/>
      <c r="AF1949" s="7"/>
      <c r="AG1949" s="7"/>
      <c r="AH1949" s="7"/>
      <c r="AI1949" s="7"/>
      <c r="AJ1949" s="7"/>
      <c r="AK1949" s="7"/>
      <c r="AL1949" s="7"/>
      <c r="AM1949" s="7"/>
      <c r="AN1949" s="7"/>
      <c r="AO1949" s="7"/>
      <c r="AP1949" s="7"/>
      <c r="AQ1949" s="7"/>
      <c r="AR1949" s="7"/>
      <c r="AS1949" s="7"/>
      <c r="AT1949" s="7"/>
      <c r="AU1949" s="7"/>
      <c r="AV1949" s="7"/>
      <c r="AW1949" s="7"/>
      <c r="AX1949" s="7"/>
      <c r="AY1949" s="7"/>
      <c r="AZ1949" s="7"/>
      <c r="BA1949" s="7"/>
      <c r="BB1949" s="7"/>
    </row>
    <row r="1950" spans="1:54" x14ac:dyDescent="0.25">
      <c r="A1950" s="7"/>
      <c r="B1950" s="7"/>
      <c r="C1950" s="7"/>
      <c r="D1950" s="7"/>
      <c r="E1950" s="7"/>
      <c r="F1950" s="7"/>
      <c r="G1950" s="7"/>
      <c r="H1950" s="7"/>
      <c r="I1950" s="7"/>
      <c r="J1950" s="21"/>
      <c r="K1950" s="21"/>
      <c r="L1950" s="21"/>
      <c r="M1950" s="5"/>
      <c r="N1950" s="10"/>
      <c r="O1950" s="9"/>
      <c r="P1950" s="9"/>
      <c r="Q1950" s="9"/>
      <c r="R1950" s="9"/>
      <c r="S1950" s="7"/>
      <c r="T1950" s="7"/>
      <c r="U1950" s="7"/>
      <c r="V1950" s="7"/>
      <c r="W1950" s="7"/>
      <c r="X1950" s="7"/>
      <c r="Y1950" s="7"/>
      <c r="Z1950" s="7"/>
      <c r="AA1950" s="7"/>
      <c r="AF1950" s="7"/>
      <c r="AG1950" s="7"/>
      <c r="AH1950" s="7"/>
      <c r="AI1950" s="7"/>
      <c r="AJ1950" s="7"/>
      <c r="AK1950" s="7"/>
      <c r="AL1950" s="7"/>
      <c r="AM1950" s="7"/>
      <c r="AN1950" s="7"/>
      <c r="AO1950" s="7"/>
      <c r="AP1950" s="7"/>
      <c r="AQ1950" s="7"/>
      <c r="AR1950" s="7"/>
      <c r="AS1950" s="7"/>
      <c r="AT1950" s="7"/>
      <c r="AU1950" s="7"/>
      <c r="AV1950" s="7"/>
      <c r="AW1950" s="7"/>
      <c r="AX1950" s="7"/>
      <c r="AY1950" s="7"/>
      <c r="AZ1950" s="7"/>
      <c r="BA1950" s="7"/>
      <c r="BB1950" s="7"/>
    </row>
    <row r="1951" spans="1:54" x14ac:dyDescent="0.25">
      <c r="A1951" s="7"/>
      <c r="B1951" s="7"/>
      <c r="C1951" s="7"/>
      <c r="D1951" s="7"/>
      <c r="E1951" s="7"/>
      <c r="F1951" s="7"/>
      <c r="G1951" s="7"/>
      <c r="H1951" s="7"/>
      <c r="I1951" s="7"/>
      <c r="J1951" s="21"/>
      <c r="K1951" s="21"/>
      <c r="L1951" s="21"/>
      <c r="M1951" s="5"/>
      <c r="N1951" s="10"/>
      <c r="O1951" s="9"/>
      <c r="P1951" s="9"/>
      <c r="Q1951" s="9"/>
      <c r="R1951" s="9"/>
      <c r="S1951" s="7"/>
      <c r="T1951" s="7"/>
      <c r="U1951" s="7"/>
      <c r="V1951" s="7"/>
      <c r="W1951" s="7"/>
      <c r="X1951" s="7"/>
      <c r="Y1951" s="7"/>
      <c r="Z1951" s="7"/>
      <c r="AA1951" s="7"/>
      <c r="AF1951" s="7"/>
      <c r="AG1951" s="7"/>
      <c r="AH1951" s="7"/>
      <c r="AI1951" s="7"/>
      <c r="AJ1951" s="7"/>
      <c r="AK1951" s="7"/>
      <c r="AL1951" s="7"/>
      <c r="AM1951" s="7"/>
      <c r="AN1951" s="7"/>
      <c r="AO1951" s="7"/>
      <c r="AP1951" s="7"/>
      <c r="AQ1951" s="7"/>
      <c r="AR1951" s="7"/>
      <c r="AS1951" s="7"/>
      <c r="AT1951" s="7"/>
      <c r="AU1951" s="7"/>
      <c r="AV1951" s="7"/>
      <c r="AW1951" s="7"/>
      <c r="AX1951" s="7"/>
      <c r="AY1951" s="7"/>
      <c r="AZ1951" s="7"/>
      <c r="BA1951" s="7"/>
      <c r="BB1951" s="7"/>
    </row>
    <row r="1952" spans="1:54" x14ac:dyDescent="0.25">
      <c r="A1952" s="7"/>
      <c r="B1952" s="7"/>
      <c r="C1952" s="7"/>
      <c r="D1952" s="7"/>
      <c r="E1952" s="7"/>
      <c r="F1952" s="7"/>
      <c r="G1952" s="7"/>
      <c r="H1952" s="7"/>
      <c r="I1952" s="7"/>
      <c r="J1952" s="21"/>
      <c r="K1952" s="21"/>
      <c r="L1952" s="21"/>
      <c r="M1952" s="5"/>
      <c r="N1952" s="10"/>
      <c r="O1952" s="9"/>
      <c r="P1952" s="9"/>
      <c r="Q1952" s="9"/>
      <c r="R1952" s="9"/>
      <c r="S1952" s="7"/>
      <c r="T1952" s="7"/>
      <c r="U1952" s="7"/>
      <c r="V1952" s="7"/>
      <c r="W1952" s="7"/>
      <c r="X1952" s="7"/>
      <c r="Y1952" s="7"/>
      <c r="Z1952" s="7"/>
      <c r="AA1952" s="7"/>
      <c r="AF1952" s="7"/>
      <c r="AG1952" s="7"/>
      <c r="AH1952" s="7"/>
      <c r="AI1952" s="7"/>
      <c r="AJ1952" s="7"/>
      <c r="AK1952" s="7"/>
      <c r="AL1952" s="7"/>
      <c r="AM1952" s="7"/>
      <c r="AN1952" s="7"/>
      <c r="AO1952" s="7"/>
      <c r="AP1952" s="7"/>
      <c r="AQ1952" s="7"/>
      <c r="AR1952" s="7"/>
      <c r="AS1952" s="7"/>
      <c r="AT1952" s="7"/>
      <c r="AU1952" s="7"/>
      <c r="AV1952" s="7"/>
      <c r="AW1952" s="7"/>
      <c r="AX1952" s="7"/>
      <c r="AY1952" s="7"/>
      <c r="AZ1952" s="7"/>
      <c r="BA1952" s="7"/>
      <c r="BB1952" s="7"/>
    </row>
    <row r="1953" spans="1:54" x14ac:dyDescent="0.25">
      <c r="A1953" s="7"/>
      <c r="B1953" s="7"/>
      <c r="C1953" s="7"/>
      <c r="D1953" s="7"/>
      <c r="E1953" s="7"/>
      <c r="F1953" s="7"/>
      <c r="G1953" s="7"/>
      <c r="H1953" s="7"/>
      <c r="I1953" s="7"/>
      <c r="J1953" s="21"/>
      <c r="K1953" s="21"/>
      <c r="L1953" s="21"/>
      <c r="M1953" s="5"/>
      <c r="N1953" s="10"/>
      <c r="O1953" s="9"/>
      <c r="P1953" s="9"/>
      <c r="Q1953" s="9"/>
      <c r="R1953" s="9"/>
      <c r="S1953" s="7"/>
      <c r="T1953" s="7"/>
      <c r="U1953" s="7"/>
      <c r="V1953" s="7"/>
      <c r="W1953" s="7"/>
      <c r="X1953" s="7"/>
      <c r="Y1953" s="7"/>
      <c r="Z1953" s="7"/>
      <c r="AA1953" s="7"/>
      <c r="AF1953" s="7"/>
      <c r="AG1953" s="7"/>
      <c r="AH1953" s="7"/>
      <c r="AI1953" s="7"/>
      <c r="AJ1953" s="7"/>
      <c r="AK1953" s="7"/>
      <c r="AL1953" s="7"/>
      <c r="AM1953" s="7"/>
      <c r="AN1953" s="7"/>
      <c r="AO1953" s="7"/>
      <c r="AP1953" s="7"/>
      <c r="AQ1953" s="7"/>
      <c r="AR1953" s="7"/>
      <c r="AS1953" s="7"/>
      <c r="AT1953" s="7"/>
      <c r="AU1953" s="7"/>
      <c r="AV1953" s="7"/>
      <c r="AW1953" s="7"/>
      <c r="AX1953" s="7"/>
      <c r="AY1953" s="7"/>
      <c r="AZ1953" s="7"/>
      <c r="BA1953" s="7"/>
      <c r="BB1953" s="7"/>
    </row>
    <row r="1954" spans="1:54" x14ac:dyDescent="0.25">
      <c r="A1954" s="7"/>
      <c r="B1954" s="7"/>
      <c r="C1954" s="7"/>
      <c r="D1954" s="7"/>
      <c r="E1954" s="7"/>
      <c r="F1954" s="7"/>
      <c r="G1954" s="7"/>
      <c r="H1954" s="7"/>
      <c r="I1954" s="7"/>
      <c r="J1954" s="21"/>
      <c r="K1954" s="21"/>
      <c r="L1954" s="21"/>
      <c r="M1954" s="5"/>
      <c r="N1954" s="10"/>
      <c r="O1954" s="9"/>
      <c r="P1954" s="9"/>
      <c r="Q1954" s="9"/>
      <c r="R1954" s="9"/>
      <c r="S1954" s="7"/>
      <c r="T1954" s="7"/>
      <c r="U1954" s="7"/>
      <c r="V1954" s="7"/>
      <c r="W1954" s="7"/>
      <c r="X1954" s="7"/>
      <c r="Y1954" s="7"/>
      <c r="Z1954" s="7"/>
      <c r="AA1954" s="7"/>
      <c r="AF1954" s="7"/>
      <c r="AG1954" s="7"/>
      <c r="AH1954" s="7"/>
      <c r="AI1954" s="7"/>
      <c r="AJ1954" s="7"/>
      <c r="AK1954" s="7"/>
      <c r="AL1954" s="7"/>
      <c r="AM1954" s="7"/>
      <c r="AN1954" s="7"/>
      <c r="AO1954" s="7"/>
      <c r="AP1954" s="7"/>
      <c r="AQ1954" s="7"/>
      <c r="AR1954" s="7"/>
      <c r="AS1954" s="7"/>
      <c r="AT1954" s="7"/>
      <c r="AU1954" s="7"/>
      <c r="AV1954" s="7"/>
      <c r="AW1954" s="7"/>
      <c r="AX1954" s="7"/>
      <c r="AY1954" s="7"/>
      <c r="AZ1954" s="7"/>
      <c r="BA1954" s="7"/>
      <c r="BB1954" s="7"/>
    </row>
    <row r="1955" spans="1:54" x14ac:dyDescent="0.25">
      <c r="A1955" s="7"/>
      <c r="B1955" s="7"/>
      <c r="C1955" s="7"/>
      <c r="D1955" s="7"/>
      <c r="E1955" s="7"/>
      <c r="F1955" s="7"/>
      <c r="G1955" s="7"/>
      <c r="H1955" s="7"/>
      <c r="I1955" s="7"/>
      <c r="J1955" s="21"/>
      <c r="K1955" s="21"/>
      <c r="L1955" s="21"/>
      <c r="M1955" s="5"/>
      <c r="N1955" s="10"/>
      <c r="O1955" s="9"/>
      <c r="P1955" s="9"/>
      <c r="Q1955" s="9"/>
      <c r="R1955" s="9"/>
      <c r="S1955" s="7"/>
      <c r="T1955" s="7"/>
      <c r="U1955" s="7"/>
      <c r="V1955" s="7"/>
      <c r="W1955" s="7"/>
      <c r="X1955" s="7"/>
      <c r="Y1955" s="7"/>
      <c r="Z1955" s="7"/>
      <c r="AA1955" s="7"/>
      <c r="AF1955" s="7"/>
      <c r="AG1955" s="7"/>
      <c r="AH1955" s="7"/>
      <c r="AI1955" s="7"/>
      <c r="AJ1955" s="7"/>
      <c r="AK1955" s="7"/>
      <c r="AL1955" s="7"/>
      <c r="AM1955" s="7"/>
      <c r="AN1955" s="7"/>
      <c r="AO1955" s="7"/>
      <c r="AP1955" s="7"/>
      <c r="AQ1955" s="7"/>
      <c r="AR1955" s="7"/>
      <c r="AS1955" s="7"/>
      <c r="AT1955" s="7"/>
      <c r="AU1955" s="7"/>
      <c r="AV1955" s="7"/>
      <c r="AW1955" s="7"/>
      <c r="AX1955" s="7"/>
      <c r="AY1955" s="7"/>
      <c r="AZ1955" s="7"/>
      <c r="BA1955" s="7"/>
      <c r="BB1955" s="7"/>
    </row>
    <row r="1956" spans="1:54" x14ac:dyDescent="0.25">
      <c r="A1956" s="7"/>
      <c r="B1956" s="7"/>
      <c r="C1956" s="7"/>
      <c r="D1956" s="7"/>
      <c r="E1956" s="7"/>
      <c r="F1956" s="7"/>
      <c r="G1956" s="7"/>
      <c r="H1956" s="7"/>
      <c r="I1956" s="7"/>
      <c r="J1956" s="21"/>
      <c r="K1956" s="21"/>
      <c r="L1956" s="21"/>
      <c r="M1956" s="5"/>
      <c r="N1956" s="10"/>
      <c r="O1956" s="9"/>
      <c r="P1956" s="9"/>
      <c r="Q1956" s="9"/>
      <c r="R1956" s="9"/>
      <c r="S1956" s="7"/>
      <c r="T1956" s="7"/>
      <c r="U1956" s="7"/>
      <c r="V1956" s="7"/>
      <c r="W1956" s="7"/>
      <c r="X1956" s="7"/>
      <c r="Y1956" s="7"/>
      <c r="Z1956" s="7"/>
      <c r="AA1956" s="7"/>
      <c r="AF1956" s="7"/>
      <c r="AG1956" s="7"/>
      <c r="AH1956" s="7"/>
      <c r="AI1956" s="7"/>
      <c r="AJ1956" s="7"/>
      <c r="AK1956" s="7"/>
      <c r="AL1956" s="7"/>
      <c r="AM1956" s="7"/>
      <c r="AN1956" s="7"/>
      <c r="AO1956" s="7"/>
      <c r="AP1956" s="7"/>
      <c r="AQ1956" s="7"/>
      <c r="AR1956" s="7"/>
      <c r="AS1956" s="7"/>
      <c r="AT1956" s="7"/>
      <c r="AU1956" s="7"/>
      <c r="AV1956" s="7"/>
      <c r="AW1956" s="7"/>
      <c r="AX1956" s="7"/>
      <c r="AY1956" s="7"/>
      <c r="AZ1956" s="7"/>
      <c r="BA1956" s="7"/>
      <c r="BB1956" s="7"/>
    </row>
    <row r="1957" spans="1:54" x14ac:dyDescent="0.25">
      <c r="A1957" s="7"/>
      <c r="B1957" s="7"/>
      <c r="C1957" s="7"/>
      <c r="D1957" s="7"/>
      <c r="E1957" s="7"/>
      <c r="F1957" s="7"/>
      <c r="G1957" s="7"/>
      <c r="H1957" s="7"/>
      <c r="I1957" s="7"/>
      <c r="J1957" s="21"/>
      <c r="K1957" s="21"/>
      <c r="L1957" s="21"/>
      <c r="M1957" s="5"/>
      <c r="N1957" s="10"/>
      <c r="O1957" s="9"/>
      <c r="P1957" s="9"/>
      <c r="Q1957" s="9"/>
      <c r="R1957" s="9"/>
      <c r="S1957" s="7"/>
      <c r="T1957" s="7"/>
      <c r="U1957" s="7"/>
      <c r="V1957" s="7"/>
      <c r="W1957" s="7"/>
      <c r="X1957" s="7"/>
      <c r="Y1957" s="7"/>
      <c r="Z1957" s="7"/>
      <c r="AA1957" s="7"/>
      <c r="AF1957" s="7"/>
      <c r="AG1957" s="7"/>
      <c r="AH1957" s="7"/>
      <c r="AI1957" s="7"/>
      <c r="AJ1957" s="7"/>
      <c r="AK1957" s="7"/>
      <c r="AL1957" s="7"/>
      <c r="AM1957" s="7"/>
      <c r="AN1957" s="7"/>
      <c r="AO1957" s="7"/>
      <c r="AP1957" s="7"/>
      <c r="AQ1957" s="7"/>
      <c r="AR1957" s="7"/>
      <c r="AS1957" s="7"/>
      <c r="AT1957" s="7"/>
      <c r="AU1957" s="7"/>
      <c r="AV1957" s="7"/>
      <c r="AW1957" s="7"/>
      <c r="AX1957" s="7"/>
      <c r="AY1957" s="7"/>
      <c r="AZ1957" s="7"/>
      <c r="BA1957" s="7"/>
      <c r="BB1957" s="7"/>
    </row>
    <row r="1958" spans="1:54" x14ac:dyDescent="0.25">
      <c r="A1958" s="7"/>
      <c r="B1958" s="7"/>
      <c r="C1958" s="7"/>
      <c r="D1958" s="7"/>
      <c r="E1958" s="7"/>
      <c r="F1958" s="7"/>
      <c r="G1958" s="7"/>
      <c r="H1958" s="7"/>
      <c r="I1958" s="7"/>
      <c r="J1958" s="21"/>
      <c r="K1958" s="21"/>
      <c r="L1958" s="21"/>
      <c r="M1958" s="5"/>
      <c r="N1958" s="10"/>
      <c r="O1958" s="9"/>
      <c r="P1958" s="9"/>
      <c r="Q1958" s="9"/>
      <c r="R1958" s="9"/>
      <c r="S1958" s="7"/>
      <c r="T1958" s="7"/>
      <c r="U1958" s="7"/>
      <c r="V1958" s="7"/>
      <c r="W1958" s="7"/>
      <c r="X1958" s="7"/>
      <c r="Y1958" s="7"/>
      <c r="Z1958" s="7"/>
      <c r="AA1958" s="7"/>
      <c r="AF1958" s="7"/>
      <c r="AG1958" s="7"/>
      <c r="AH1958" s="7"/>
      <c r="AI1958" s="7"/>
      <c r="AJ1958" s="7"/>
      <c r="AK1958" s="7"/>
      <c r="AL1958" s="7"/>
      <c r="AM1958" s="7"/>
      <c r="AN1958" s="7"/>
      <c r="AO1958" s="7"/>
      <c r="AP1958" s="7"/>
      <c r="AQ1958" s="7"/>
      <c r="AR1958" s="7"/>
      <c r="AS1958" s="7"/>
      <c r="AT1958" s="7"/>
      <c r="AU1958" s="7"/>
      <c r="AV1958" s="7"/>
      <c r="AW1958" s="7"/>
      <c r="AX1958" s="7"/>
      <c r="AY1958" s="7"/>
      <c r="AZ1958" s="7"/>
      <c r="BA1958" s="7"/>
      <c r="BB1958" s="7"/>
    </row>
    <row r="1959" spans="1:54" x14ac:dyDescent="0.25">
      <c r="A1959" s="7"/>
      <c r="B1959" s="7"/>
      <c r="C1959" s="7"/>
      <c r="D1959" s="7"/>
      <c r="E1959" s="7"/>
      <c r="F1959" s="7"/>
      <c r="G1959" s="7"/>
      <c r="H1959" s="7"/>
      <c r="I1959" s="7"/>
      <c r="J1959" s="21"/>
      <c r="K1959" s="21"/>
      <c r="L1959" s="21"/>
      <c r="M1959" s="5"/>
      <c r="N1959" s="10"/>
      <c r="O1959" s="9"/>
      <c r="P1959" s="9"/>
      <c r="Q1959" s="9"/>
      <c r="R1959" s="9"/>
      <c r="S1959" s="7"/>
      <c r="T1959" s="7"/>
      <c r="U1959" s="7"/>
      <c r="V1959" s="7"/>
      <c r="W1959" s="7"/>
      <c r="X1959" s="7"/>
      <c r="Y1959" s="7"/>
      <c r="Z1959" s="7"/>
      <c r="AA1959" s="7"/>
      <c r="AF1959" s="7"/>
      <c r="AG1959" s="7"/>
      <c r="AH1959" s="7"/>
      <c r="AI1959" s="7"/>
      <c r="AJ1959" s="7"/>
      <c r="AK1959" s="7"/>
      <c r="AL1959" s="7"/>
      <c r="AM1959" s="7"/>
      <c r="AN1959" s="7"/>
      <c r="AO1959" s="7"/>
      <c r="AP1959" s="7"/>
      <c r="AQ1959" s="7"/>
      <c r="AR1959" s="7"/>
      <c r="AS1959" s="7"/>
      <c r="AT1959" s="7"/>
      <c r="AU1959" s="7"/>
      <c r="AV1959" s="7"/>
      <c r="AW1959" s="7"/>
      <c r="AX1959" s="7"/>
      <c r="AY1959" s="7"/>
      <c r="AZ1959" s="7"/>
      <c r="BA1959" s="7"/>
      <c r="BB1959" s="7"/>
    </row>
    <row r="1960" spans="1:54" x14ac:dyDescent="0.25">
      <c r="A1960" s="7"/>
      <c r="B1960" s="7"/>
      <c r="C1960" s="7"/>
      <c r="D1960" s="7"/>
      <c r="E1960" s="7"/>
      <c r="F1960" s="7"/>
      <c r="G1960" s="7"/>
      <c r="H1960" s="7"/>
      <c r="I1960" s="7"/>
      <c r="J1960" s="21"/>
      <c r="K1960" s="21"/>
      <c r="L1960" s="21"/>
      <c r="M1960" s="5"/>
      <c r="N1960" s="10"/>
      <c r="O1960" s="9"/>
      <c r="P1960" s="9"/>
      <c r="Q1960" s="9"/>
      <c r="R1960" s="9"/>
      <c r="S1960" s="7"/>
      <c r="T1960" s="7"/>
      <c r="U1960" s="7"/>
      <c r="V1960" s="7"/>
      <c r="W1960" s="7"/>
      <c r="X1960" s="7"/>
      <c r="Y1960" s="7"/>
      <c r="Z1960" s="7"/>
      <c r="AA1960" s="7"/>
      <c r="AF1960" s="7"/>
      <c r="AG1960" s="7"/>
      <c r="AH1960" s="7"/>
      <c r="AI1960" s="7"/>
      <c r="AJ1960" s="7"/>
      <c r="AK1960" s="7"/>
      <c r="AL1960" s="7"/>
      <c r="AM1960" s="7"/>
      <c r="AN1960" s="7"/>
      <c r="AO1960" s="7"/>
      <c r="AP1960" s="7"/>
      <c r="AQ1960" s="7"/>
      <c r="AR1960" s="7"/>
      <c r="AS1960" s="7"/>
      <c r="AT1960" s="7"/>
      <c r="AU1960" s="7"/>
      <c r="AV1960" s="7"/>
      <c r="AW1960" s="7"/>
      <c r="AX1960" s="7"/>
      <c r="AY1960" s="7"/>
      <c r="AZ1960" s="7"/>
      <c r="BA1960" s="7"/>
      <c r="BB1960" s="7"/>
    </row>
    <row r="1961" spans="1:54" x14ac:dyDescent="0.25">
      <c r="A1961" s="7"/>
      <c r="B1961" s="7"/>
      <c r="C1961" s="7"/>
      <c r="D1961" s="7"/>
      <c r="E1961" s="7"/>
      <c r="F1961" s="7"/>
      <c r="G1961" s="7"/>
      <c r="H1961" s="7"/>
      <c r="I1961" s="7"/>
      <c r="J1961" s="21"/>
      <c r="K1961" s="21"/>
      <c r="L1961" s="21"/>
      <c r="M1961" s="5"/>
      <c r="N1961" s="10"/>
      <c r="O1961" s="9"/>
      <c r="P1961" s="9"/>
      <c r="Q1961" s="9"/>
      <c r="R1961" s="9"/>
      <c r="S1961" s="7"/>
      <c r="T1961" s="7"/>
      <c r="U1961" s="7"/>
      <c r="V1961" s="7"/>
      <c r="W1961" s="7"/>
      <c r="X1961" s="7"/>
      <c r="Y1961" s="7"/>
      <c r="Z1961" s="7"/>
      <c r="AA1961" s="7"/>
      <c r="AF1961" s="7"/>
      <c r="AG1961" s="7"/>
      <c r="AH1961" s="7"/>
      <c r="AI1961" s="7"/>
      <c r="AJ1961" s="7"/>
      <c r="AK1961" s="7"/>
      <c r="AL1961" s="7"/>
      <c r="AM1961" s="7"/>
      <c r="AN1961" s="7"/>
      <c r="AO1961" s="7"/>
      <c r="AP1961" s="7"/>
      <c r="AQ1961" s="7"/>
      <c r="AR1961" s="7"/>
      <c r="AS1961" s="7"/>
      <c r="AT1961" s="7"/>
      <c r="AU1961" s="7"/>
      <c r="AV1961" s="7"/>
      <c r="AW1961" s="7"/>
      <c r="AX1961" s="7"/>
      <c r="AY1961" s="7"/>
      <c r="AZ1961" s="7"/>
      <c r="BA1961" s="7"/>
      <c r="BB1961" s="7"/>
    </row>
    <row r="1962" spans="1:54" x14ac:dyDescent="0.25">
      <c r="A1962" s="7"/>
      <c r="B1962" s="7"/>
      <c r="C1962" s="7"/>
      <c r="D1962" s="7"/>
      <c r="E1962" s="7"/>
      <c r="F1962" s="7"/>
      <c r="G1962" s="7"/>
      <c r="H1962" s="7"/>
      <c r="I1962" s="7"/>
      <c r="J1962" s="21"/>
      <c r="K1962" s="21"/>
      <c r="L1962" s="21"/>
      <c r="M1962" s="5"/>
      <c r="N1962" s="10"/>
      <c r="O1962" s="9"/>
      <c r="P1962" s="9"/>
      <c r="Q1962" s="9"/>
      <c r="R1962" s="9"/>
      <c r="S1962" s="7"/>
      <c r="T1962" s="7"/>
      <c r="U1962" s="7"/>
      <c r="V1962" s="7"/>
      <c r="W1962" s="7"/>
      <c r="X1962" s="7"/>
      <c r="Y1962" s="7"/>
      <c r="Z1962" s="7"/>
      <c r="AA1962" s="7"/>
      <c r="AF1962" s="7"/>
      <c r="AG1962" s="7"/>
      <c r="AH1962" s="7"/>
      <c r="AI1962" s="7"/>
      <c r="AJ1962" s="7"/>
      <c r="AK1962" s="7"/>
      <c r="AL1962" s="7"/>
      <c r="AM1962" s="7"/>
      <c r="AN1962" s="7"/>
      <c r="AO1962" s="7"/>
      <c r="AP1962" s="7"/>
      <c r="AQ1962" s="7"/>
      <c r="AR1962" s="7"/>
      <c r="AS1962" s="7"/>
      <c r="AT1962" s="7"/>
      <c r="AU1962" s="7"/>
      <c r="AV1962" s="7"/>
      <c r="AW1962" s="7"/>
      <c r="AX1962" s="7"/>
      <c r="AY1962" s="7"/>
      <c r="AZ1962" s="7"/>
      <c r="BA1962" s="7"/>
      <c r="BB1962" s="7"/>
    </row>
    <row r="1963" spans="1:54" x14ac:dyDescent="0.25">
      <c r="A1963" s="7"/>
      <c r="B1963" s="7"/>
      <c r="C1963" s="7"/>
      <c r="D1963" s="7"/>
      <c r="E1963" s="7"/>
      <c r="F1963" s="7"/>
      <c r="G1963" s="7"/>
      <c r="H1963" s="7"/>
      <c r="I1963" s="7"/>
      <c r="J1963" s="21"/>
      <c r="K1963" s="21"/>
      <c r="L1963" s="21"/>
      <c r="M1963" s="5"/>
      <c r="N1963" s="10"/>
      <c r="O1963" s="9"/>
      <c r="P1963" s="9"/>
      <c r="Q1963" s="9"/>
      <c r="R1963" s="9"/>
      <c r="S1963" s="7"/>
      <c r="T1963" s="7"/>
      <c r="U1963" s="7"/>
      <c r="V1963" s="7"/>
      <c r="W1963" s="7"/>
      <c r="X1963" s="7"/>
      <c r="Y1963" s="7"/>
      <c r="Z1963" s="7"/>
      <c r="AA1963" s="7"/>
      <c r="AF1963" s="7"/>
      <c r="AG1963" s="7"/>
      <c r="AH1963" s="7"/>
      <c r="AI1963" s="7"/>
      <c r="AJ1963" s="7"/>
      <c r="AK1963" s="7"/>
      <c r="AL1963" s="7"/>
      <c r="AM1963" s="7"/>
      <c r="AN1963" s="7"/>
      <c r="AO1963" s="7"/>
      <c r="AP1963" s="7"/>
      <c r="AQ1963" s="7"/>
      <c r="AR1963" s="7"/>
      <c r="AS1963" s="7"/>
      <c r="AT1963" s="7"/>
      <c r="AU1963" s="7"/>
      <c r="AV1963" s="7"/>
      <c r="AW1963" s="7"/>
      <c r="AX1963" s="7"/>
      <c r="AY1963" s="7"/>
      <c r="AZ1963" s="7"/>
      <c r="BA1963" s="7"/>
      <c r="BB1963" s="7"/>
    </row>
    <row r="1964" spans="1:54" x14ac:dyDescent="0.25">
      <c r="A1964" s="7"/>
      <c r="B1964" s="7"/>
      <c r="C1964" s="7"/>
      <c r="D1964" s="7"/>
      <c r="E1964" s="7"/>
      <c r="F1964" s="7"/>
      <c r="G1964" s="7"/>
      <c r="H1964" s="7"/>
      <c r="I1964" s="7"/>
      <c r="J1964" s="21"/>
      <c r="K1964" s="21"/>
      <c r="L1964" s="21"/>
      <c r="M1964" s="5"/>
      <c r="N1964" s="10"/>
      <c r="O1964" s="9"/>
      <c r="P1964" s="9"/>
      <c r="Q1964" s="9"/>
      <c r="R1964" s="9"/>
      <c r="S1964" s="7"/>
      <c r="T1964" s="7"/>
      <c r="U1964" s="7"/>
      <c r="V1964" s="7"/>
      <c r="W1964" s="7"/>
      <c r="X1964" s="7"/>
      <c r="Y1964" s="7"/>
      <c r="Z1964" s="7"/>
      <c r="AA1964" s="7"/>
      <c r="AF1964" s="7"/>
      <c r="AG1964" s="7"/>
      <c r="AH1964" s="7"/>
      <c r="AI1964" s="7"/>
      <c r="AJ1964" s="7"/>
      <c r="AK1964" s="7"/>
      <c r="AL1964" s="7"/>
      <c r="AM1964" s="7"/>
      <c r="AN1964" s="7"/>
      <c r="AO1964" s="7"/>
      <c r="AP1964" s="7"/>
      <c r="AQ1964" s="7"/>
      <c r="AR1964" s="7"/>
      <c r="AS1964" s="7"/>
      <c r="AT1964" s="7"/>
      <c r="AU1964" s="7"/>
      <c r="AV1964" s="7"/>
      <c r="AW1964" s="7"/>
      <c r="AX1964" s="7"/>
      <c r="AY1964" s="7"/>
      <c r="AZ1964" s="7"/>
      <c r="BA1964" s="7"/>
      <c r="BB1964" s="7"/>
    </row>
    <row r="1965" spans="1:54" x14ac:dyDescent="0.25">
      <c r="A1965" s="7"/>
      <c r="B1965" s="7"/>
      <c r="C1965" s="7"/>
      <c r="D1965" s="7"/>
      <c r="E1965" s="7"/>
      <c r="F1965" s="7"/>
      <c r="G1965" s="7"/>
      <c r="H1965" s="7"/>
      <c r="I1965" s="7"/>
      <c r="J1965" s="21"/>
      <c r="K1965" s="21"/>
      <c r="L1965" s="21"/>
      <c r="M1965" s="5"/>
      <c r="N1965" s="10"/>
      <c r="O1965" s="9"/>
      <c r="P1965" s="9"/>
      <c r="Q1965" s="9"/>
      <c r="R1965" s="9"/>
      <c r="S1965" s="7"/>
      <c r="T1965" s="7"/>
      <c r="U1965" s="7"/>
      <c r="V1965" s="7"/>
      <c r="W1965" s="7"/>
      <c r="X1965" s="7"/>
      <c r="Y1965" s="7"/>
      <c r="Z1965" s="7"/>
      <c r="AA1965" s="7"/>
      <c r="AF1965" s="7"/>
      <c r="AG1965" s="7"/>
      <c r="AH1965" s="7"/>
      <c r="AI1965" s="7"/>
      <c r="AJ1965" s="7"/>
      <c r="AK1965" s="7"/>
      <c r="AL1965" s="7"/>
      <c r="AM1965" s="7"/>
      <c r="AN1965" s="7"/>
      <c r="AO1965" s="7"/>
      <c r="AP1965" s="7"/>
      <c r="AQ1965" s="7"/>
      <c r="AR1965" s="7"/>
      <c r="AS1965" s="7"/>
      <c r="AT1965" s="7"/>
      <c r="AU1965" s="7"/>
      <c r="AV1965" s="7"/>
      <c r="AW1965" s="7"/>
      <c r="AX1965" s="7"/>
      <c r="AY1965" s="7"/>
      <c r="AZ1965" s="7"/>
      <c r="BA1965" s="7"/>
      <c r="BB1965" s="7"/>
    </row>
    <row r="1966" spans="1:54" x14ac:dyDescent="0.25">
      <c r="A1966" s="7"/>
      <c r="B1966" s="7"/>
      <c r="C1966" s="7"/>
      <c r="D1966" s="7"/>
      <c r="E1966" s="7"/>
      <c r="F1966" s="7"/>
      <c r="G1966" s="7"/>
      <c r="H1966" s="7"/>
      <c r="I1966" s="7"/>
      <c r="J1966" s="21"/>
      <c r="K1966" s="21"/>
      <c r="L1966" s="21"/>
      <c r="M1966" s="5"/>
      <c r="N1966" s="10"/>
      <c r="O1966" s="9"/>
      <c r="P1966" s="9"/>
      <c r="Q1966" s="9"/>
      <c r="R1966" s="9"/>
      <c r="S1966" s="7"/>
      <c r="T1966" s="7"/>
      <c r="U1966" s="7"/>
      <c r="V1966" s="7"/>
      <c r="W1966" s="7"/>
      <c r="X1966" s="7"/>
      <c r="Y1966" s="7"/>
      <c r="Z1966" s="7"/>
      <c r="AA1966" s="7"/>
      <c r="AF1966" s="7"/>
      <c r="AG1966" s="7"/>
      <c r="AH1966" s="7"/>
      <c r="AI1966" s="7"/>
      <c r="AJ1966" s="7"/>
      <c r="AK1966" s="7"/>
      <c r="AL1966" s="7"/>
      <c r="AM1966" s="7"/>
      <c r="AN1966" s="7"/>
      <c r="AO1966" s="7"/>
      <c r="AP1966" s="7"/>
      <c r="AQ1966" s="7"/>
      <c r="AR1966" s="7"/>
      <c r="AS1966" s="7"/>
      <c r="AT1966" s="7"/>
      <c r="AU1966" s="7"/>
      <c r="AV1966" s="7"/>
      <c r="AW1966" s="7"/>
      <c r="AX1966" s="7"/>
      <c r="AY1966" s="7"/>
      <c r="AZ1966" s="7"/>
      <c r="BA1966" s="7"/>
      <c r="BB1966" s="7"/>
    </row>
    <row r="1967" spans="1:54" x14ac:dyDescent="0.25">
      <c r="A1967" s="7"/>
      <c r="B1967" s="7"/>
      <c r="C1967" s="7"/>
      <c r="D1967" s="7"/>
      <c r="E1967" s="7"/>
      <c r="F1967" s="7"/>
      <c r="G1967" s="7"/>
      <c r="H1967" s="7"/>
      <c r="I1967" s="7"/>
      <c r="J1967" s="21"/>
      <c r="K1967" s="21"/>
      <c r="L1967" s="21"/>
      <c r="M1967" s="5"/>
      <c r="N1967" s="10"/>
      <c r="O1967" s="9"/>
      <c r="P1967" s="9"/>
      <c r="Q1967" s="9"/>
      <c r="R1967" s="9"/>
      <c r="S1967" s="7"/>
      <c r="T1967" s="7"/>
      <c r="U1967" s="7"/>
      <c r="V1967" s="7"/>
      <c r="W1967" s="7"/>
      <c r="X1967" s="7"/>
      <c r="Y1967" s="7"/>
      <c r="Z1967" s="7"/>
      <c r="AA1967" s="7"/>
      <c r="AF1967" s="7"/>
      <c r="AG1967" s="7"/>
      <c r="AH1967" s="7"/>
      <c r="AI1967" s="7"/>
      <c r="AJ1967" s="7"/>
      <c r="AK1967" s="7"/>
      <c r="AL1967" s="7"/>
      <c r="AM1967" s="7"/>
      <c r="AN1967" s="7"/>
      <c r="AO1967" s="7"/>
      <c r="AP1967" s="7"/>
      <c r="AQ1967" s="7"/>
      <c r="AR1967" s="7"/>
      <c r="AS1967" s="7"/>
      <c r="AT1967" s="7"/>
      <c r="AU1967" s="7"/>
      <c r="AV1967" s="7"/>
      <c r="AW1967" s="7"/>
      <c r="AX1967" s="7"/>
      <c r="AY1967" s="7"/>
      <c r="AZ1967" s="7"/>
      <c r="BA1967" s="7"/>
      <c r="BB1967" s="7"/>
    </row>
    <row r="1968" spans="1:54" x14ac:dyDescent="0.25">
      <c r="A1968" s="7"/>
      <c r="B1968" s="7"/>
      <c r="C1968" s="7"/>
      <c r="D1968" s="7"/>
      <c r="E1968" s="7"/>
      <c r="F1968" s="7"/>
      <c r="G1968" s="7"/>
      <c r="H1968" s="7"/>
      <c r="I1968" s="7"/>
      <c r="J1968" s="21"/>
      <c r="K1968" s="21"/>
      <c r="L1968" s="21"/>
      <c r="M1968" s="5"/>
      <c r="N1968" s="10"/>
      <c r="O1968" s="9"/>
      <c r="P1968" s="9"/>
      <c r="Q1968" s="9"/>
      <c r="R1968" s="9"/>
      <c r="S1968" s="7"/>
      <c r="T1968" s="7"/>
      <c r="U1968" s="7"/>
      <c r="V1968" s="7"/>
      <c r="W1968" s="7"/>
      <c r="X1968" s="7"/>
      <c r="Y1968" s="7"/>
      <c r="Z1968" s="7"/>
      <c r="AA1968" s="7"/>
      <c r="AF1968" s="7"/>
      <c r="AG1968" s="7"/>
      <c r="AH1968" s="7"/>
      <c r="AI1968" s="7"/>
      <c r="AJ1968" s="7"/>
      <c r="AK1968" s="7"/>
      <c r="AL1968" s="7"/>
      <c r="AM1968" s="7"/>
      <c r="AN1968" s="7"/>
      <c r="AO1968" s="7"/>
      <c r="AP1968" s="7"/>
      <c r="AQ1968" s="7"/>
      <c r="AR1968" s="7"/>
      <c r="AS1968" s="7"/>
      <c r="AT1968" s="7"/>
      <c r="AU1968" s="7"/>
      <c r="AV1968" s="7"/>
      <c r="AW1968" s="7"/>
      <c r="AX1968" s="7"/>
      <c r="AY1968" s="7"/>
      <c r="AZ1968" s="7"/>
      <c r="BA1968" s="7"/>
      <c r="BB1968" s="7"/>
    </row>
    <row r="1969" spans="1:54" x14ac:dyDescent="0.25">
      <c r="A1969" s="7"/>
      <c r="B1969" s="7"/>
      <c r="C1969" s="7"/>
      <c r="D1969" s="7"/>
      <c r="E1969" s="7"/>
      <c r="F1969" s="7"/>
      <c r="G1969" s="7"/>
      <c r="H1969" s="7"/>
      <c r="I1969" s="7"/>
      <c r="J1969" s="21"/>
      <c r="K1969" s="21"/>
      <c r="L1969" s="21"/>
      <c r="M1969" s="5"/>
      <c r="N1969" s="10"/>
      <c r="O1969" s="9"/>
      <c r="P1969" s="9"/>
      <c r="Q1969" s="9"/>
      <c r="R1969" s="9"/>
      <c r="S1969" s="7"/>
      <c r="T1969" s="7"/>
      <c r="U1969" s="7"/>
      <c r="V1969" s="7"/>
      <c r="W1969" s="7"/>
      <c r="X1969" s="7"/>
      <c r="Y1969" s="7"/>
      <c r="Z1969" s="7"/>
      <c r="AA1969" s="7"/>
      <c r="AF1969" s="7"/>
      <c r="AG1969" s="7"/>
      <c r="AH1969" s="7"/>
      <c r="AI1969" s="7"/>
      <c r="AJ1969" s="7"/>
      <c r="AK1969" s="7"/>
      <c r="AL1969" s="7"/>
      <c r="AM1969" s="7"/>
      <c r="AN1969" s="7"/>
      <c r="AO1969" s="7"/>
      <c r="AP1969" s="7"/>
      <c r="AQ1969" s="7"/>
      <c r="AR1969" s="7"/>
      <c r="AS1969" s="7"/>
      <c r="AT1969" s="7"/>
      <c r="AU1969" s="7"/>
      <c r="AV1969" s="7"/>
      <c r="AW1969" s="7"/>
      <c r="AX1969" s="7"/>
      <c r="AY1969" s="7"/>
      <c r="AZ1969" s="7"/>
      <c r="BA1969" s="7"/>
      <c r="BB1969" s="7"/>
    </row>
    <row r="1970" spans="1:54" x14ac:dyDescent="0.25">
      <c r="A1970" s="7"/>
      <c r="B1970" s="7"/>
      <c r="C1970" s="7"/>
      <c r="D1970" s="7"/>
      <c r="E1970" s="7"/>
      <c r="F1970" s="7"/>
      <c r="G1970" s="7"/>
      <c r="H1970" s="7"/>
      <c r="I1970" s="7"/>
      <c r="J1970" s="21"/>
      <c r="K1970" s="21"/>
      <c r="L1970" s="21"/>
      <c r="M1970" s="5"/>
      <c r="N1970" s="10"/>
      <c r="O1970" s="9"/>
      <c r="P1970" s="9"/>
      <c r="Q1970" s="9"/>
      <c r="R1970" s="9"/>
      <c r="S1970" s="7"/>
      <c r="T1970" s="7"/>
      <c r="U1970" s="7"/>
      <c r="V1970" s="7"/>
      <c r="W1970" s="7"/>
      <c r="X1970" s="7"/>
      <c r="Y1970" s="7"/>
      <c r="Z1970" s="7"/>
      <c r="AA1970" s="7"/>
      <c r="AF1970" s="7"/>
      <c r="AG1970" s="7"/>
      <c r="AH1970" s="7"/>
      <c r="AI1970" s="7"/>
      <c r="AJ1970" s="7"/>
      <c r="AK1970" s="7"/>
      <c r="AL1970" s="7"/>
      <c r="AM1970" s="7"/>
      <c r="AN1970" s="7"/>
      <c r="AO1970" s="7"/>
      <c r="AP1970" s="7"/>
      <c r="AQ1970" s="7"/>
      <c r="AR1970" s="7"/>
      <c r="AS1970" s="7"/>
      <c r="AT1970" s="7"/>
      <c r="AU1970" s="7"/>
      <c r="AV1970" s="7"/>
      <c r="AW1970" s="7"/>
      <c r="AX1970" s="7"/>
      <c r="AY1970" s="7"/>
      <c r="AZ1970" s="7"/>
      <c r="BA1970" s="7"/>
      <c r="BB1970" s="7"/>
    </row>
    <row r="1971" spans="1:54" x14ac:dyDescent="0.25">
      <c r="A1971" s="7"/>
      <c r="B1971" s="7"/>
      <c r="C1971" s="7"/>
      <c r="D1971" s="7"/>
      <c r="E1971" s="7"/>
      <c r="F1971" s="7"/>
      <c r="G1971" s="7"/>
      <c r="H1971" s="7"/>
      <c r="I1971" s="7"/>
      <c r="J1971" s="21"/>
      <c r="K1971" s="21"/>
      <c r="L1971" s="21"/>
      <c r="M1971" s="5"/>
      <c r="N1971" s="10"/>
      <c r="O1971" s="9"/>
      <c r="P1971" s="9"/>
      <c r="Q1971" s="9"/>
      <c r="R1971" s="9"/>
      <c r="S1971" s="7"/>
      <c r="T1971" s="7"/>
      <c r="U1971" s="7"/>
      <c r="V1971" s="7"/>
      <c r="W1971" s="7"/>
      <c r="X1971" s="7"/>
      <c r="Y1971" s="7"/>
      <c r="Z1971" s="7"/>
      <c r="AA1971" s="7"/>
      <c r="AF1971" s="7"/>
      <c r="AG1971" s="7"/>
      <c r="AH1971" s="7"/>
      <c r="AI1971" s="7"/>
      <c r="AJ1971" s="7"/>
      <c r="AK1971" s="7"/>
      <c r="AL1971" s="7"/>
      <c r="AM1971" s="7"/>
      <c r="AN1971" s="7"/>
      <c r="AO1971" s="7"/>
      <c r="AP1971" s="7"/>
      <c r="AQ1971" s="7"/>
      <c r="AR1971" s="7"/>
      <c r="AS1971" s="7"/>
      <c r="AT1971" s="7"/>
      <c r="AU1971" s="7"/>
      <c r="AV1971" s="7"/>
      <c r="AW1971" s="7"/>
      <c r="AX1971" s="7"/>
      <c r="AY1971" s="7"/>
      <c r="AZ1971" s="7"/>
      <c r="BA1971" s="7"/>
      <c r="BB1971" s="7"/>
    </row>
    <row r="1972" spans="1:54" x14ac:dyDescent="0.25">
      <c r="A1972" s="7"/>
      <c r="B1972" s="7"/>
      <c r="C1972" s="7"/>
      <c r="D1972" s="7"/>
      <c r="E1972" s="7"/>
      <c r="F1972" s="7"/>
      <c r="G1972" s="7"/>
      <c r="H1972" s="7"/>
      <c r="I1972" s="7"/>
      <c r="J1972" s="21"/>
      <c r="K1972" s="21"/>
      <c r="L1972" s="21"/>
      <c r="M1972" s="5"/>
      <c r="N1972" s="10"/>
      <c r="O1972" s="9"/>
      <c r="P1972" s="9"/>
      <c r="Q1972" s="9"/>
      <c r="R1972" s="9"/>
      <c r="S1972" s="7"/>
      <c r="T1972" s="7"/>
      <c r="U1972" s="7"/>
      <c r="V1972" s="7"/>
      <c r="W1972" s="7"/>
      <c r="X1972" s="7"/>
      <c r="Y1972" s="7"/>
      <c r="Z1972" s="7"/>
      <c r="AA1972" s="7"/>
      <c r="AF1972" s="7"/>
      <c r="AG1972" s="7"/>
      <c r="AH1972" s="7"/>
      <c r="AI1972" s="7"/>
      <c r="AJ1972" s="7"/>
      <c r="AK1972" s="7"/>
      <c r="AL1972" s="7"/>
      <c r="AM1972" s="7"/>
      <c r="AN1972" s="7"/>
      <c r="AO1972" s="7"/>
      <c r="AP1972" s="7"/>
      <c r="AQ1972" s="7"/>
      <c r="AR1972" s="7"/>
      <c r="AS1972" s="7"/>
      <c r="AT1972" s="7"/>
      <c r="AU1972" s="7"/>
      <c r="AV1972" s="7"/>
      <c r="AW1972" s="7"/>
      <c r="AX1972" s="7"/>
      <c r="AY1972" s="7"/>
      <c r="AZ1972" s="7"/>
      <c r="BA1972" s="7"/>
      <c r="BB1972" s="7"/>
    </row>
    <row r="1973" spans="1:54" x14ac:dyDescent="0.25">
      <c r="A1973" s="7"/>
      <c r="B1973" s="7"/>
      <c r="C1973" s="7"/>
      <c r="D1973" s="7"/>
      <c r="E1973" s="7"/>
      <c r="F1973" s="7"/>
      <c r="G1973" s="7"/>
      <c r="H1973" s="7"/>
      <c r="I1973" s="7"/>
      <c r="J1973" s="21"/>
      <c r="K1973" s="21"/>
      <c r="L1973" s="21"/>
      <c r="M1973" s="5"/>
      <c r="N1973" s="10"/>
      <c r="O1973" s="9"/>
      <c r="P1973" s="9"/>
      <c r="Q1973" s="9"/>
      <c r="R1973" s="9"/>
      <c r="S1973" s="7"/>
      <c r="T1973" s="7"/>
      <c r="U1973" s="7"/>
      <c r="V1973" s="7"/>
      <c r="W1973" s="7"/>
      <c r="X1973" s="7"/>
      <c r="Y1973" s="7"/>
      <c r="Z1973" s="7"/>
      <c r="AA1973" s="7"/>
      <c r="AF1973" s="7"/>
      <c r="AG1973" s="7"/>
      <c r="AH1973" s="7"/>
      <c r="AI1973" s="7"/>
      <c r="AJ1973" s="7"/>
      <c r="AK1973" s="7"/>
      <c r="AL1973" s="7"/>
      <c r="AM1973" s="7"/>
      <c r="AN1973" s="7"/>
      <c r="AO1973" s="7"/>
      <c r="AP1973" s="7"/>
      <c r="AQ1973" s="7"/>
      <c r="AR1973" s="7"/>
      <c r="AS1973" s="7"/>
      <c r="AT1973" s="7"/>
      <c r="AU1973" s="7"/>
      <c r="AV1973" s="7"/>
      <c r="AW1973" s="7"/>
      <c r="AX1973" s="7"/>
      <c r="AY1973" s="7"/>
      <c r="AZ1973" s="7"/>
      <c r="BA1973" s="7"/>
      <c r="BB1973" s="7"/>
    </row>
    <row r="1974" spans="1:54" x14ac:dyDescent="0.25">
      <c r="A1974" s="7"/>
      <c r="B1974" s="7"/>
      <c r="C1974" s="7"/>
      <c r="D1974" s="7"/>
      <c r="E1974" s="7"/>
      <c r="F1974" s="7"/>
      <c r="G1974" s="7"/>
      <c r="H1974" s="7"/>
      <c r="I1974" s="7"/>
      <c r="J1974" s="21"/>
      <c r="K1974" s="21"/>
      <c r="L1974" s="21"/>
      <c r="M1974" s="5"/>
      <c r="N1974" s="10"/>
      <c r="O1974" s="9"/>
      <c r="P1974" s="9"/>
      <c r="Q1974" s="9"/>
      <c r="R1974" s="9"/>
      <c r="S1974" s="7"/>
      <c r="T1974" s="7"/>
      <c r="U1974" s="7"/>
      <c r="V1974" s="7"/>
      <c r="W1974" s="7"/>
      <c r="X1974" s="7"/>
      <c r="Y1974" s="7"/>
      <c r="Z1974" s="7"/>
      <c r="AA1974" s="7"/>
      <c r="AF1974" s="7"/>
      <c r="AG1974" s="7"/>
      <c r="AH1974" s="7"/>
      <c r="AI1974" s="7"/>
      <c r="AJ1974" s="7"/>
      <c r="AK1974" s="7"/>
      <c r="AL1974" s="7"/>
      <c r="AM1974" s="7"/>
      <c r="AN1974" s="7"/>
      <c r="AO1974" s="7"/>
      <c r="AP1974" s="7"/>
      <c r="AQ1974" s="7"/>
      <c r="AR1974" s="7"/>
      <c r="AS1974" s="7"/>
      <c r="AT1974" s="7"/>
      <c r="AU1974" s="7"/>
      <c r="AV1974" s="7"/>
      <c r="AW1974" s="7"/>
      <c r="AX1974" s="7"/>
      <c r="AY1974" s="7"/>
      <c r="AZ1974" s="7"/>
      <c r="BA1974" s="7"/>
      <c r="BB1974" s="7"/>
    </row>
    <row r="1975" spans="1:54" x14ac:dyDescent="0.25">
      <c r="A1975" s="7"/>
      <c r="B1975" s="7"/>
      <c r="C1975" s="7"/>
      <c r="D1975" s="7"/>
      <c r="E1975" s="7"/>
      <c r="F1975" s="7"/>
      <c r="G1975" s="7"/>
      <c r="H1975" s="7"/>
      <c r="I1975" s="7"/>
      <c r="J1975" s="21"/>
      <c r="K1975" s="21"/>
      <c r="L1975" s="21"/>
      <c r="M1975" s="5"/>
      <c r="N1975" s="10"/>
      <c r="O1975" s="9"/>
      <c r="P1975" s="9"/>
      <c r="Q1975" s="9"/>
      <c r="R1975" s="9"/>
      <c r="S1975" s="7"/>
      <c r="T1975" s="7"/>
      <c r="U1975" s="7"/>
      <c r="V1975" s="7"/>
      <c r="W1975" s="7"/>
      <c r="X1975" s="7"/>
      <c r="Y1975" s="7"/>
      <c r="Z1975" s="7"/>
      <c r="AA1975" s="7"/>
      <c r="AF1975" s="7"/>
      <c r="AG1975" s="7"/>
      <c r="AH1975" s="7"/>
      <c r="AI1975" s="7"/>
      <c r="AJ1975" s="7"/>
      <c r="AK1975" s="7"/>
      <c r="AL1975" s="7"/>
      <c r="AM1975" s="7"/>
      <c r="AN1975" s="7"/>
      <c r="AO1975" s="7"/>
      <c r="AP1975" s="7"/>
      <c r="AQ1975" s="7"/>
      <c r="AR1975" s="7"/>
      <c r="AS1975" s="7"/>
      <c r="AT1975" s="7"/>
      <c r="AU1975" s="7"/>
      <c r="AV1975" s="7"/>
      <c r="AW1975" s="7"/>
      <c r="AX1975" s="7"/>
      <c r="AY1975" s="7"/>
      <c r="AZ1975" s="7"/>
      <c r="BA1975" s="7"/>
      <c r="BB1975" s="7"/>
    </row>
    <row r="1976" spans="1:54" x14ac:dyDescent="0.25">
      <c r="A1976" s="7"/>
      <c r="B1976" s="7"/>
      <c r="C1976" s="7"/>
      <c r="D1976" s="7"/>
      <c r="E1976" s="7"/>
      <c r="F1976" s="7"/>
      <c r="G1976" s="7"/>
      <c r="H1976" s="7"/>
      <c r="I1976" s="7"/>
      <c r="J1976" s="21"/>
      <c r="K1976" s="21"/>
      <c r="L1976" s="21"/>
      <c r="M1976" s="5"/>
      <c r="N1976" s="10"/>
      <c r="O1976" s="9"/>
      <c r="P1976" s="9"/>
      <c r="Q1976" s="9"/>
      <c r="R1976" s="9"/>
      <c r="S1976" s="7"/>
      <c r="T1976" s="7"/>
      <c r="U1976" s="7"/>
      <c r="V1976" s="7"/>
      <c r="W1976" s="7"/>
      <c r="X1976" s="7"/>
      <c r="Y1976" s="7"/>
      <c r="Z1976" s="7"/>
      <c r="AA1976" s="7"/>
      <c r="AF1976" s="7"/>
      <c r="AG1976" s="7"/>
      <c r="AH1976" s="7"/>
      <c r="AI1976" s="7"/>
      <c r="AJ1976" s="7"/>
      <c r="AK1976" s="7"/>
      <c r="AL1976" s="7"/>
      <c r="AM1976" s="7"/>
      <c r="AN1976" s="7"/>
      <c r="AO1976" s="7"/>
      <c r="AP1976" s="7"/>
      <c r="AQ1976" s="7"/>
      <c r="AR1976" s="7"/>
      <c r="AS1976" s="7"/>
      <c r="AT1976" s="7"/>
      <c r="AU1976" s="7"/>
      <c r="AV1976" s="7"/>
      <c r="AW1976" s="7"/>
      <c r="AX1976" s="7"/>
      <c r="AY1976" s="7"/>
      <c r="AZ1976" s="7"/>
      <c r="BA1976" s="7"/>
      <c r="BB1976" s="7"/>
    </row>
    <row r="1977" spans="1:54" x14ac:dyDescent="0.25">
      <c r="A1977" s="7"/>
      <c r="B1977" s="7"/>
      <c r="C1977" s="7"/>
      <c r="D1977" s="7"/>
      <c r="E1977" s="7"/>
      <c r="F1977" s="7"/>
      <c r="G1977" s="7"/>
      <c r="H1977" s="7"/>
      <c r="I1977" s="7"/>
      <c r="J1977" s="21"/>
      <c r="K1977" s="21"/>
      <c r="L1977" s="21"/>
      <c r="M1977" s="5"/>
      <c r="N1977" s="10"/>
      <c r="O1977" s="9"/>
      <c r="P1977" s="9"/>
      <c r="Q1977" s="9"/>
      <c r="R1977" s="9"/>
      <c r="S1977" s="7"/>
      <c r="T1977" s="7"/>
      <c r="U1977" s="7"/>
      <c r="V1977" s="7"/>
      <c r="W1977" s="7"/>
      <c r="X1977" s="7"/>
      <c r="Y1977" s="7"/>
      <c r="Z1977" s="7"/>
      <c r="AA1977" s="7"/>
      <c r="AF1977" s="7"/>
      <c r="AG1977" s="7"/>
      <c r="AH1977" s="7"/>
      <c r="AI1977" s="7"/>
      <c r="AJ1977" s="7"/>
      <c r="AK1977" s="7"/>
      <c r="AL1977" s="7"/>
      <c r="AM1977" s="7"/>
      <c r="AN1977" s="7"/>
      <c r="AO1977" s="7"/>
      <c r="AP1977" s="7"/>
      <c r="AQ1977" s="7"/>
      <c r="AR1977" s="7"/>
      <c r="AS1977" s="7"/>
      <c r="AT1977" s="7"/>
      <c r="AU1977" s="7"/>
      <c r="AV1977" s="7"/>
      <c r="AW1977" s="7"/>
      <c r="AX1977" s="7"/>
      <c r="AY1977" s="7"/>
      <c r="AZ1977" s="7"/>
      <c r="BA1977" s="7"/>
      <c r="BB1977" s="7"/>
    </row>
    <row r="1978" spans="1:54" x14ac:dyDescent="0.25">
      <c r="A1978" s="7"/>
      <c r="B1978" s="7"/>
      <c r="C1978" s="7"/>
      <c r="D1978" s="7"/>
      <c r="E1978" s="7"/>
      <c r="F1978" s="7"/>
      <c r="G1978" s="7"/>
      <c r="H1978" s="7"/>
      <c r="I1978" s="7"/>
      <c r="J1978" s="21"/>
      <c r="K1978" s="21"/>
      <c r="L1978" s="21"/>
      <c r="M1978" s="5"/>
      <c r="N1978" s="10"/>
      <c r="O1978" s="9"/>
      <c r="P1978" s="9"/>
      <c r="Q1978" s="9"/>
      <c r="R1978" s="9"/>
      <c r="S1978" s="7"/>
      <c r="T1978" s="7"/>
      <c r="U1978" s="7"/>
      <c r="V1978" s="7"/>
      <c r="W1978" s="7"/>
      <c r="X1978" s="7"/>
      <c r="Y1978" s="7"/>
      <c r="Z1978" s="7"/>
      <c r="AA1978" s="7"/>
      <c r="AF1978" s="7"/>
      <c r="AG1978" s="7"/>
      <c r="AH1978" s="7"/>
      <c r="AI1978" s="7"/>
      <c r="AJ1978" s="7"/>
      <c r="AK1978" s="7"/>
      <c r="AL1978" s="7"/>
      <c r="AM1978" s="7"/>
      <c r="AN1978" s="7"/>
      <c r="AO1978" s="7"/>
      <c r="AP1978" s="7"/>
      <c r="AQ1978" s="7"/>
      <c r="AR1978" s="7"/>
      <c r="AS1978" s="7"/>
      <c r="AT1978" s="7"/>
      <c r="AU1978" s="7"/>
      <c r="AV1978" s="7"/>
      <c r="AW1978" s="7"/>
      <c r="AX1978" s="7"/>
      <c r="AY1978" s="7"/>
      <c r="AZ1978" s="7"/>
      <c r="BA1978" s="7"/>
      <c r="BB1978" s="7"/>
    </row>
    <row r="1979" spans="1:54" x14ac:dyDescent="0.25">
      <c r="A1979" s="7"/>
      <c r="B1979" s="7"/>
      <c r="C1979" s="7"/>
      <c r="D1979" s="7"/>
      <c r="E1979" s="7"/>
      <c r="F1979" s="7"/>
      <c r="G1979" s="7"/>
      <c r="H1979" s="7"/>
      <c r="I1979" s="7"/>
      <c r="J1979" s="21"/>
      <c r="K1979" s="21"/>
      <c r="L1979" s="21"/>
      <c r="M1979" s="5"/>
      <c r="N1979" s="10"/>
      <c r="O1979" s="9"/>
      <c r="P1979" s="9"/>
      <c r="Q1979" s="9"/>
      <c r="R1979" s="9"/>
      <c r="S1979" s="7"/>
      <c r="T1979" s="7"/>
      <c r="U1979" s="7"/>
      <c r="V1979" s="7"/>
      <c r="W1979" s="7"/>
      <c r="X1979" s="7"/>
      <c r="Y1979" s="7"/>
      <c r="Z1979" s="7"/>
      <c r="AA1979" s="7"/>
      <c r="AF1979" s="7"/>
      <c r="AG1979" s="7"/>
      <c r="AH1979" s="7"/>
      <c r="AI1979" s="7"/>
      <c r="AJ1979" s="7"/>
      <c r="AK1979" s="7"/>
      <c r="AL1979" s="7"/>
      <c r="AM1979" s="7"/>
      <c r="AN1979" s="7"/>
      <c r="AO1979" s="7"/>
      <c r="AP1979" s="7"/>
      <c r="AQ1979" s="7"/>
      <c r="AR1979" s="7"/>
      <c r="AS1979" s="7"/>
      <c r="AT1979" s="7"/>
      <c r="AU1979" s="7"/>
      <c r="AV1979" s="7"/>
      <c r="AW1979" s="7"/>
      <c r="AX1979" s="7"/>
      <c r="AY1979" s="7"/>
      <c r="AZ1979" s="7"/>
      <c r="BA1979" s="7"/>
      <c r="BB1979" s="7"/>
    </row>
    <row r="1980" spans="1:54" x14ac:dyDescent="0.25">
      <c r="A1980" s="7"/>
      <c r="B1980" s="7"/>
      <c r="C1980" s="7"/>
      <c r="D1980" s="7"/>
      <c r="E1980" s="7"/>
      <c r="F1980" s="7"/>
      <c r="G1980" s="7"/>
      <c r="H1980" s="7"/>
      <c r="I1980" s="7"/>
      <c r="J1980" s="21"/>
      <c r="K1980" s="21"/>
      <c r="L1980" s="21"/>
      <c r="M1980" s="5"/>
      <c r="N1980" s="10"/>
      <c r="O1980" s="9"/>
      <c r="P1980" s="9"/>
      <c r="Q1980" s="9"/>
      <c r="R1980" s="9"/>
      <c r="S1980" s="7"/>
      <c r="T1980" s="7"/>
      <c r="U1980" s="7"/>
      <c r="V1980" s="7"/>
      <c r="W1980" s="7"/>
      <c r="X1980" s="7"/>
      <c r="Y1980" s="7"/>
      <c r="Z1980" s="7"/>
      <c r="AA1980" s="7"/>
      <c r="AF1980" s="7"/>
      <c r="AG1980" s="7"/>
      <c r="AH1980" s="7"/>
      <c r="AI1980" s="7"/>
      <c r="AJ1980" s="7"/>
      <c r="AK1980" s="7"/>
      <c r="AL1980" s="7"/>
      <c r="AM1980" s="7"/>
      <c r="AN1980" s="7"/>
      <c r="AO1980" s="7"/>
      <c r="AP1980" s="7"/>
      <c r="AQ1980" s="7"/>
      <c r="AR1980" s="7"/>
      <c r="AS1980" s="7"/>
      <c r="AT1980" s="7"/>
      <c r="AU1980" s="7"/>
      <c r="AV1980" s="7"/>
      <c r="AW1980" s="7"/>
      <c r="AX1980" s="7"/>
      <c r="AY1980" s="7"/>
      <c r="AZ1980" s="7"/>
      <c r="BA1980" s="7"/>
      <c r="BB1980" s="7"/>
    </row>
    <row r="1981" spans="1:54" x14ac:dyDescent="0.25">
      <c r="A1981" s="7"/>
      <c r="B1981" s="7"/>
      <c r="C1981" s="7"/>
      <c r="D1981" s="7"/>
      <c r="E1981" s="7"/>
      <c r="F1981" s="7"/>
      <c r="G1981" s="7"/>
      <c r="H1981" s="7"/>
      <c r="I1981" s="7"/>
      <c r="J1981" s="21"/>
      <c r="K1981" s="21"/>
      <c r="L1981" s="21"/>
      <c r="M1981" s="5"/>
      <c r="N1981" s="10"/>
      <c r="O1981" s="9"/>
      <c r="P1981" s="9"/>
      <c r="Q1981" s="9"/>
      <c r="R1981" s="9"/>
      <c r="S1981" s="7"/>
      <c r="T1981" s="7"/>
      <c r="U1981" s="7"/>
      <c r="V1981" s="7"/>
      <c r="W1981" s="7"/>
      <c r="X1981" s="7"/>
      <c r="Y1981" s="7"/>
      <c r="Z1981" s="7"/>
      <c r="AA1981" s="7"/>
      <c r="AF1981" s="7"/>
      <c r="AG1981" s="7"/>
      <c r="AH1981" s="7"/>
      <c r="AI1981" s="7"/>
      <c r="AJ1981" s="7"/>
      <c r="AK1981" s="7"/>
      <c r="AL1981" s="7"/>
      <c r="AM1981" s="7"/>
      <c r="AN1981" s="7"/>
      <c r="AO1981" s="7"/>
      <c r="AP1981" s="7"/>
      <c r="AQ1981" s="7"/>
      <c r="AR1981" s="7"/>
      <c r="AS1981" s="7"/>
      <c r="AT1981" s="7"/>
      <c r="AU1981" s="7"/>
      <c r="AV1981" s="7"/>
      <c r="AW1981" s="7"/>
      <c r="AX1981" s="7"/>
      <c r="AY1981" s="7"/>
      <c r="AZ1981" s="7"/>
      <c r="BA1981" s="7"/>
      <c r="BB1981" s="7"/>
    </row>
    <row r="1982" spans="1:54" x14ac:dyDescent="0.25">
      <c r="A1982" s="7"/>
      <c r="B1982" s="7"/>
      <c r="C1982" s="7"/>
      <c r="D1982" s="7"/>
      <c r="E1982" s="7"/>
      <c r="F1982" s="7"/>
      <c r="G1982" s="7"/>
      <c r="H1982" s="7"/>
      <c r="I1982" s="7"/>
      <c r="J1982" s="21"/>
      <c r="K1982" s="21"/>
      <c r="L1982" s="21"/>
      <c r="M1982" s="5"/>
      <c r="N1982" s="10"/>
      <c r="O1982" s="9"/>
      <c r="P1982" s="9"/>
      <c r="Q1982" s="9"/>
      <c r="R1982" s="9"/>
      <c r="S1982" s="7"/>
      <c r="T1982" s="7"/>
      <c r="U1982" s="7"/>
      <c r="V1982" s="7"/>
      <c r="W1982" s="7"/>
      <c r="X1982" s="7"/>
      <c r="Y1982" s="7"/>
      <c r="Z1982" s="7"/>
      <c r="AA1982" s="7"/>
      <c r="AF1982" s="7"/>
      <c r="AG1982" s="7"/>
      <c r="AH1982" s="7"/>
      <c r="AI1982" s="7"/>
      <c r="AJ1982" s="7"/>
      <c r="AK1982" s="7"/>
      <c r="AL1982" s="7"/>
      <c r="AM1982" s="7"/>
      <c r="AN1982" s="7"/>
      <c r="AO1982" s="7"/>
      <c r="AP1982" s="7"/>
      <c r="AQ1982" s="7"/>
      <c r="AR1982" s="7"/>
      <c r="AS1982" s="7"/>
      <c r="AT1982" s="7"/>
      <c r="AU1982" s="7"/>
      <c r="AV1982" s="7"/>
      <c r="AW1982" s="7"/>
      <c r="AX1982" s="7"/>
      <c r="AY1982" s="7"/>
      <c r="AZ1982" s="7"/>
      <c r="BA1982" s="7"/>
      <c r="BB1982" s="7"/>
    </row>
    <row r="1983" spans="1:54" x14ac:dyDescent="0.25">
      <c r="A1983" s="7"/>
      <c r="B1983" s="7"/>
      <c r="C1983" s="7"/>
      <c r="D1983" s="7"/>
      <c r="E1983" s="7"/>
      <c r="F1983" s="7"/>
      <c r="G1983" s="7"/>
      <c r="H1983" s="7"/>
      <c r="I1983" s="7"/>
      <c r="J1983" s="21"/>
      <c r="K1983" s="21"/>
      <c r="L1983" s="21"/>
      <c r="M1983" s="5"/>
      <c r="N1983" s="10"/>
      <c r="O1983" s="9"/>
      <c r="P1983" s="9"/>
      <c r="Q1983" s="9"/>
      <c r="R1983" s="9"/>
      <c r="S1983" s="7"/>
      <c r="T1983" s="7"/>
      <c r="U1983" s="7"/>
      <c r="V1983" s="7"/>
      <c r="W1983" s="7"/>
      <c r="X1983" s="7"/>
      <c r="Y1983" s="7"/>
      <c r="Z1983" s="7"/>
      <c r="AA1983" s="7"/>
      <c r="AF1983" s="7"/>
      <c r="AG1983" s="7"/>
      <c r="AH1983" s="7"/>
      <c r="AI1983" s="7"/>
      <c r="AJ1983" s="7"/>
      <c r="AK1983" s="7"/>
      <c r="AL1983" s="7"/>
      <c r="AM1983" s="7"/>
      <c r="AN1983" s="7"/>
      <c r="AO1983" s="7"/>
      <c r="AP1983" s="7"/>
      <c r="AQ1983" s="7"/>
      <c r="AR1983" s="7"/>
      <c r="AS1983" s="7"/>
      <c r="AT1983" s="7"/>
      <c r="AU1983" s="7"/>
      <c r="AV1983" s="7"/>
      <c r="AW1983" s="7"/>
      <c r="AX1983" s="7"/>
      <c r="AY1983" s="7"/>
      <c r="AZ1983" s="7"/>
      <c r="BA1983" s="7"/>
      <c r="BB1983" s="7"/>
    </row>
    <row r="1984" spans="1:54" x14ac:dyDescent="0.25">
      <c r="A1984" s="7"/>
      <c r="B1984" s="7"/>
      <c r="C1984" s="7"/>
      <c r="D1984" s="7"/>
      <c r="E1984" s="7"/>
      <c r="F1984" s="7"/>
      <c r="G1984" s="7"/>
      <c r="H1984" s="7"/>
      <c r="I1984" s="7"/>
      <c r="J1984" s="21"/>
      <c r="K1984" s="21"/>
      <c r="L1984" s="21"/>
      <c r="M1984" s="5"/>
      <c r="N1984" s="10"/>
      <c r="O1984" s="9"/>
      <c r="P1984" s="9"/>
      <c r="Q1984" s="9"/>
      <c r="R1984" s="9"/>
      <c r="S1984" s="7"/>
      <c r="T1984" s="7"/>
      <c r="U1984" s="7"/>
      <c r="V1984" s="7"/>
      <c r="W1984" s="7"/>
      <c r="X1984" s="7"/>
      <c r="Y1984" s="7"/>
      <c r="Z1984" s="7"/>
      <c r="AA1984" s="7"/>
      <c r="AF1984" s="7"/>
      <c r="AG1984" s="7"/>
      <c r="AH1984" s="7"/>
      <c r="AI1984" s="7"/>
      <c r="AJ1984" s="7"/>
      <c r="AK1984" s="7"/>
      <c r="AL1984" s="7"/>
      <c r="AM1984" s="7"/>
      <c r="AN1984" s="7"/>
      <c r="AO1984" s="7"/>
      <c r="AP1984" s="7"/>
      <c r="AQ1984" s="7"/>
      <c r="AR1984" s="7"/>
      <c r="AS1984" s="7"/>
      <c r="AT1984" s="7"/>
      <c r="AU1984" s="7"/>
      <c r="AV1984" s="7"/>
      <c r="AW1984" s="7"/>
      <c r="AX1984" s="7"/>
      <c r="AY1984" s="7"/>
      <c r="AZ1984" s="7"/>
      <c r="BA1984" s="7"/>
      <c r="BB1984" s="7"/>
    </row>
    <row r="1985" spans="1:54" x14ac:dyDescent="0.25">
      <c r="A1985" s="7"/>
      <c r="B1985" s="7"/>
      <c r="C1985" s="7"/>
      <c r="D1985" s="7"/>
      <c r="E1985" s="7"/>
      <c r="F1985" s="7"/>
      <c r="G1985" s="7"/>
      <c r="H1985" s="7"/>
      <c r="I1985" s="7"/>
      <c r="J1985" s="21"/>
      <c r="K1985" s="21"/>
      <c r="L1985" s="21"/>
      <c r="M1985" s="5"/>
      <c r="N1985" s="10"/>
      <c r="O1985" s="9"/>
      <c r="P1985" s="9"/>
      <c r="Q1985" s="9"/>
      <c r="R1985" s="9"/>
      <c r="S1985" s="7"/>
      <c r="T1985" s="7"/>
      <c r="U1985" s="7"/>
      <c r="V1985" s="7"/>
      <c r="W1985" s="7"/>
      <c r="X1985" s="7"/>
      <c r="Y1985" s="7"/>
      <c r="Z1985" s="7"/>
      <c r="AA1985" s="7"/>
      <c r="AF1985" s="7"/>
      <c r="AG1985" s="7"/>
      <c r="AH1985" s="7"/>
      <c r="AI1985" s="7"/>
      <c r="AJ1985" s="7"/>
      <c r="AK1985" s="7"/>
      <c r="AL1985" s="7"/>
      <c r="AM1985" s="7"/>
      <c r="AN1985" s="7"/>
      <c r="AO1985" s="7"/>
      <c r="AP1985" s="7"/>
      <c r="AQ1985" s="7"/>
      <c r="AR1985" s="7"/>
      <c r="AS1985" s="7"/>
      <c r="AT1985" s="7"/>
      <c r="AU1985" s="7"/>
      <c r="AV1985" s="7"/>
      <c r="AW1985" s="7"/>
      <c r="AX1985" s="7"/>
      <c r="AY1985" s="7"/>
      <c r="AZ1985" s="7"/>
      <c r="BA1985" s="7"/>
      <c r="BB1985" s="7"/>
    </row>
    <row r="1986" spans="1:54" x14ac:dyDescent="0.25">
      <c r="A1986" s="7"/>
      <c r="B1986" s="7"/>
      <c r="C1986" s="7"/>
      <c r="D1986" s="7"/>
      <c r="E1986" s="7"/>
      <c r="F1986" s="7"/>
      <c r="G1986" s="7"/>
      <c r="H1986" s="7"/>
      <c r="I1986" s="7"/>
      <c r="J1986" s="21"/>
      <c r="K1986" s="21"/>
      <c r="L1986" s="21"/>
      <c r="M1986" s="5"/>
      <c r="N1986" s="10"/>
      <c r="O1986" s="9"/>
      <c r="P1986" s="9"/>
      <c r="Q1986" s="9"/>
      <c r="R1986" s="9"/>
      <c r="S1986" s="7"/>
      <c r="T1986" s="7"/>
      <c r="U1986" s="7"/>
      <c r="V1986" s="7"/>
      <c r="W1986" s="7"/>
      <c r="X1986" s="7"/>
      <c r="Y1986" s="7"/>
      <c r="Z1986" s="7"/>
      <c r="AA1986" s="7"/>
      <c r="AF1986" s="7"/>
      <c r="AG1986" s="7"/>
      <c r="AH1986" s="7"/>
      <c r="AI1986" s="7"/>
      <c r="AJ1986" s="7"/>
      <c r="AK1986" s="7"/>
      <c r="AL1986" s="7"/>
      <c r="AM1986" s="7"/>
      <c r="AN1986" s="7"/>
      <c r="AO1986" s="7"/>
      <c r="AP1986" s="7"/>
      <c r="AQ1986" s="7"/>
      <c r="AR1986" s="7"/>
      <c r="AS1986" s="7"/>
      <c r="AT1986" s="7"/>
      <c r="AU1986" s="7"/>
      <c r="AV1986" s="7"/>
      <c r="AW1986" s="7"/>
      <c r="AX1986" s="7"/>
      <c r="AY1986" s="7"/>
      <c r="AZ1986" s="7"/>
      <c r="BA1986" s="7"/>
      <c r="BB1986" s="7"/>
    </row>
    <row r="1987" spans="1:54" x14ac:dyDescent="0.25">
      <c r="A1987" s="7"/>
      <c r="B1987" s="7"/>
      <c r="C1987" s="7"/>
      <c r="D1987" s="7"/>
      <c r="E1987" s="7"/>
      <c r="F1987" s="7"/>
      <c r="G1987" s="7"/>
      <c r="H1987" s="7"/>
      <c r="I1987" s="7"/>
      <c r="J1987" s="21"/>
      <c r="K1987" s="21"/>
      <c r="L1987" s="21"/>
      <c r="M1987" s="5"/>
      <c r="N1987" s="10"/>
      <c r="O1987" s="9"/>
      <c r="P1987" s="9"/>
      <c r="Q1987" s="9"/>
      <c r="R1987" s="9"/>
      <c r="S1987" s="7"/>
      <c r="T1987" s="7"/>
      <c r="U1987" s="7"/>
      <c r="V1987" s="7"/>
      <c r="W1987" s="7"/>
      <c r="X1987" s="7"/>
      <c r="Y1987" s="7"/>
      <c r="Z1987" s="7"/>
      <c r="AA1987" s="7"/>
      <c r="AF1987" s="7"/>
      <c r="AG1987" s="7"/>
      <c r="AH1987" s="7"/>
      <c r="AI1987" s="7"/>
      <c r="AJ1987" s="7"/>
      <c r="AK1987" s="7"/>
      <c r="AL1987" s="7"/>
      <c r="AM1987" s="7"/>
      <c r="AN1987" s="7"/>
      <c r="AO1987" s="7"/>
      <c r="AP1987" s="7"/>
      <c r="AQ1987" s="7"/>
      <c r="AR1987" s="7"/>
      <c r="AS1987" s="7"/>
      <c r="AT1987" s="7"/>
      <c r="AU1987" s="7"/>
      <c r="AV1987" s="7"/>
      <c r="AW1987" s="7"/>
      <c r="AX1987" s="7"/>
      <c r="AY1987" s="7"/>
      <c r="AZ1987" s="7"/>
      <c r="BA1987" s="7"/>
      <c r="BB1987" s="7"/>
    </row>
    <row r="1988" spans="1:54" x14ac:dyDescent="0.25">
      <c r="A1988" s="7"/>
      <c r="B1988" s="7"/>
      <c r="C1988" s="7"/>
      <c r="D1988" s="7"/>
      <c r="E1988" s="7"/>
      <c r="F1988" s="7"/>
      <c r="G1988" s="7"/>
      <c r="H1988" s="7"/>
      <c r="I1988" s="7"/>
      <c r="J1988" s="21"/>
      <c r="K1988" s="21"/>
      <c r="L1988" s="21"/>
      <c r="M1988" s="5"/>
      <c r="N1988" s="10"/>
      <c r="O1988" s="9"/>
      <c r="P1988" s="9"/>
      <c r="Q1988" s="9"/>
      <c r="R1988" s="9"/>
      <c r="S1988" s="7"/>
      <c r="T1988" s="7"/>
      <c r="U1988" s="7"/>
      <c r="V1988" s="7"/>
      <c r="W1988" s="7"/>
      <c r="X1988" s="7"/>
      <c r="Y1988" s="7"/>
      <c r="Z1988" s="7"/>
      <c r="AA1988" s="7"/>
      <c r="AF1988" s="7"/>
      <c r="AG1988" s="7"/>
      <c r="AH1988" s="7"/>
      <c r="AI1988" s="7"/>
      <c r="AJ1988" s="7"/>
      <c r="AK1988" s="7"/>
      <c r="AL1988" s="7"/>
      <c r="AM1988" s="7"/>
      <c r="AN1988" s="7"/>
      <c r="AO1988" s="7"/>
      <c r="AP1988" s="7"/>
      <c r="AQ1988" s="7"/>
      <c r="AR1988" s="7"/>
      <c r="AS1988" s="7"/>
      <c r="AT1988" s="7"/>
      <c r="AU1988" s="7"/>
      <c r="AV1988" s="7"/>
      <c r="AW1988" s="7"/>
      <c r="AX1988" s="7"/>
      <c r="AY1988" s="7"/>
      <c r="AZ1988" s="7"/>
      <c r="BA1988" s="7"/>
      <c r="BB1988" s="7"/>
    </row>
    <row r="1989" spans="1:54" x14ac:dyDescent="0.25">
      <c r="A1989" s="7"/>
      <c r="B1989" s="7"/>
      <c r="C1989" s="7"/>
      <c r="D1989" s="7"/>
      <c r="E1989" s="7"/>
      <c r="F1989" s="7"/>
      <c r="G1989" s="7"/>
      <c r="H1989" s="7"/>
      <c r="I1989" s="7"/>
      <c r="J1989" s="21"/>
      <c r="K1989" s="21"/>
      <c r="L1989" s="21"/>
      <c r="M1989" s="5"/>
      <c r="N1989" s="10"/>
      <c r="O1989" s="9"/>
      <c r="P1989" s="9"/>
      <c r="Q1989" s="9"/>
      <c r="R1989" s="9"/>
      <c r="S1989" s="7"/>
      <c r="T1989" s="7"/>
      <c r="U1989" s="7"/>
      <c r="V1989" s="7"/>
      <c r="W1989" s="7"/>
      <c r="X1989" s="7"/>
      <c r="Y1989" s="7"/>
      <c r="Z1989" s="7"/>
      <c r="AA1989" s="7"/>
      <c r="AF1989" s="7"/>
      <c r="AG1989" s="7"/>
      <c r="AH1989" s="7"/>
      <c r="AI1989" s="7"/>
      <c r="AJ1989" s="7"/>
      <c r="AK1989" s="7"/>
      <c r="AL1989" s="7"/>
      <c r="AM1989" s="7"/>
      <c r="AN1989" s="7"/>
      <c r="AO1989" s="7"/>
      <c r="AP1989" s="7"/>
      <c r="AQ1989" s="7"/>
      <c r="AR1989" s="7"/>
      <c r="AS1989" s="7"/>
      <c r="AT1989" s="7"/>
      <c r="AU1989" s="7"/>
      <c r="AV1989" s="7"/>
      <c r="AW1989" s="7"/>
      <c r="AX1989" s="7"/>
      <c r="AY1989" s="7"/>
      <c r="AZ1989" s="7"/>
      <c r="BA1989" s="7"/>
      <c r="BB1989" s="7"/>
    </row>
    <row r="1990" spans="1:54" x14ac:dyDescent="0.25">
      <c r="A1990" s="7"/>
      <c r="B1990" s="7"/>
      <c r="C1990" s="7"/>
      <c r="D1990" s="7"/>
      <c r="E1990" s="7"/>
      <c r="F1990" s="7"/>
      <c r="G1990" s="7"/>
      <c r="H1990" s="7"/>
      <c r="I1990" s="7"/>
      <c r="J1990" s="21"/>
      <c r="K1990" s="21"/>
      <c r="L1990" s="21"/>
      <c r="M1990" s="5"/>
      <c r="N1990" s="10"/>
      <c r="O1990" s="9"/>
      <c r="P1990" s="9"/>
      <c r="Q1990" s="9"/>
      <c r="R1990" s="9"/>
      <c r="S1990" s="7"/>
      <c r="T1990" s="7"/>
      <c r="U1990" s="7"/>
      <c r="V1990" s="7"/>
      <c r="W1990" s="7"/>
      <c r="X1990" s="7"/>
      <c r="Y1990" s="7"/>
      <c r="Z1990" s="7"/>
      <c r="AA1990" s="7"/>
      <c r="AF1990" s="7"/>
      <c r="AG1990" s="7"/>
      <c r="AH1990" s="7"/>
      <c r="AI1990" s="7"/>
      <c r="AJ1990" s="7"/>
      <c r="AK1990" s="7"/>
      <c r="AL1990" s="7"/>
      <c r="AM1990" s="7"/>
      <c r="AN1990" s="7"/>
      <c r="AO1990" s="7"/>
      <c r="AP1990" s="7"/>
      <c r="AQ1990" s="7"/>
      <c r="AR1990" s="7"/>
      <c r="AS1990" s="7"/>
      <c r="AT1990" s="7"/>
      <c r="AU1990" s="7"/>
      <c r="AV1990" s="7"/>
      <c r="AW1990" s="7"/>
      <c r="AX1990" s="7"/>
      <c r="AY1990" s="7"/>
      <c r="AZ1990" s="7"/>
      <c r="BA1990" s="7"/>
      <c r="BB1990" s="7"/>
    </row>
    <row r="1991" spans="1:54" x14ac:dyDescent="0.25">
      <c r="A1991" s="7"/>
      <c r="B1991" s="7"/>
      <c r="C1991" s="7"/>
      <c r="D1991" s="7"/>
      <c r="E1991" s="7"/>
      <c r="F1991" s="7"/>
      <c r="G1991" s="7"/>
      <c r="H1991" s="7"/>
      <c r="I1991" s="7"/>
      <c r="J1991" s="21"/>
      <c r="K1991" s="21"/>
      <c r="L1991" s="21"/>
      <c r="M1991" s="5"/>
      <c r="N1991" s="10"/>
      <c r="O1991" s="9"/>
      <c r="P1991" s="9"/>
      <c r="Q1991" s="9"/>
      <c r="R1991" s="9"/>
      <c r="S1991" s="7"/>
      <c r="T1991" s="7"/>
      <c r="U1991" s="7"/>
      <c r="V1991" s="7"/>
      <c r="W1991" s="7"/>
      <c r="X1991" s="7"/>
      <c r="Y1991" s="7"/>
      <c r="Z1991" s="7"/>
      <c r="AA1991" s="7"/>
      <c r="AF1991" s="7"/>
      <c r="AG1991" s="7"/>
      <c r="AH1991" s="7"/>
      <c r="AI1991" s="7"/>
      <c r="AJ1991" s="7"/>
      <c r="AK1991" s="7"/>
      <c r="AL1991" s="7"/>
      <c r="AM1991" s="7"/>
      <c r="AN1991" s="7"/>
      <c r="AO1991" s="7"/>
      <c r="AP1991" s="7"/>
      <c r="AQ1991" s="7"/>
      <c r="AR1991" s="7"/>
      <c r="AS1991" s="7"/>
      <c r="AT1991" s="7"/>
      <c r="AU1991" s="7"/>
      <c r="AV1991" s="7"/>
      <c r="AW1991" s="7"/>
      <c r="AX1991" s="7"/>
      <c r="AY1991" s="7"/>
      <c r="AZ1991" s="7"/>
      <c r="BA1991" s="7"/>
      <c r="BB1991" s="7"/>
    </row>
    <row r="1992" spans="1:54" x14ac:dyDescent="0.25">
      <c r="A1992" s="7"/>
      <c r="B1992" s="7"/>
      <c r="C1992" s="7"/>
      <c r="D1992" s="7"/>
      <c r="E1992" s="7"/>
      <c r="F1992" s="7"/>
      <c r="G1992" s="7"/>
      <c r="H1992" s="7"/>
      <c r="I1992" s="7"/>
      <c r="J1992" s="21"/>
      <c r="K1992" s="21"/>
      <c r="L1992" s="21"/>
      <c r="M1992" s="5"/>
      <c r="N1992" s="10"/>
      <c r="O1992" s="9"/>
      <c r="P1992" s="9"/>
      <c r="Q1992" s="9"/>
      <c r="R1992" s="9"/>
      <c r="S1992" s="7"/>
      <c r="T1992" s="7"/>
      <c r="U1992" s="7"/>
      <c r="V1992" s="7"/>
      <c r="W1992" s="7"/>
      <c r="X1992" s="7"/>
      <c r="Y1992" s="7"/>
      <c r="Z1992" s="7"/>
      <c r="AA1992" s="7"/>
      <c r="AF1992" s="7"/>
      <c r="AG1992" s="7"/>
      <c r="AH1992" s="7"/>
      <c r="AI1992" s="7"/>
      <c r="AJ1992" s="7"/>
      <c r="AK1992" s="7"/>
      <c r="AL1992" s="7"/>
      <c r="AM1992" s="7"/>
      <c r="AN1992" s="7"/>
      <c r="AO1992" s="7"/>
      <c r="AP1992" s="7"/>
      <c r="AQ1992" s="7"/>
      <c r="AR1992" s="7"/>
      <c r="AS1992" s="7"/>
      <c r="AT1992" s="7"/>
      <c r="AU1992" s="7"/>
      <c r="AV1992" s="7"/>
      <c r="AW1992" s="7"/>
      <c r="AX1992" s="7"/>
      <c r="AY1992" s="7"/>
      <c r="AZ1992" s="7"/>
      <c r="BA1992" s="7"/>
      <c r="BB1992" s="7"/>
    </row>
    <row r="1993" spans="1:54" x14ac:dyDescent="0.25">
      <c r="A1993" s="7"/>
      <c r="B1993" s="7"/>
      <c r="C1993" s="7"/>
      <c r="D1993" s="7"/>
      <c r="E1993" s="7"/>
      <c r="F1993" s="7"/>
      <c r="G1993" s="7"/>
      <c r="H1993" s="7"/>
      <c r="I1993" s="7"/>
      <c r="J1993" s="21"/>
      <c r="K1993" s="21"/>
      <c r="L1993" s="21"/>
      <c r="M1993" s="5"/>
      <c r="N1993" s="10"/>
      <c r="O1993" s="9"/>
      <c r="P1993" s="9"/>
      <c r="Q1993" s="9"/>
      <c r="R1993" s="9"/>
      <c r="S1993" s="7"/>
      <c r="T1993" s="7"/>
      <c r="U1993" s="7"/>
      <c r="V1993" s="7"/>
      <c r="W1993" s="7"/>
      <c r="X1993" s="7"/>
      <c r="Y1993" s="7"/>
      <c r="Z1993" s="7"/>
      <c r="AA1993" s="7"/>
      <c r="AF1993" s="7"/>
      <c r="AG1993" s="7"/>
      <c r="AH1993" s="7"/>
      <c r="AI1993" s="7"/>
      <c r="AJ1993" s="7"/>
      <c r="AK1993" s="7"/>
      <c r="AL1993" s="7"/>
      <c r="AM1993" s="7"/>
      <c r="AN1993" s="7"/>
      <c r="AO1993" s="7"/>
      <c r="AP1993" s="7"/>
      <c r="AQ1993" s="7"/>
      <c r="AR1993" s="7"/>
      <c r="AS1993" s="7"/>
      <c r="AT1993" s="7"/>
      <c r="AU1993" s="7"/>
      <c r="AV1993" s="7"/>
      <c r="AW1993" s="7"/>
      <c r="AX1993" s="7"/>
      <c r="AY1993" s="7"/>
      <c r="AZ1993" s="7"/>
      <c r="BA1993" s="7"/>
      <c r="BB1993" s="7"/>
    </row>
    <row r="1994" spans="1:54" x14ac:dyDescent="0.25">
      <c r="A1994" s="7"/>
      <c r="B1994" s="7"/>
      <c r="C1994" s="7"/>
      <c r="D1994" s="7"/>
      <c r="E1994" s="7"/>
      <c r="F1994" s="7"/>
      <c r="G1994" s="7"/>
      <c r="H1994" s="7"/>
      <c r="I1994" s="7"/>
      <c r="J1994" s="21"/>
      <c r="K1994" s="21"/>
      <c r="L1994" s="21"/>
      <c r="M1994" s="5"/>
      <c r="N1994" s="10"/>
      <c r="O1994" s="9"/>
      <c r="P1994" s="9"/>
      <c r="Q1994" s="9"/>
      <c r="R1994" s="9"/>
      <c r="S1994" s="7"/>
      <c r="T1994" s="7"/>
      <c r="U1994" s="7"/>
      <c r="V1994" s="7"/>
      <c r="W1994" s="7"/>
      <c r="X1994" s="7"/>
      <c r="Y1994" s="7"/>
      <c r="Z1994" s="7"/>
      <c r="AA1994" s="7"/>
      <c r="AF1994" s="7"/>
      <c r="AG1994" s="7"/>
      <c r="AH1994" s="7"/>
      <c r="AI1994" s="7"/>
      <c r="AJ1994" s="7"/>
      <c r="AK1994" s="7"/>
      <c r="AL1994" s="7"/>
      <c r="AM1994" s="7"/>
      <c r="AN1994" s="7"/>
      <c r="AO1994" s="7"/>
      <c r="AP1994" s="7"/>
      <c r="AQ1994" s="7"/>
      <c r="AR1994" s="7"/>
      <c r="AS1994" s="7"/>
      <c r="AT1994" s="7"/>
      <c r="AU1994" s="7"/>
      <c r="AV1994" s="7"/>
      <c r="AW1994" s="7"/>
      <c r="AX1994" s="7"/>
      <c r="AY1994" s="7"/>
      <c r="AZ1994" s="7"/>
      <c r="BA1994" s="7"/>
      <c r="BB1994" s="7"/>
    </row>
    <row r="1995" spans="1:54" x14ac:dyDescent="0.25">
      <c r="A1995" s="7"/>
      <c r="B1995" s="7"/>
      <c r="C1995" s="7"/>
      <c r="D1995" s="7"/>
      <c r="E1995" s="7"/>
      <c r="F1995" s="7"/>
      <c r="G1995" s="7"/>
      <c r="H1995" s="7"/>
      <c r="I1995" s="7"/>
      <c r="J1995" s="21"/>
      <c r="K1995" s="21"/>
      <c r="L1995" s="21"/>
      <c r="M1995" s="5"/>
      <c r="N1995" s="10"/>
      <c r="O1995" s="9"/>
      <c r="P1995" s="9"/>
      <c r="Q1995" s="9"/>
      <c r="R1995" s="9"/>
      <c r="S1995" s="7"/>
      <c r="T1995" s="7"/>
      <c r="U1995" s="7"/>
      <c r="V1995" s="7"/>
      <c r="W1995" s="7"/>
      <c r="X1995" s="7"/>
      <c r="Y1995" s="7"/>
      <c r="Z1995" s="7"/>
      <c r="AA1995" s="7"/>
      <c r="AF1995" s="7"/>
      <c r="AG1995" s="7"/>
      <c r="AH1995" s="7"/>
      <c r="AI1995" s="7"/>
      <c r="AJ1995" s="7"/>
      <c r="AK1995" s="7"/>
      <c r="AL1995" s="7"/>
      <c r="AM1995" s="7"/>
      <c r="AN1995" s="7"/>
      <c r="AO1995" s="7"/>
      <c r="AP1995" s="7"/>
      <c r="AQ1995" s="7"/>
      <c r="AR1995" s="7"/>
      <c r="AS1995" s="7"/>
      <c r="AT1995" s="7"/>
      <c r="AU1995" s="7"/>
      <c r="AV1995" s="7"/>
      <c r="AW1995" s="7"/>
      <c r="AX1995" s="7"/>
      <c r="AY1995" s="7"/>
      <c r="AZ1995" s="7"/>
      <c r="BA1995" s="7"/>
      <c r="BB1995" s="7"/>
    </row>
    <row r="1996" spans="1:54" x14ac:dyDescent="0.25">
      <c r="A1996" s="7"/>
      <c r="B1996" s="7"/>
      <c r="C1996" s="7"/>
      <c r="D1996" s="7"/>
      <c r="E1996" s="7"/>
      <c r="F1996" s="7"/>
      <c r="G1996" s="7"/>
      <c r="H1996" s="7"/>
      <c r="I1996" s="7"/>
      <c r="J1996" s="21"/>
      <c r="K1996" s="21"/>
      <c r="L1996" s="21"/>
      <c r="M1996" s="5"/>
      <c r="N1996" s="10"/>
      <c r="O1996" s="9"/>
      <c r="P1996" s="9"/>
      <c r="Q1996" s="9"/>
      <c r="R1996" s="9"/>
      <c r="S1996" s="7"/>
      <c r="T1996" s="7"/>
      <c r="U1996" s="7"/>
      <c r="V1996" s="7"/>
      <c r="W1996" s="7"/>
      <c r="X1996" s="7"/>
      <c r="Y1996" s="7"/>
      <c r="Z1996" s="7"/>
      <c r="AA1996" s="7"/>
      <c r="AF1996" s="7"/>
      <c r="AG1996" s="7"/>
      <c r="AH1996" s="7"/>
      <c r="AI1996" s="7"/>
      <c r="AJ1996" s="7"/>
      <c r="AK1996" s="7"/>
      <c r="AL1996" s="7"/>
      <c r="AM1996" s="7"/>
      <c r="AN1996" s="7"/>
      <c r="AO1996" s="7"/>
      <c r="AP1996" s="7"/>
      <c r="AQ1996" s="7"/>
      <c r="AR1996" s="7"/>
      <c r="AS1996" s="7"/>
      <c r="AT1996" s="7"/>
      <c r="AU1996" s="7"/>
      <c r="AV1996" s="7"/>
      <c r="AW1996" s="7"/>
      <c r="AX1996" s="7"/>
      <c r="AY1996" s="7"/>
      <c r="AZ1996" s="7"/>
      <c r="BA1996" s="7"/>
      <c r="BB1996" s="7"/>
    </row>
    <row r="1997" spans="1:54" x14ac:dyDescent="0.25">
      <c r="A1997" s="7"/>
      <c r="B1997" s="7"/>
      <c r="C1997" s="7"/>
      <c r="D1997" s="7"/>
      <c r="E1997" s="7"/>
      <c r="F1997" s="7"/>
      <c r="G1997" s="7"/>
      <c r="H1997" s="7"/>
      <c r="I1997" s="7"/>
      <c r="J1997" s="21"/>
      <c r="K1997" s="21"/>
      <c r="L1997" s="21"/>
      <c r="M1997" s="5"/>
      <c r="N1997" s="10"/>
      <c r="O1997" s="9"/>
      <c r="P1997" s="9"/>
      <c r="Q1997" s="9"/>
      <c r="R1997" s="9"/>
      <c r="S1997" s="7"/>
      <c r="T1997" s="7"/>
      <c r="U1997" s="7"/>
      <c r="V1997" s="7"/>
      <c r="W1997" s="7"/>
      <c r="X1997" s="7"/>
      <c r="Y1997" s="7"/>
      <c r="Z1997" s="7"/>
      <c r="AA1997" s="7"/>
      <c r="AF1997" s="7"/>
      <c r="AG1997" s="7"/>
      <c r="AH1997" s="7"/>
      <c r="AI1997" s="7"/>
      <c r="AJ1997" s="7"/>
      <c r="AK1997" s="7"/>
      <c r="AL1997" s="7"/>
      <c r="AM1997" s="7"/>
      <c r="AN1997" s="7"/>
      <c r="AO1997" s="7"/>
      <c r="AP1997" s="7"/>
      <c r="AQ1997" s="7"/>
      <c r="AR1997" s="7"/>
      <c r="AS1997" s="7"/>
      <c r="AT1997" s="7"/>
      <c r="AU1997" s="7"/>
      <c r="AV1997" s="7"/>
      <c r="AW1997" s="7"/>
      <c r="AX1997" s="7"/>
      <c r="AY1997" s="7"/>
      <c r="AZ1997" s="7"/>
      <c r="BA1997" s="7"/>
      <c r="BB1997" s="7"/>
    </row>
    <row r="1998" spans="1:54" x14ac:dyDescent="0.25">
      <c r="A1998" s="7"/>
      <c r="B1998" s="7"/>
      <c r="C1998" s="7"/>
      <c r="D1998" s="7"/>
      <c r="E1998" s="7"/>
      <c r="F1998" s="7"/>
      <c r="G1998" s="7"/>
      <c r="H1998" s="7"/>
      <c r="I1998" s="7"/>
      <c r="J1998" s="21"/>
      <c r="K1998" s="21"/>
      <c r="L1998" s="21"/>
      <c r="M1998" s="5"/>
      <c r="N1998" s="10"/>
      <c r="O1998" s="9"/>
      <c r="P1998" s="9"/>
      <c r="Q1998" s="9"/>
      <c r="R1998" s="9"/>
      <c r="S1998" s="7"/>
      <c r="T1998" s="7"/>
      <c r="U1998" s="7"/>
      <c r="V1998" s="7"/>
      <c r="W1998" s="7"/>
      <c r="X1998" s="7"/>
      <c r="Y1998" s="7"/>
      <c r="Z1998" s="7"/>
      <c r="AA1998" s="7"/>
      <c r="AF1998" s="7"/>
      <c r="AG1998" s="7"/>
      <c r="AH1998" s="7"/>
      <c r="AI1998" s="7"/>
      <c r="AJ1998" s="7"/>
      <c r="AK1998" s="7"/>
      <c r="AL1998" s="7"/>
      <c r="AM1998" s="7"/>
      <c r="AN1998" s="7"/>
      <c r="AO1998" s="7"/>
      <c r="AP1998" s="7"/>
      <c r="AQ1998" s="7"/>
      <c r="AR1998" s="7"/>
      <c r="AS1998" s="7"/>
      <c r="AT1998" s="7"/>
      <c r="AU1998" s="7"/>
      <c r="AV1998" s="7"/>
      <c r="AW1998" s="7"/>
      <c r="AX1998" s="7"/>
      <c r="AY1998" s="7"/>
      <c r="AZ1998" s="7"/>
      <c r="BA1998" s="7"/>
      <c r="BB1998" s="7"/>
    </row>
    <row r="1999" spans="1:54" x14ac:dyDescent="0.25">
      <c r="A1999" s="7"/>
      <c r="B1999" s="7"/>
      <c r="C1999" s="7"/>
      <c r="D1999" s="7"/>
      <c r="E1999" s="7"/>
      <c r="F1999" s="7"/>
      <c r="G1999" s="7"/>
      <c r="H1999" s="7"/>
      <c r="I1999" s="7"/>
      <c r="J1999" s="21"/>
      <c r="K1999" s="21"/>
      <c r="L1999" s="21"/>
      <c r="M1999" s="5"/>
      <c r="N1999" s="10"/>
      <c r="O1999" s="9"/>
      <c r="P1999" s="9"/>
      <c r="Q1999" s="9"/>
      <c r="R1999" s="9"/>
      <c r="S1999" s="7"/>
      <c r="T1999" s="7"/>
      <c r="U1999" s="7"/>
      <c r="V1999" s="7"/>
      <c r="W1999" s="7"/>
      <c r="X1999" s="7"/>
      <c r="Y1999" s="7"/>
      <c r="Z1999" s="7"/>
      <c r="AA1999" s="7"/>
      <c r="AF1999" s="7"/>
      <c r="AG1999" s="7"/>
      <c r="AH1999" s="7"/>
      <c r="AI1999" s="7"/>
      <c r="AJ1999" s="7"/>
      <c r="AK1999" s="7"/>
      <c r="AL1999" s="7"/>
      <c r="AM1999" s="7"/>
      <c r="AN1999" s="7"/>
      <c r="AO1999" s="7"/>
      <c r="AP1999" s="7"/>
      <c r="AQ1999" s="7"/>
      <c r="AR1999" s="7"/>
      <c r="AS1999" s="7"/>
      <c r="AT1999" s="7"/>
      <c r="AU1999" s="7"/>
      <c r="AV1999" s="7"/>
      <c r="AW1999" s="7"/>
      <c r="AX1999" s="7"/>
      <c r="AY1999" s="7"/>
      <c r="AZ1999" s="7"/>
      <c r="BA1999" s="7"/>
      <c r="BB1999" s="7"/>
    </row>
    <row r="2000" spans="1:54" x14ac:dyDescent="0.25">
      <c r="A2000" s="7"/>
      <c r="B2000" s="7"/>
      <c r="C2000" s="7"/>
      <c r="D2000" s="7"/>
      <c r="E2000" s="7"/>
      <c r="F2000" s="7"/>
      <c r="G2000" s="7"/>
      <c r="H2000" s="7"/>
      <c r="I2000" s="7"/>
      <c r="J2000" s="21"/>
      <c r="K2000" s="21"/>
      <c r="L2000" s="21"/>
      <c r="M2000" s="5"/>
      <c r="N2000" s="10"/>
      <c r="O2000" s="9"/>
      <c r="P2000" s="9"/>
      <c r="Q2000" s="9"/>
      <c r="R2000" s="9"/>
      <c r="S2000" s="7"/>
      <c r="T2000" s="7"/>
      <c r="U2000" s="7"/>
      <c r="V2000" s="7"/>
      <c r="W2000" s="7"/>
      <c r="X2000" s="7"/>
      <c r="Y2000" s="7"/>
      <c r="Z2000" s="7"/>
      <c r="AA2000" s="7"/>
      <c r="AF2000" s="7"/>
      <c r="AG2000" s="7"/>
      <c r="AH2000" s="7"/>
      <c r="AI2000" s="7"/>
      <c r="AJ2000" s="7"/>
      <c r="AK2000" s="7"/>
      <c r="AL2000" s="7"/>
      <c r="AM2000" s="7"/>
      <c r="AN2000" s="7"/>
      <c r="AO2000" s="7"/>
      <c r="AP2000" s="7"/>
      <c r="AQ2000" s="7"/>
      <c r="AR2000" s="7"/>
      <c r="AS2000" s="7"/>
      <c r="AT2000" s="7"/>
      <c r="AU2000" s="7"/>
      <c r="AV2000" s="7"/>
      <c r="AW2000" s="7"/>
      <c r="AX2000" s="7"/>
      <c r="AY2000" s="7"/>
      <c r="AZ2000" s="7"/>
      <c r="BA2000" s="7"/>
      <c r="BB2000" s="7"/>
    </row>
    <row r="2001" spans="1:54" x14ac:dyDescent="0.25">
      <c r="A2001" s="7"/>
      <c r="B2001" s="7"/>
      <c r="C2001" s="7"/>
      <c r="D2001" s="7"/>
      <c r="E2001" s="7"/>
      <c r="F2001" s="7"/>
      <c r="G2001" s="7"/>
      <c r="H2001" s="7"/>
      <c r="I2001" s="7"/>
      <c r="J2001" s="21"/>
      <c r="K2001" s="21"/>
      <c r="L2001" s="21"/>
      <c r="M2001" s="5"/>
      <c r="N2001" s="10"/>
      <c r="O2001" s="9"/>
      <c r="P2001" s="9"/>
      <c r="Q2001" s="9"/>
      <c r="R2001" s="9"/>
      <c r="S2001" s="7"/>
      <c r="T2001" s="7"/>
      <c r="U2001" s="7"/>
      <c r="V2001" s="7"/>
      <c r="W2001" s="7"/>
      <c r="X2001" s="7"/>
      <c r="Y2001" s="7"/>
      <c r="Z2001" s="7"/>
      <c r="AA2001" s="7"/>
      <c r="AF2001" s="7"/>
      <c r="AG2001" s="7"/>
      <c r="AH2001" s="7"/>
      <c r="AI2001" s="7"/>
      <c r="AJ2001" s="7"/>
      <c r="AK2001" s="7"/>
      <c r="AL2001" s="7"/>
      <c r="AM2001" s="7"/>
      <c r="AN2001" s="7"/>
      <c r="AO2001" s="7"/>
      <c r="AP2001" s="7"/>
      <c r="AQ2001" s="7"/>
      <c r="AR2001" s="7"/>
      <c r="AS2001" s="7"/>
      <c r="AT2001" s="7"/>
      <c r="AU2001" s="7"/>
      <c r="AV2001" s="7"/>
      <c r="AW2001" s="7"/>
      <c r="AX2001" s="7"/>
      <c r="AY2001" s="7"/>
      <c r="AZ2001" s="7"/>
      <c r="BA2001" s="7"/>
      <c r="BB2001" s="7"/>
    </row>
    <row r="2002" spans="1:54" x14ac:dyDescent="0.25">
      <c r="A2002" s="7"/>
      <c r="B2002" s="7"/>
      <c r="C2002" s="7"/>
      <c r="D2002" s="7"/>
      <c r="E2002" s="7"/>
      <c r="F2002" s="7"/>
      <c r="G2002" s="7"/>
      <c r="H2002" s="7"/>
      <c r="I2002" s="7"/>
      <c r="J2002" s="21"/>
      <c r="K2002" s="21"/>
      <c r="L2002" s="21"/>
      <c r="M2002" s="5"/>
      <c r="N2002" s="10"/>
      <c r="O2002" s="9"/>
      <c r="P2002" s="9"/>
      <c r="Q2002" s="9"/>
      <c r="R2002" s="9"/>
      <c r="S2002" s="7"/>
      <c r="T2002" s="7"/>
      <c r="U2002" s="7"/>
      <c r="V2002" s="7"/>
      <c r="W2002" s="7"/>
      <c r="X2002" s="7"/>
      <c r="Y2002" s="7"/>
      <c r="Z2002" s="7"/>
      <c r="AA2002" s="7"/>
      <c r="AF2002" s="7"/>
      <c r="AG2002" s="7"/>
      <c r="AH2002" s="7"/>
      <c r="AI2002" s="7"/>
      <c r="AJ2002" s="7"/>
      <c r="AK2002" s="7"/>
      <c r="AL2002" s="7"/>
      <c r="AM2002" s="7"/>
      <c r="AN2002" s="7"/>
      <c r="AO2002" s="7"/>
      <c r="AP2002" s="7"/>
      <c r="AQ2002" s="7"/>
      <c r="AR2002" s="7"/>
      <c r="AS2002" s="7"/>
      <c r="AT2002" s="7"/>
      <c r="AU2002" s="7"/>
      <c r="AV2002" s="7"/>
      <c r="AW2002" s="7"/>
      <c r="AX2002" s="7"/>
      <c r="AY2002" s="7"/>
      <c r="AZ2002" s="7"/>
      <c r="BA2002" s="7"/>
      <c r="BB2002" s="7"/>
    </row>
    <row r="2003" spans="1:54" x14ac:dyDescent="0.25">
      <c r="A2003" s="7"/>
      <c r="B2003" s="7"/>
      <c r="C2003" s="7"/>
      <c r="D2003" s="7"/>
      <c r="E2003" s="7"/>
      <c r="F2003" s="7"/>
      <c r="G2003" s="7"/>
      <c r="H2003" s="7"/>
      <c r="I2003" s="7"/>
      <c r="J2003" s="21"/>
      <c r="K2003" s="21"/>
      <c r="L2003" s="21"/>
      <c r="M2003" s="5"/>
      <c r="N2003" s="10"/>
      <c r="O2003" s="9"/>
      <c r="P2003" s="9"/>
      <c r="Q2003" s="9"/>
      <c r="R2003" s="9"/>
      <c r="S2003" s="7"/>
      <c r="T2003" s="7"/>
      <c r="U2003" s="7"/>
      <c r="V2003" s="7"/>
      <c r="W2003" s="7"/>
      <c r="X2003" s="7"/>
      <c r="Y2003" s="7"/>
      <c r="Z2003" s="7"/>
      <c r="AA2003" s="7"/>
      <c r="AF2003" s="7"/>
      <c r="AG2003" s="7"/>
      <c r="AH2003" s="7"/>
      <c r="AI2003" s="7"/>
      <c r="AJ2003" s="7"/>
      <c r="AK2003" s="7"/>
      <c r="AL2003" s="7"/>
      <c r="AM2003" s="7"/>
      <c r="AN2003" s="7"/>
      <c r="AO2003" s="7"/>
      <c r="AP2003" s="7"/>
      <c r="AQ2003" s="7"/>
      <c r="AR2003" s="7"/>
      <c r="AS2003" s="7"/>
      <c r="AT2003" s="7"/>
      <c r="AU2003" s="7"/>
      <c r="AV2003" s="7"/>
      <c r="AW2003" s="7"/>
      <c r="AX2003" s="7"/>
      <c r="AY2003" s="7"/>
      <c r="AZ2003" s="7"/>
      <c r="BA2003" s="7"/>
      <c r="BB2003" s="7"/>
    </row>
    <row r="2004" spans="1:54" x14ac:dyDescent="0.25">
      <c r="A2004" s="7"/>
      <c r="B2004" s="7"/>
      <c r="C2004" s="7"/>
      <c r="D2004" s="7"/>
      <c r="E2004" s="7"/>
      <c r="F2004" s="7"/>
      <c r="G2004" s="7"/>
      <c r="H2004" s="7"/>
      <c r="I2004" s="7"/>
      <c r="J2004" s="21"/>
      <c r="K2004" s="21"/>
      <c r="L2004" s="21"/>
      <c r="M2004" s="5"/>
      <c r="N2004" s="10"/>
      <c r="O2004" s="9"/>
      <c r="P2004" s="9"/>
      <c r="Q2004" s="9"/>
      <c r="R2004" s="9"/>
      <c r="S2004" s="7"/>
      <c r="T2004" s="7"/>
      <c r="U2004" s="7"/>
      <c r="V2004" s="7"/>
      <c r="W2004" s="7"/>
      <c r="X2004" s="7"/>
      <c r="Y2004" s="7"/>
      <c r="Z2004" s="7"/>
      <c r="AA2004" s="7"/>
      <c r="AF2004" s="7"/>
      <c r="AG2004" s="7"/>
      <c r="AH2004" s="7"/>
      <c r="AI2004" s="7"/>
      <c r="AJ2004" s="7"/>
      <c r="AK2004" s="7"/>
      <c r="AL2004" s="7"/>
      <c r="AM2004" s="7"/>
      <c r="AN2004" s="7"/>
      <c r="AO2004" s="7"/>
      <c r="AP2004" s="7"/>
      <c r="AQ2004" s="7"/>
      <c r="AR2004" s="7"/>
      <c r="AS2004" s="7"/>
      <c r="AT2004" s="7"/>
      <c r="AU2004" s="7"/>
      <c r="AV2004" s="7"/>
      <c r="AW2004" s="7"/>
      <c r="AX2004" s="7"/>
      <c r="AY2004" s="7"/>
      <c r="AZ2004" s="7"/>
      <c r="BA2004" s="7"/>
      <c r="BB2004" s="7"/>
    </row>
    <row r="2005" spans="1:54" x14ac:dyDescent="0.25">
      <c r="A2005" s="7"/>
      <c r="B2005" s="7"/>
      <c r="C2005" s="7"/>
      <c r="D2005" s="7"/>
      <c r="E2005" s="7"/>
      <c r="F2005" s="7"/>
      <c r="G2005" s="7"/>
      <c r="H2005" s="7"/>
      <c r="I2005" s="7"/>
      <c r="J2005" s="21"/>
      <c r="K2005" s="21"/>
      <c r="L2005" s="21"/>
      <c r="M2005" s="5"/>
      <c r="N2005" s="10"/>
      <c r="O2005" s="9"/>
      <c r="P2005" s="9"/>
      <c r="Q2005" s="9"/>
      <c r="R2005" s="9"/>
      <c r="S2005" s="7"/>
      <c r="T2005" s="7"/>
      <c r="U2005" s="7"/>
      <c r="V2005" s="7"/>
      <c r="W2005" s="7"/>
      <c r="X2005" s="7"/>
      <c r="Y2005" s="7"/>
      <c r="Z2005" s="7"/>
      <c r="AA2005" s="7"/>
      <c r="AF2005" s="7"/>
      <c r="AG2005" s="7"/>
      <c r="AH2005" s="7"/>
      <c r="AI2005" s="7"/>
      <c r="AJ2005" s="7"/>
      <c r="AK2005" s="7"/>
      <c r="AL2005" s="7"/>
      <c r="AM2005" s="7"/>
      <c r="AN2005" s="7"/>
      <c r="AO2005" s="7"/>
      <c r="AP2005" s="7"/>
      <c r="AQ2005" s="7"/>
      <c r="AR2005" s="7"/>
      <c r="AS2005" s="7"/>
      <c r="AT2005" s="7"/>
      <c r="AU2005" s="7"/>
      <c r="AV2005" s="7"/>
      <c r="AW2005" s="7"/>
      <c r="AX2005" s="7"/>
      <c r="AY2005" s="7"/>
      <c r="AZ2005" s="7"/>
      <c r="BA2005" s="7"/>
      <c r="BB2005" s="7"/>
    </row>
    <row r="2006" spans="1:54" x14ac:dyDescent="0.25">
      <c r="A2006" s="7"/>
      <c r="B2006" s="7"/>
      <c r="C2006" s="7"/>
      <c r="D2006" s="7"/>
      <c r="E2006" s="7"/>
      <c r="F2006" s="7"/>
      <c r="G2006" s="7"/>
      <c r="H2006" s="7"/>
      <c r="I2006" s="7"/>
      <c r="J2006" s="21"/>
      <c r="K2006" s="21"/>
      <c r="L2006" s="21"/>
      <c r="M2006" s="5"/>
      <c r="N2006" s="10"/>
      <c r="O2006" s="9"/>
      <c r="P2006" s="9"/>
      <c r="Q2006" s="9"/>
      <c r="R2006" s="9"/>
      <c r="S2006" s="7"/>
      <c r="T2006" s="7"/>
      <c r="U2006" s="7"/>
      <c r="V2006" s="7"/>
      <c r="W2006" s="7"/>
      <c r="X2006" s="7"/>
      <c r="Y2006" s="7"/>
      <c r="Z2006" s="7"/>
      <c r="AA2006" s="7"/>
      <c r="AF2006" s="7"/>
      <c r="AG2006" s="7"/>
      <c r="AH2006" s="7"/>
      <c r="AI2006" s="7"/>
      <c r="AJ2006" s="7"/>
      <c r="AK2006" s="7"/>
      <c r="AL2006" s="7"/>
      <c r="AM2006" s="7"/>
      <c r="AN2006" s="7"/>
      <c r="AO2006" s="7"/>
      <c r="AP2006" s="7"/>
      <c r="AQ2006" s="7"/>
      <c r="AR2006" s="7"/>
      <c r="AS2006" s="7"/>
      <c r="AT2006" s="7"/>
      <c r="AU2006" s="7"/>
      <c r="AV2006" s="7"/>
      <c r="AW2006" s="7"/>
      <c r="AX2006" s="7"/>
      <c r="AY2006" s="7"/>
      <c r="AZ2006" s="7"/>
      <c r="BA2006" s="7"/>
      <c r="BB2006" s="7"/>
    </row>
    <row r="2007" spans="1:54" x14ac:dyDescent="0.25">
      <c r="A2007" s="7"/>
      <c r="B2007" s="7"/>
      <c r="C2007" s="7"/>
      <c r="D2007" s="7"/>
      <c r="E2007" s="7"/>
      <c r="F2007" s="7"/>
      <c r="G2007" s="7"/>
      <c r="H2007" s="7"/>
      <c r="I2007" s="7"/>
      <c r="J2007" s="21"/>
      <c r="K2007" s="21"/>
      <c r="L2007" s="21"/>
      <c r="M2007" s="5"/>
      <c r="N2007" s="10"/>
      <c r="O2007" s="9"/>
      <c r="P2007" s="9"/>
      <c r="Q2007" s="9"/>
      <c r="R2007" s="9"/>
      <c r="S2007" s="7"/>
      <c r="T2007" s="7"/>
      <c r="U2007" s="7"/>
      <c r="V2007" s="7"/>
      <c r="W2007" s="7"/>
      <c r="X2007" s="7"/>
      <c r="Y2007" s="7"/>
      <c r="Z2007" s="7"/>
      <c r="AA2007" s="7"/>
      <c r="AF2007" s="7"/>
      <c r="AG2007" s="7"/>
      <c r="AH2007" s="7"/>
      <c r="AI2007" s="7"/>
      <c r="AJ2007" s="7"/>
      <c r="AK2007" s="7"/>
      <c r="AL2007" s="7"/>
      <c r="AM2007" s="7"/>
      <c r="AN2007" s="7"/>
      <c r="AO2007" s="7"/>
      <c r="AP2007" s="7"/>
      <c r="AQ2007" s="7"/>
      <c r="AR2007" s="7"/>
      <c r="AS2007" s="7"/>
      <c r="AT2007" s="7"/>
      <c r="AU2007" s="7"/>
      <c r="AV2007" s="7"/>
      <c r="AW2007" s="7"/>
      <c r="AX2007" s="7"/>
      <c r="AY2007" s="7"/>
      <c r="AZ2007" s="7"/>
      <c r="BA2007" s="7"/>
      <c r="BB2007" s="7"/>
    </row>
    <row r="2008" spans="1:54" x14ac:dyDescent="0.25">
      <c r="A2008" s="7"/>
      <c r="B2008" s="7"/>
      <c r="C2008" s="7"/>
      <c r="D2008" s="7"/>
      <c r="E2008" s="7"/>
      <c r="F2008" s="7"/>
      <c r="G2008" s="7"/>
      <c r="H2008" s="7"/>
      <c r="I2008" s="7"/>
      <c r="J2008" s="21"/>
      <c r="K2008" s="21"/>
      <c r="L2008" s="21"/>
      <c r="M2008" s="5"/>
      <c r="N2008" s="10"/>
      <c r="O2008" s="9"/>
      <c r="P2008" s="9"/>
      <c r="Q2008" s="9"/>
      <c r="R2008" s="9"/>
      <c r="S2008" s="7"/>
      <c r="T2008" s="7"/>
      <c r="U2008" s="7"/>
      <c r="V2008" s="7"/>
      <c r="W2008" s="7"/>
      <c r="X2008" s="7"/>
      <c r="Y2008" s="7"/>
      <c r="Z2008" s="7"/>
      <c r="AA2008" s="7"/>
      <c r="AF2008" s="7"/>
      <c r="AG2008" s="7"/>
      <c r="AH2008" s="7"/>
      <c r="AI2008" s="7"/>
      <c r="AJ2008" s="7"/>
      <c r="AK2008" s="7"/>
      <c r="AL2008" s="7"/>
      <c r="AM2008" s="7"/>
      <c r="AN2008" s="7"/>
      <c r="AO2008" s="7"/>
      <c r="AP2008" s="7"/>
      <c r="AQ2008" s="7"/>
      <c r="AR2008" s="7"/>
      <c r="AS2008" s="7"/>
      <c r="AT2008" s="7"/>
      <c r="AU2008" s="7"/>
      <c r="AV2008" s="7"/>
      <c r="AW2008" s="7"/>
      <c r="AX2008" s="7"/>
      <c r="AY2008" s="7"/>
      <c r="AZ2008" s="7"/>
      <c r="BA2008" s="7"/>
      <c r="BB2008" s="7"/>
    </row>
    <row r="2009" spans="1:54" x14ac:dyDescent="0.25">
      <c r="A2009" s="7"/>
      <c r="B2009" s="7"/>
      <c r="C2009" s="7"/>
      <c r="D2009" s="7"/>
      <c r="E2009" s="7"/>
      <c r="F2009" s="7"/>
      <c r="G2009" s="7"/>
      <c r="H2009" s="7"/>
      <c r="I2009" s="7"/>
      <c r="J2009" s="21"/>
      <c r="K2009" s="21"/>
      <c r="L2009" s="21"/>
      <c r="M2009" s="5"/>
      <c r="N2009" s="10"/>
      <c r="O2009" s="9"/>
      <c r="P2009" s="9"/>
      <c r="Q2009" s="9"/>
      <c r="R2009" s="9"/>
      <c r="S2009" s="7"/>
      <c r="T2009" s="7"/>
      <c r="U2009" s="7"/>
      <c r="V2009" s="7"/>
      <c r="W2009" s="7"/>
      <c r="X2009" s="7"/>
      <c r="Y2009" s="7"/>
      <c r="Z2009" s="7"/>
      <c r="AA2009" s="7"/>
      <c r="AF2009" s="7"/>
      <c r="AG2009" s="7"/>
      <c r="AH2009" s="7"/>
      <c r="AI2009" s="7"/>
      <c r="AJ2009" s="7"/>
      <c r="AK2009" s="7"/>
      <c r="AL2009" s="7"/>
      <c r="AM2009" s="7"/>
      <c r="AN2009" s="7"/>
      <c r="AO2009" s="7"/>
      <c r="AP2009" s="7"/>
      <c r="AQ2009" s="7"/>
      <c r="AR2009" s="7"/>
      <c r="AS2009" s="7"/>
      <c r="AT2009" s="7"/>
      <c r="AU2009" s="7"/>
      <c r="AV2009" s="7"/>
      <c r="AW2009" s="7"/>
      <c r="AX2009" s="7"/>
      <c r="AY2009" s="7"/>
      <c r="AZ2009" s="7"/>
      <c r="BA2009" s="7"/>
      <c r="BB2009" s="7"/>
    </row>
    <row r="2010" spans="1:54" x14ac:dyDescent="0.25">
      <c r="A2010" s="7"/>
      <c r="B2010" s="7"/>
      <c r="C2010" s="7"/>
      <c r="D2010" s="7"/>
      <c r="E2010" s="7"/>
      <c r="F2010" s="7"/>
      <c r="G2010" s="7"/>
      <c r="H2010" s="7"/>
      <c r="I2010" s="7"/>
      <c r="J2010" s="21"/>
      <c r="K2010" s="21"/>
      <c r="L2010" s="21"/>
      <c r="M2010" s="5"/>
      <c r="N2010" s="10"/>
      <c r="O2010" s="9"/>
      <c r="P2010" s="9"/>
      <c r="Q2010" s="9"/>
      <c r="R2010" s="9"/>
      <c r="S2010" s="7"/>
      <c r="T2010" s="7"/>
      <c r="U2010" s="7"/>
      <c r="V2010" s="7"/>
      <c r="W2010" s="7"/>
      <c r="X2010" s="7"/>
      <c r="Y2010" s="7"/>
      <c r="Z2010" s="7"/>
      <c r="AA2010" s="7"/>
      <c r="AF2010" s="7"/>
      <c r="AG2010" s="7"/>
      <c r="AH2010" s="7"/>
      <c r="AI2010" s="7"/>
      <c r="AJ2010" s="7"/>
      <c r="AK2010" s="7"/>
      <c r="AL2010" s="7"/>
      <c r="AM2010" s="7"/>
      <c r="AN2010" s="7"/>
      <c r="AO2010" s="7"/>
      <c r="AP2010" s="7"/>
      <c r="AQ2010" s="7"/>
      <c r="AR2010" s="7"/>
      <c r="AS2010" s="7"/>
      <c r="AT2010" s="7"/>
      <c r="AU2010" s="7"/>
      <c r="AV2010" s="7"/>
      <c r="AW2010" s="7"/>
      <c r="AX2010" s="7"/>
      <c r="AY2010" s="7"/>
      <c r="AZ2010" s="7"/>
      <c r="BA2010" s="7"/>
      <c r="BB2010" s="7"/>
    </row>
    <row r="2011" spans="1:54" x14ac:dyDescent="0.25">
      <c r="A2011" s="7"/>
      <c r="B2011" s="7"/>
      <c r="C2011" s="7"/>
      <c r="D2011" s="7"/>
      <c r="E2011" s="7"/>
      <c r="F2011" s="7"/>
      <c r="G2011" s="7"/>
      <c r="H2011" s="7"/>
      <c r="I2011" s="7"/>
      <c r="J2011" s="21"/>
      <c r="K2011" s="21"/>
      <c r="L2011" s="21"/>
      <c r="M2011" s="5"/>
      <c r="N2011" s="10"/>
      <c r="O2011" s="9"/>
      <c r="P2011" s="9"/>
      <c r="Q2011" s="9"/>
      <c r="R2011" s="9"/>
      <c r="S2011" s="7"/>
      <c r="T2011" s="7"/>
      <c r="U2011" s="7"/>
      <c r="V2011" s="7"/>
      <c r="W2011" s="7"/>
      <c r="X2011" s="7"/>
      <c r="Y2011" s="7"/>
      <c r="Z2011" s="7"/>
      <c r="AA2011" s="7"/>
      <c r="AF2011" s="7"/>
      <c r="AG2011" s="7"/>
      <c r="AH2011" s="7"/>
      <c r="AI2011" s="7"/>
      <c r="AJ2011" s="7"/>
      <c r="AK2011" s="7"/>
      <c r="AL2011" s="7"/>
      <c r="AM2011" s="7"/>
      <c r="AN2011" s="7"/>
      <c r="AO2011" s="7"/>
      <c r="AP2011" s="7"/>
      <c r="AQ2011" s="7"/>
      <c r="AR2011" s="7"/>
      <c r="AS2011" s="7"/>
      <c r="AT2011" s="7"/>
      <c r="AU2011" s="7"/>
      <c r="AV2011" s="7"/>
      <c r="AW2011" s="7"/>
      <c r="AX2011" s="7"/>
      <c r="AY2011" s="7"/>
      <c r="AZ2011" s="7"/>
      <c r="BA2011" s="7"/>
      <c r="BB2011" s="7"/>
    </row>
    <row r="2012" spans="1:54" x14ac:dyDescent="0.25">
      <c r="A2012" s="7"/>
      <c r="B2012" s="7"/>
      <c r="C2012" s="7"/>
      <c r="D2012" s="7"/>
      <c r="E2012" s="7"/>
      <c r="F2012" s="7"/>
      <c r="G2012" s="7"/>
      <c r="H2012" s="7"/>
      <c r="I2012" s="7"/>
      <c r="J2012" s="21"/>
      <c r="K2012" s="21"/>
      <c r="L2012" s="21"/>
      <c r="M2012" s="5"/>
      <c r="N2012" s="10"/>
      <c r="O2012" s="9"/>
      <c r="P2012" s="9"/>
      <c r="Q2012" s="9"/>
      <c r="R2012" s="9"/>
      <c r="S2012" s="7"/>
      <c r="T2012" s="7"/>
      <c r="U2012" s="7"/>
      <c r="V2012" s="7"/>
      <c r="W2012" s="7"/>
      <c r="X2012" s="7"/>
      <c r="Y2012" s="7"/>
      <c r="Z2012" s="7"/>
      <c r="AA2012" s="7"/>
      <c r="AF2012" s="7"/>
      <c r="AG2012" s="7"/>
      <c r="AH2012" s="7"/>
      <c r="AI2012" s="7"/>
      <c r="AJ2012" s="7"/>
      <c r="AK2012" s="7"/>
      <c r="AL2012" s="7"/>
      <c r="AM2012" s="7"/>
      <c r="AN2012" s="7"/>
      <c r="AO2012" s="7"/>
      <c r="AP2012" s="7"/>
      <c r="AQ2012" s="7"/>
      <c r="AR2012" s="7"/>
      <c r="AS2012" s="7"/>
      <c r="AT2012" s="7"/>
      <c r="AU2012" s="7"/>
      <c r="AV2012" s="7"/>
      <c r="AW2012" s="7"/>
      <c r="AX2012" s="7"/>
      <c r="AY2012" s="7"/>
      <c r="AZ2012" s="7"/>
      <c r="BA2012" s="7"/>
      <c r="BB2012" s="7"/>
    </row>
    <row r="2013" spans="1:54" x14ac:dyDescent="0.25">
      <c r="A2013" s="7"/>
      <c r="B2013" s="7"/>
      <c r="C2013" s="7"/>
      <c r="D2013" s="7"/>
      <c r="E2013" s="7"/>
      <c r="F2013" s="7"/>
      <c r="G2013" s="7"/>
      <c r="H2013" s="7"/>
      <c r="I2013" s="7"/>
      <c r="J2013" s="21"/>
      <c r="K2013" s="21"/>
      <c r="L2013" s="21"/>
      <c r="M2013" s="5"/>
      <c r="N2013" s="10"/>
      <c r="O2013" s="9"/>
      <c r="P2013" s="9"/>
      <c r="Q2013" s="9"/>
      <c r="R2013" s="9"/>
      <c r="S2013" s="7"/>
      <c r="T2013" s="7"/>
      <c r="U2013" s="7"/>
      <c r="V2013" s="7"/>
      <c r="W2013" s="7"/>
      <c r="X2013" s="7"/>
      <c r="Y2013" s="7"/>
      <c r="Z2013" s="7"/>
      <c r="AA2013" s="7"/>
      <c r="AF2013" s="7"/>
      <c r="AG2013" s="7"/>
      <c r="AH2013" s="7"/>
      <c r="AI2013" s="7"/>
      <c r="AJ2013" s="7"/>
      <c r="AK2013" s="7"/>
      <c r="AL2013" s="7"/>
      <c r="AM2013" s="7"/>
      <c r="AN2013" s="7"/>
      <c r="AO2013" s="7"/>
      <c r="AP2013" s="7"/>
      <c r="AQ2013" s="7"/>
      <c r="AR2013" s="7"/>
      <c r="AS2013" s="7"/>
      <c r="AT2013" s="7"/>
      <c r="AU2013" s="7"/>
      <c r="AV2013" s="7"/>
      <c r="AW2013" s="7"/>
      <c r="AX2013" s="7"/>
      <c r="AY2013" s="7"/>
      <c r="AZ2013" s="7"/>
      <c r="BA2013" s="7"/>
      <c r="BB2013" s="7"/>
    </row>
    <row r="2014" spans="1:54" x14ac:dyDescent="0.25">
      <c r="A2014" s="7"/>
      <c r="B2014" s="7"/>
      <c r="C2014" s="7"/>
      <c r="D2014" s="7"/>
      <c r="E2014" s="7"/>
      <c r="F2014" s="7"/>
      <c r="G2014" s="7"/>
      <c r="H2014" s="7"/>
      <c r="I2014" s="7"/>
      <c r="J2014" s="21"/>
      <c r="K2014" s="21"/>
      <c r="L2014" s="21"/>
      <c r="M2014" s="5"/>
      <c r="N2014" s="10"/>
      <c r="O2014" s="9"/>
      <c r="P2014" s="9"/>
      <c r="Q2014" s="9"/>
      <c r="R2014" s="9"/>
      <c r="S2014" s="7"/>
      <c r="T2014" s="7"/>
      <c r="U2014" s="7"/>
      <c r="V2014" s="7"/>
      <c r="W2014" s="7"/>
      <c r="X2014" s="7"/>
      <c r="Y2014" s="7"/>
      <c r="Z2014" s="7"/>
      <c r="AA2014" s="7"/>
      <c r="AF2014" s="7"/>
      <c r="AG2014" s="7"/>
      <c r="AH2014" s="7"/>
      <c r="AI2014" s="7"/>
      <c r="AJ2014" s="7"/>
      <c r="AK2014" s="7"/>
      <c r="AL2014" s="7"/>
      <c r="AM2014" s="7"/>
      <c r="AN2014" s="7"/>
      <c r="AO2014" s="7"/>
      <c r="AP2014" s="7"/>
      <c r="AQ2014" s="7"/>
      <c r="AR2014" s="7"/>
      <c r="AS2014" s="7"/>
      <c r="AT2014" s="7"/>
      <c r="AU2014" s="7"/>
      <c r="AV2014" s="7"/>
      <c r="AW2014" s="7"/>
      <c r="AX2014" s="7"/>
      <c r="AY2014" s="7"/>
      <c r="AZ2014" s="7"/>
      <c r="BA2014" s="7"/>
      <c r="BB2014" s="7"/>
    </row>
    <row r="2015" spans="1:54" x14ac:dyDescent="0.25">
      <c r="A2015" s="7"/>
      <c r="B2015" s="7"/>
      <c r="C2015" s="7"/>
      <c r="D2015" s="7"/>
      <c r="E2015" s="7"/>
      <c r="F2015" s="7"/>
      <c r="G2015" s="7"/>
      <c r="H2015" s="7"/>
      <c r="I2015" s="7"/>
      <c r="J2015" s="21"/>
      <c r="K2015" s="21"/>
      <c r="L2015" s="21"/>
      <c r="M2015" s="5"/>
      <c r="N2015" s="10"/>
      <c r="O2015" s="9"/>
      <c r="P2015" s="9"/>
      <c r="Q2015" s="9"/>
      <c r="R2015" s="9"/>
      <c r="S2015" s="7"/>
      <c r="T2015" s="7"/>
      <c r="U2015" s="7"/>
      <c r="V2015" s="7"/>
      <c r="W2015" s="7"/>
      <c r="X2015" s="7"/>
      <c r="Y2015" s="7"/>
      <c r="Z2015" s="7"/>
      <c r="AA2015" s="7"/>
      <c r="AF2015" s="7"/>
      <c r="AG2015" s="7"/>
      <c r="AH2015" s="7"/>
      <c r="AI2015" s="7"/>
      <c r="AJ2015" s="7"/>
      <c r="AK2015" s="7"/>
      <c r="AL2015" s="7"/>
      <c r="AM2015" s="7"/>
      <c r="AN2015" s="7"/>
      <c r="AO2015" s="7"/>
      <c r="AP2015" s="7"/>
      <c r="AQ2015" s="7"/>
      <c r="AR2015" s="7"/>
      <c r="AS2015" s="7"/>
      <c r="AT2015" s="7"/>
      <c r="AU2015" s="7"/>
      <c r="AV2015" s="7"/>
      <c r="AW2015" s="7"/>
      <c r="AX2015" s="7"/>
      <c r="AY2015" s="7"/>
      <c r="AZ2015" s="7"/>
      <c r="BA2015" s="7"/>
      <c r="BB2015" s="7"/>
    </row>
    <row r="2016" spans="1:54" x14ac:dyDescent="0.25">
      <c r="A2016" s="7"/>
      <c r="B2016" s="7"/>
      <c r="C2016" s="7"/>
      <c r="D2016" s="7"/>
      <c r="E2016" s="7"/>
      <c r="F2016" s="7"/>
      <c r="G2016" s="7"/>
      <c r="H2016" s="7"/>
      <c r="I2016" s="7"/>
      <c r="J2016" s="21"/>
      <c r="K2016" s="21"/>
      <c r="L2016" s="21"/>
      <c r="M2016" s="5"/>
      <c r="N2016" s="10"/>
      <c r="O2016" s="9"/>
      <c r="P2016" s="9"/>
      <c r="Q2016" s="9"/>
      <c r="R2016" s="9"/>
      <c r="S2016" s="7"/>
      <c r="T2016" s="7"/>
      <c r="U2016" s="7"/>
      <c r="V2016" s="7"/>
      <c r="W2016" s="7"/>
      <c r="X2016" s="7"/>
      <c r="Y2016" s="7"/>
      <c r="Z2016" s="7"/>
      <c r="AA2016" s="7"/>
      <c r="AF2016" s="7"/>
      <c r="AG2016" s="7"/>
      <c r="AH2016" s="7"/>
      <c r="AI2016" s="7"/>
      <c r="AJ2016" s="7"/>
      <c r="AK2016" s="7"/>
      <c r="AL2016" s="7"/>
      <c r="AM2016" s="7"/>
      <c r="AN2016" s="7"/>
      <c r="AO2016" s="7"/>
      <c r="AP2016" s="7"/>
      <c r="AQ2016" s="7"/>
      <c r="AR2016" s="7"/>
      <c r="AS2016" s="7"/>
      <c r="AT2016" s="7"/>
      <c r="AU2016" s="7"/>
      <c r="AV2016" s="7"/>
      <c r="AW2016" s="7"/>
      <c r="AX2016" s="7"/>
      <c r="AY2016" s="7"/>
      <c r="AZ2016" s="7"/>
      <c r="BA2016" s="7"/>
      <c r="BB2016" s="7"/>
    </row>
    <row r="2017" spans="1:54" x14ac:dyDescent="0.25">
      <c r="A2017" s="7"/>
      <c r="B2017" s="7"/>
      <c r="C2017" s="7"/>
      <c r="D2017" s="7"/>
      <c r="E2017" s="7"/>
      <c r="F2017" s="7"/>
      <c r="G2017" s="7"/>
      <c r="H2017" s="7"/>
      <c r="I2017" s="7"/>
      <c r="J2017" s="21"/>
      <c r="K2017" s="21"/>
      <c r="L2017" s="21"/>
      <c r="M2017" s="5"/>
      <c r="N2017" s="10"/>
      <c r="O2017" s="9"/>
      <c r="P2017" s="9"/>
      <c r="Q2017" s="9"/>
      <c r="R2017" s="9"/>
      <c r="S2017" s="7"/>
      <c r="T2017" s="7"/>
      <c r="U2017" s="7"/>
      <c r="V2017" s="7"/>
      <c r="W2017" s="7"/>
      <c r="X2017" s="7"/>
      <c r="Y2017" s="7"/>
      <c r="Z2017" s="7"/>
      <c r="AA2017" s="7"/>
      <c r="AF2017" s="7"/>
      <c r="AG2017" s="7"/>
      <c r="AH2017" s="7"/>
      <c r="AI2017" s="7"/>
      <c r="AJ2017" s="7"/>
      <c r="AK2017" s="7"/>
      <c r="AL2017" s="7"/>
      <c r="AM2017" s="7"/>
      <c r="AN2017" s="7"/>
      <c r="AO2017" s="7"/>
      <c r="AP2017" s="7"/>
      <c r="AQ2017" s="7"/>
      <c r="AR2017" s="7"/>
      <c r="AS2017" s="7"/>
      <c r="AT2017" s="7"/>
      <c r="AU2017" s="7"/>
      <c r="AV2017" s="7"/>
      <c r="AW2017" s="7"/>
      <c r="AX2017" s="7"/>
      <c r="AY2017" s="7"/>
      <c r="AZ2017" s="7"/>
      <c r="BA2017" s="7"/>
      <c r="BB2017" s="7"/>
    </row>
    <row r="2018" spans="1:54" x14ac:dyDescent="0.25">
      <c r="A2018" s="7"/>
      <c r="B2018" s="7"/>
      <c r="C2018" s="7"/>
      <c r="D2018" s="7"/>
      <c r="E2018" s="7"/>
      <c r="F2018" s="7"/>
      <c r="G2018" s="7"/>
      <c r="H2018" s="7"/>
      <c r="I2018" s="7"/>
      <c r="J2018" s="21"/>
      <c r="K2018" s="21"/>
      <c r="L2018" s="21"/>
      <c r="M2018" s="5"/>
      <c r="N2018" s="10"/>
      <c r="O2018" s="9"/>
      <c r="P2018" s="9"/>
      <c r="Q2018" s="9"/>
      <c r="R2018" s="9"/>
      <c r="S2018" s="7"/>
      <c r="T2018" s="7"/>
      <c r="U2018" s="7"/>
      <c r="V2018" s="7"/>
      <c r="W2018" s="7"/>
      <c r="X2018" s="7"/>
      <c r="Y2018" s="7"/>
      <c r="Z2018" s="7"/>
      <c r="AA2018" s="7"/>
      <c r="AF2018" s="7"/>
      <c r="AG2018" s="7"/>
      <c r="AH2018" s="7"/>
      <c r="AI2018" s="7"/>
      <c r="AJ2018" s="7"/>
      <c r="AK2018" s="7"/>
      <c r="AL2018" s="7"/>
      <c r="AM2018" s="7"/>
      <c r="AN2018" s="7"/>
      <c r="AO2018" s="7"/>
      <c r="AP2018" s="7"/>
      <c r="AQ2018" s="7"/>
      <c r="AR2018" s="7"/>
      <c r="AS2018" s="7"/>
      <c r="AT2018" s="7"/>
      <c r="AU2018" s="7"/>
      <c r="AV2018" s="7"/>
      <c r="AW2018" s="7"/>
      <c r="AX2018" s="7"/>
      <c r="AY2018" s="7"/>
      <c r="AZ2018" s="7"/>
      <c r="BA2018" s="7"/>
      <c r="BB2018" s="7"/>
    </row>
    <row r="2019" spans="1:54" x14ac:dyDescent="0.25">
      <c r="A2019" s="7"/>
      <c r="B2019" s="7"/>
      <c r="C2019" s="7"/>
      <c r="D2019" s="7"/>
      <c r="E2019" s="7"/>
      <c r="F2019" s="7"/>
      <c r="G2019" s="7"/>
      <c r="H2019" s="7"/>
      <c r="I2019" s="7"/>
      <c r="J2019" s="21"/>
      <c r="K2019" s="21"/>
      <c r="L2019" s="21"/>
      <c r="M2019" s="5"/>
      <c r="N2019" s="10"/>
      <c r="O2019" s="9"/>
      <c r="P2019" s="9"/>
      <c r="Q2019" s="9"/>
      <c r="R2019" s="9"/>
      <c r="S2019" s="7"/>
      <c r="T2019" s="7"/>
      <c r="U2019" s="7"/>
      <c r="V2019" s="7"/>
      <c r="W2019" s="7"/>
      <c r="X2019" s="7"/>
      <c r="Y2019" s="7"/>
      <c r="Z2019" s="7"/>
      <c r="AA2019" s="7"/>
      <c r="AF2019" s="7"/>
      <c r="AG2019" s="7"/>
      <c r="AH2019" s="7"/>
      <c r="AI2019" s="7"/>
      <c r="AJ2019" s="7"/>
      <c r="AK2019" s="7"/>
      <c r="AL2019" s="7"/>
      <c r="AM2019" s="7"/>
      <c r="AN2019" s="7"/>
      <c r="AO2019" s="7"/>
      <c r="AP2019" s="7"/>
      <c r="AQ2019" s="7"/>
      <c r="AR2019" s="7"/>
      <c r="AS2019" s="7"/>
      <c r="AT2019" s="7"/>
      <c r="AU2019" s="7"/>
      <c r="AV2019" s="7"/>
      <c r="AW2019" s="7"/>
      <c r="AX2019" s="7"/>
      <c r="AY2019" s="7"/>
      <c r="AZ2019" s="7"/>
      <c r="BA2019" s="7"/>
      <c r="BB2019" s="7"/>
    </row>
    <row r="2020" spans="1:54" x14ac:dyDescent="0.25">
      <c r="A2020" s="7"/>
      <c r="B2020" s="7"/>
      <c r="C2020" s="7"/>
      <c r="D2020" s="7"/>
      <c r="E2020" s="7"/>
      <c r="F2020" s="7"/>
      <c r="G2020" s="7"/>
      <c r="H2020" s="7"/>
      <c r="I2020" s="7"/>
      <c r="J2020" s="21"/>
      <c r="K2020" s="21"/>
      <c r="L2020" s="21"/>
      <c r="M2020" s="5"/>
      <c r="N2020" s="10"/>
      <c r="O2020" s="9"/>
      <c r="P2020" s="9"/>
      <c r="Q2020" s="9"/>
      <c r="R2020" s="9"/>
      <c r="S2020" s="7"/>
      <c r="T2020" s="7"/>
      <c r="U2020" s="7"/>
      <c r="V2020" s="7"/>
      <c r="W2020" s="7"/>
      <c r="X2020" s="7"/>
      <c r="Y2020" s="7"/>
      <c r="Z2020" s="7"/>
      <c r="AA2020" s="7"/>
      <c r="AF2020" s="7"/>
      <c r="AG2020" s="7"/>
      <c r="AH2020" s="7"/>
      <c r="AI2020" s="7"/>
      <c r="AJ2020" s="7"/>
      <c r="AK2020" s="7"/>
      <c r="AL2020" s="7"/>
      <c r="AM2020" s="7"/>
      <c r="AN2020" s="7"/>
      <c r="AO2020" s="7"/>
      <c r="AP2020" s="7"/>
      <c r="AQ2020" s="7"/>
      <c r="AR2020" s="7"/>
      <c r="AS2020" s="7"/>
      <c r="AT2020" s="7"/>
      <c r="AU2020" s="7"/>
      <c r="AV2020" s="7"/>
      <c r="AW2020" s="7"/>
      <c r="AX2020" s="7"/>
      <c r="AY2020" s="7"/>
      <c r="AZ2020" s="7"/>
      <c r="BA2020" s="7"/>
      <c r="BB2020" s="7"/>
    </row>
    <row r="2021" spans="1:54" x14ac:dyDescent="0.25">
      <c r="A2021" s="7"/>
      <c r="B2021" s="7"/>
      <c r="C2021" s="7"/>
      <c r="D2021" s="7"/>
      <c r="E2021" s="7"/>
      <c r="F2021" s="7"/>
      <c r="G2021" s="7"/>
      <c r="H2021" s="7"/>
      <c r="I2021" s="7"/>
      <c r="J2021" s="21"/>
      <c r="K2021" s="21"/>
      <c r="L2021" s="21"/>
      <c r="M2021" s="5"/>
      <c r="N2021" s="10"/>
      <c r="O2021" s="9"/>
      <c r="P2021" s="9"/>
      <c r="Q2021" s="9"/>
      <c r="R2021" s="9"/>
      <c r="S2021" s="7"/>
      <c r="T2021" s="7"/>
      <c r="U2021" s="7"/>
      <c r="V2021" s="7"/>
      <c r="W2021" s="7"/>
      <c r="X2021" s="7"/>
      <c r="Y2021" s="7"/>
      <c r="Z2021" s="7"/>
      <c r="AA2021" s="7"/>
      <c r="AF2021" s="7"/>
      <c r="AG2021" s="7"/>
      <c r="AH2021" s="7"/>
      <c r="AI2021" s="7"/>
      <c r="AJ2021" s="7"/>
      <c r="AK2021" s="7"/>
      <c r="AL2021" s="7"/>
      <c r="AM2021" s="7"/>
      <c r="AN2021" s="7"/>
      <c r="AO2021" s="7"/>
      <c r="AP2021" s="7"/>
      <c r="AQ2021" s="7"/>
      <c r="AR2021" s="7"/>
      <c r="AS2021" s="7"/>
      <c r="AT2021" s="7"/>
      <c r="AU2021" s="7"/>
      <c r="AV2021" s="7"/>
      <c r="AW2021" s="7"/>
      <c r="AX2021" s="7"/>
      <c r="AY2021" s="7"/>
      <c r="AZ2021" s="7"/>
      <c r="BA2021" s="7"/>
      <c r="BB2021" s="7"/>
    </row>
    <row r="2022" spans="1:54" x14ac:dyDescent="0.25">
      <c r="A2022" s="7"/>
      <c r="B2022" s="7"/>
      <c r="C2022" s="7"/>
      <c r="D2022" s="7"/>
      <c r="E2022" s="7"/>
      <c r="F2022" s="7"/>
      <c r="G2022" s="7"/>
      <c r="H2022" s="7"/>
      <c r="I2022" s="7"/>
      <c r="J2022" s="21"/>
      <c r="K2022" s="21"/>
      <c r="L2022" s="21"/>
      <c r="M2022" s="5"/>
      <c r="N2022" s="10"/>
      <c r="O2022" s="9"/>
      <c r="P2022" s="9"/>
      <c r="Q2022" s="9"/>
      <c r="R2022" s="9"/>
      <c r="S2022" s="7"/>
      <c r="T2022" s="7"/>
      <c r="U2022" s="7"/>
      <c r="V2022" s="7"/>
      <c r="W2022" s="7"/>
      <c r="X2022" s="7"/>
      <c r="Y2022" s="7"/>
      <c r="Z2022" s="7"/>
      <c r="AA2022" s="7"/>
      <c r="AF2022" s="7"/>
      <c r="AG2022" s="7"/>
      <c r="AH2022" s="7"/>
      <c r="AI2022" s="7"/>
      <c r="AJ2022" s="7"/>
      <c r="AK2022" s="7"/>
      <c r="AL2022" s="7"/>
      <c r="AM2022" s="7"/>
      <c r="AN2022" s="7"/>
      <c r="AO2022" s="7"/>
      <c r="AP2022" s="7"/>
      <c r="AQ2022" s="7"/>
      <c r="AR2022" s="7"/>
      <c r="AS2022" s="7"/>
      <c r="AT2022" s="7"/>
      <c r="AU2022" s="7"/>
      <c r="AV2022" s="7"/>
      <c r="AW2022" s="7"/>
      <c r="AX2022" s="7"/>
      <c r="AY2022" s="7"/>
      <c r="AZ2022" s="7"/>
      <c r="BA2022" s="7"/>
      <c r="BB2022" s="7"/>
    </row>
    <row r="2023" spans="1:54" x14ac:dyDescent="0.25">
      <c r="A2023" s="7"/>
      <c r="B2023" s="7"/>
      <c r="C2023" s="7"/>
      <c r="D2023" s="7"/>
      <c r="E2023" s="7"/>
      <c r="F2023" s="7"/>
      <c r="G2023" s="7"/>
      <c r="H2023" s="7"/>
      <c r="I2023" s="7"/>
      <c r="J2023" s="21"/>
      <c r="K2023" s="21"/>
      <c r="L2023" s="21"/>
      <c r="M2023" s="5"/>
      <c r="N2023" s="10"/>
      <c r="O2023" s="9"/>
      <c r="P2023" s="9"/>
      <c r="Q2023" s="9"/>
      <c r="R2023" s="9"/>
      <c r="S2023" s="7"/>
      <c r="T2023" s="7"/>
      <c r="U2023" s="7"/>
      <c r="V2023" s="7"/>
      <c r="W2023" s="7"/>
      <c r="X2023" s="7"/>
      <c r="Y2023" s="7"/>
      <c r="Z2023" s="7"/>
      <c r="AA2023" s="7"/>
      <c r="AF2023" s="7"/>
      <c r="AG2023" s="7"/>
      <c r="AH2023" s="7"/>
      <c r="AI2023" s="7"/>
      <c r="AJ2023" s="7"/>
      <c r="AK2023" s="7"/>
      <c r="AL2023" s="7"/>
      <c r="AM2023" s="7"/>
      <c r="AN2023" s="7"/>
      <c r="AO2023" s="7"/>
      <c r="AP2023" s="7"/>
      <c r="AQ2023" s="7"/>
      <c r="AR2023" s="7"/>
      <c r="AS2023" s="7"/>
      <c r="AT2023" s="7"/>
      <c r="AU2023" s="7"/>
      <c r="AV2023" s="7"/>
      <c r="AW2023" s="7"/>
      <c r="AX2023" s="7"/>
      <c r="AY2023" s="7"/>
      <c r="AZ2023" s="7"/>
      <c r="BA2023" s="7"/>
      <c r="BB2023" s="7"/>
    </row>
    <row r="2024" spans="1:54" x14ac:dyDescent="0.25">
      <c r="A2024" s="7"/>
      <c r="B2024" s="7"/>
      <c r="C2024" s="7"/>
      <c r="D2024" s="7"/>
      <c r="E2024" s="7"/>
      <c r="F2024" s="7"/>
      <c r="G2024" s="7"/>
      <c r="H2024" s="7"/>
      <c r="I2024" s="7"/>
      <c r="J2024" s="21"/>
      <c r="K2024" s="21"/>
      <c r="L2024" s="21"/>
      <c r="M2024" s="5"/>
      <c r="N2024" s="10"/>
      <c r="O2024" s="9"/>
      <c r="P2024" s="9"/>
      <c r="Q2024" s="9"/>
      <c r="R2024" s="9"/>
      <c r="S2024" s="7"/>
      <c r="T2024" s="7"/>
      <c r="U2024" s="7"/>
      <c r="V2024" s="7"/>
      <c r="W2024" s="7"/>
      <c r="X2024" s="7"/>
      <c r="Y2024" s="7"/>
      <c r="Z2024" s="7"/>
      <c r="AA2024" s="7"/>
      <c r="AF2024" s="7"/>
      <c r="AG2024" s="7"/>
      <c r="AH2024" s="7"/>
      <c r="AI2024" s="7"/>
      <c r="AJ2024" s="7"/>
      <c r="AK2024" s="7"/>
      <c r="AL2024" s="7"/>
      <c r="AM2024" s="7"/>
      <c r="AN2024" s="7"/>
      <c r="AO2024" s="7"/>
      <c r="AP2024" s="7"/>
      <c r="AQ2024" s="7"/>
      <c r="AR2024" s="7"/>
      <c r="AS2024" s="7"/>
      <c r="AT2024" s="7"/>
      <c r="AU2024" s="7"/>
      <c r="AV2024" s="7"/>
      <c r="AW2024" s="7"/>
      <c r="AX2024" s="7"/>
      <c r="AY2024" s="7"/>
      <c r="AZ2024" s="7"/>
      <c r="BA2024" s="7"/>
      <c r="BB2024" s="7"/>
    </row>
    <row r="2025" spans="1:54" x14ac:dyDescent="0.25">
      <c r="A2025" s="7"/>
      <c r="B2025" s="7"/>
      <c r="C2025" s="7"/>
      <c r="D2025" s="7"/>
      <c r="E2025" s="7"/>
      <c r="F2025" s="7"/>
      <c r="G2025" s="7"/>
      <c r="H2025" s="7"/>
      <c r="I2025" s="7"/>
      <c r="J2025" s="21"/>
      <c r="K2025" s="21"/>
      <c r="L2025" s="21"/>
      <c r="M2025" s="5"/>
      <c r="N2025" s="10"/>
      <c r="O2025" s="9"/>
      <c r="P2025" s="9"/>
      <c r="Q2025" s="9"/>
      <c r="R2025" s="9"/>
      <c r="S2025" s="7"/>
      <c r="T2025" s="7"/>
      <c r="U2025" s="7"/>
      <c r="V2025" s="7"/>
      <c r="W2025" s="7"/>
      <c r="X2025" s="7"/>
      <c r="Y2025" s="7"/>
      <c r="Z2025" s="7"/>
      <c r="AA2025" s="7"/>
      <c r="AF2025" s="7"/>
      <c r="AG2025" s="7"/>
      <c r="AH2025" s="7"/>
      <c r="AI2025" s="7"/>
      <c r="AJ2025" s="7"/>
      <c r="AK2025" s="7"/>
      <c r="AL2025" s="7"/>
      <c r="AM2025" s="7"/>
      <c r="AN2025" s="7"/>
      <c r="AO2025" s="7"/>
      <c r="AP2025" s="7"/>
      <c r="AQ2025" s="7"/>
      <c r="AR2025" s="7"/>
      <c r="AS2025" s="7"/>
      <c r="AT2025" s="7"/>
      <c r="AU2025" s="7"/>
      <c r="AV2025" s="7"/>
      <c r="AW2025" s="7"/>
      <c r="AX2025" s="7"/>
      <c r="AY2025" s="7"/>
      <c r="AZ2025" s="7"/>
      <c r="BA2025" s="7"/>
      <c r="BB2025" s="7"/>
    </row>
    <row r="2026" spans="1:54" x14ac:dyDescent="0.25">
      <c r="A2026" s="7"/>
      <c r="B2026" s="7"/>
      <c r="C2026" s="7"/>
      <c r="D2026" s="7"/>
      <c r="E2026" s="7"/>
      <c r="F2026" s="7"/>
      <c r="G2026" s="7"/>
      <c r="H2026" s="7"/>
      <c r="I2026" s="7"/>
      <c r="J2026" s="21"/>
      <c r="K2026" s="21"/>
      <c r="L2026" s="21"/>
      <c r="M2026" s="5"/>
      <c r="N2026" s="10"/>
      <c r="O2026" s="9"/>
      <c r="P2026" s="9"/>
      <c r="Q2026" s="9"/>
      <c r="R2026" s="9"/>
      <c r="S2026" s="7"/>
      <c r="T2026" s="7"/>
      <c r="U2026" s="7"/>
      <c r="V2026" s="7"/>
      <c r="W2026" s="7"/>
      <c r="X2026" s="7"/>
      <c r="Y2026" s="7"/>
      <c r="Z2026" s="7"/>
      <c r="AA2026" s="7"/>
      <c r="AF2026" s="7"/>
      <c r="AG2026" s="7"/>
      <c r="AH2026" s="7"/>
      <c r="AI2026" s="7"/>
      <c r="AJ2026" s="7"/>
      <c r="AK2026" s="7"/>
      <c r="AL2026" s="7"/>
      <c r="AM2026" s="7"/>
      <c r="AN2026" s="7"/>
      <c r="AO2026" s="7"/>
      <c r="AP2026" s="7"/>
      <c r="AQ2026" s="7"/>
      <c r="AR2026" s="7"/>
      <c r="AS2026" s="7"/>
      <c r="AT2026" s="7"/>
      <c r="AU2026" s="7"/>
      <c r="AV2026" s="7"/>
      <c r="AW2026" s="7"/>
      <c r="AX2026" s="7"/>
      <c r="AY2026" s="7"/>
      <c r="AZ2026" s="7"/>
      <c r="BA2026" s="7"/>
      <c r="BB2026" s="7"/>
    </row>
    <row r="2027" spans="1:54" x14ac:dyDescent="0.25">
      <c r="A2027" s="7"/>
      <c r="B2027" s="7"/>
      <c r="C2027" s="7"/>
      <c r="D2027" s="7"/>
      <c r="E2027" s="7"/>
      <c r="F2027" s="7"/>
      <c r="G2027" s="7"/>
      <c r="H2027" s="7"/>
      <c r="I2027" s="7"/>
      <c r="J2027" s="21"/>
      <c r="K2027" s="21"/>
      <c r="L2027" s="21"/>
      <c r="M2027" s="5"/>
      <c r="N2027" s="10"/>
      <c r="O2027" s="9"/>
      <c r="P2027" s="9"/>
      <c r="Q2027" s="9"/>
      <c r="R2027" s="9"/>
      <c r="S2027" s="7"/>
      <c r="T2027" s="7"/>
      <c r="U2027" s="7"/>
      <c r="V2027" s="7"/>
      <c r="W2027" s="7"/>
      <c r="X2027" s="7"/>
      <c r="Y2027" s="7"/>
      <c r="Z2027" s="7"/>
      <c r="AA2027" s="7"/>
      <c r="AF2027" s="7"/>
      <c r="AG2027" s="7"/>
      <c r="AH2027" s="7"/>
      <c r="AI2027" s="7"/>
      <c r="AJ2027" s="7"/>
      <c r="AK2027" s="7"/>
      <c r="AL2027" s="7"/>
      <c r="AM2027" s="7"/>
      <c r="AN2027" s="7"/>
      <c r="AO2027" s="7"/>
      <c r="AP2027" s="7"/>
      <c r="AQ2027" s="7"/>
      <c r="AR2027" s="7"/>
      <c r="AS2027" s="7"/>
      <c r="AT2027" s="7"/>
      <c r="AU2027" s="7"/>
      <c r="AV2027" s="7"/>
      <c r="AW2027" s="7"/>
      <c r="AX2027" s="7"/>
      <c r="AY2027" s="7"/>
      <c r="AZ2027" s="7"/>
      <c r="BA2027" s="7"/>
      <c r="BB2027" s="7"/>
    </row>
    <row r="2028" spans="1:54" x14ac:dyDescent="0.25">
      <c r="A2028" s="7"/>
      <c r="B2028" s="7"/>
      <c r="C2028" s="7"/>
      <c r="D2028" s="7"/>
      <c r="E2028" s="7"/>
      <c r="F2028" s="7"/>
      <c r="G2028" s="7"/>
      <c r="H2028" s="7"/>
      <c r="I2028" s="7"/>
      <c r="J2028" s="21"/>
      <c r="K2028" s="21"/>
      <c r="L2028" s="21"/>
      <c r="M2028" s="5"/>
      <c r="N2028" s="10"/>
      <c r="O2028" s="9"/>
      <c r="P2028" s="9"/>
      <c r="Q2028" s="9"/>
      <c r="R2028" s="9"/>
      <c r="S2028" s="7"/>
      <c r="T2028" s="7"/>
      <c r="U2028" s="7"/>
      <c r="V2028" s="7"/>
      <c r="W2028" s="7"/>
      <c r="X2028" s="7"/>
      <c r="Y2028" s="7"/>
      <c r="Z2028" s="7"/>
      <c r="AA2028" s="7"/>
      <c r="AF2028" s="7"/>
      <c r="AG2028" s="7"/>
      <c r="AH2028" s="7"/>
      <c r="AI2028" s="7"/>
      <c r="AJ2028" s="7"/>
      <c r="AK2028" s="7"/>
      <c r="AL2028" s="7"/>
      <c r="AM2028" s="7"/>
      <c r="AN2028" s="7"/>
      <c r="AO2028" s="7"/>
      <c r="AP2028" s="7"/>
      <c r="AQ2028" s="7"/>
      <c r="AR2028" s="7"/>
      <c r="AS2028" s="7"/>
      <c r="AT2028" s="7"/>
      <c r="AU2028" s="7"/>
      <c r="AV2028" s="7"/>
      <c r="AW2028" s="7"/>
      <c r="AX2028" s="7"/>
      <c r="AY2028" s="7"/>
      <c r="AZ2028" s="7"/>
      <c r="BA2028" s="7"/>
      <c r="BB2028" s="7"/>
    </row>
    <row r="2029" spans="1:54" x14ac:dyDescent="0.25">
      <c r="A2029" s="7"/>
      <c r="B2029" s="7"/>
      <c r="C2029" s="7"/>
      <c r="D2029" s="7"/>
      <c r="E2029" s="7"/>
      <c r="F2029" s="7"/>
      <c r="G2029" s="7"/>
      <c r="H2029" s="7"/>
      <c r="I2029" s="7"/>
      <c r="J2029" s="21"/>
      <c r="K2029" s="21"/>
      <c r="L2029" s="21"/>
      <c r="M2029" s="5"/>
      <c r="N2029" s="10"/>
      <c r="O2029" s="9"/>
      <c r="P2029" s="9"/>
      <c r="Q2029" s="9"/>
      <c r="R2029" s="9"/>
      <c r="S2029" s="7"/>
      <c r="T2029" s="7"/>
      <c r="U2029" s="7"/>
      <c r="V2029" s="7"/>
      <c r="W2029" s="7"/>
      <c r="X2029" s="7"/>
      <c r="Y2029" s="7"/>
      <c r="Z2029" s="7"/>
      <c r="AA2029" s="7"/>
      <c r="AF2029" s="7"/>
      <c r="AG2029" s="7"/>
      <c r="AH2029" s="7"/>
      <c r="AI2029" s="7"/>
      <c r="AJ2029" s="7"/>
      <c r="AK2029" s="7"/>
      <c r="AL2029" s="7"/>
      <c r="AM2029" s="7"/>
      <c r="AN2029" s="7"/>
      <c r="AO2029" s="7"/>
      <c r="AP2029" s="7"/>
      <c r="AQ2029" s="7"/>
      <c r="AR2029" s="7"/>
      <c r="AS2029" s="7"/>
      <c r="AT2029" s="7"/>
      <c r="AU2029" s="7"/>
      <c r="AV2029" s="7"/>
      <c r="AW2029" s="7"/>
      <c r="AX2029" s="7"/>
      <c r="AY2029" s="7"/>
      <c r="AZ2029" s="7"/>
      <c r="BA2029" s="7"/>
      <c r="BB2029" s="7"/>
    </row>
    <row r="2030" spans="1:54" x14ac:dyDescent="0.25">
      <c r="A2030" s="7"/>
      <c r="B2030" s="7"/>
      <c r="C2030" s="7"/>
      <c r="D2030" s="7"/>
      <c r="E2030" s="7"/>
      <c r="F2030" s="7"/>
      <c r="G2030" s="7"/>
      <c r="H2030" s="7"/>
      <c r="I2030" s="7"/>
      <c r="J2030" s="21"/>
      <c r="K2030" s="21"/>
      <c r="L2030" s="21"/>
      <c r="M2030" s="5"/>
      <c r="N2030" s="10"/>
      <c r="O2030" s="9"/>
      <c r="P2030" s="9"/>
      <c r="Q2030" s="9"/>
      <c r="R2030" s="9"/>
      <c r="S2030" s="7"/>
      <c r="T2030" s="7"/>
      <c r="U2030" s="7"/>
      <c r="V2030" s="7"/>
      <c r="W2030" s="7"/>
      <c r="X2030" s="7"/>
      <c r="Y2030" s="7"/>
      <c r="Z2030" s="7"/>
      <c r="AA2030" s="7"/>
      <c r="AF2030" s="7"/>
      <c r="AG2030" s="7"/>
      <c r="AH2030" s="7"/>
      <c r="AI2030" s="7"/>
      <c r="AJ2030" s="7"/>
      <c r="AK2030" s="7"/>
      <c r="AL2030" s="7"/>
      <c r="AM2030" s="7"/>
      <c r="AN2030" s="7"/>
      <c r="AO2030" s="7"/>
      <c r="AP2030" s="7"/>
      <c r="AQ2030" s="7"/>
      <c r="AR2030" s="7"/>
      <c r="AS2030" s="7"/>
      <c r="AT2030" s="7"/>
      <c r="AU2030" s="7"/>
      <c r="AV2030" s="7"/>
      <c r="AW2030" s="7"/>
      <c r="AX2030" s="7"/>
      <c r="AY2030" s="7"/>
      <c r="AZ2030" s="7"/>
      <c r="BA2030" s="7"/>
      <c r="BB2030" s="7"/>
    </row>
    <row r="2031" spans="1:54" x14ac:dyDescent="0.25">
      <c r="A2031" s="7"/>
      <c r="B2031" s="7"/>
      <c r="C2031" s="7"/>
      <c r="D2031" s="7"/>
      <c r="E2031" s="7"/>
      <c r="F2031" s="7"/>
      <c r="G2031" s="7"/>
      <c r="H2031" s="7"/>
      <c r="I2031" s="7"/>
      <c r="J2031" s="21"/>
      <c r="K2031" s="21"/>
      <c r="L2031" s="21"/>
      <c r="M2031" s="5"/>
      <c r="N2031" s="10"/>
      <c r="O2031" s="9"/>
      <c r="P2031" s="9"/>
      <c r="Q2031" s="9"/>
      <c r="R2031" s="9"/>
      <c r="S2031" s="7"/>
      <c r="T2031" s="7"/>
      <c r="U2031" s="7"/>
      <c r="V2031" s="7"/>
      <c r="W2031" s="7"/>
      <c r="X2031" s="7"/>
      <c r="Y2031" s="7"/>
      <c r="Z2031" s="7"/>
      <c r="AA2031" s="7"/>
      <c r="AF2031" s="7"/>
      <c r="AG2031" s="7"/>
      <c r="AH2031" s="7"/>
      <c r="AI2031" s="7"/>
      <c r="AJ2031" s="7"/>
      <c r="AK2031" s="7"/>
      <c r="AL2031" s="7"/>
      <c r="AM2031" s="7"/>
      <c r="AN2031" s="7"/>
      <c r="AO2031" s="7"/>
      <c r="AP2031" s="7"/>
      <c r="AQ2031" s="7"/>
      <c r="AR2031" s="7"/>
      <c r="AS2031" s="7"/>
      <c r="AT2031" s="7"/>
      <c r="AU2031" s="7"/>
      <c r="AV2031" s="7"/>
      <c r="AW2031" s="7"/>
      <c r="AX2031" s="7"/>
      <c r="AY2031" s="7"/>
      <c r="AZ2031" s="7"/>
      <c r="BA2031" s="7"/>
      <c r="BB2031" s="7"/>
    </row>
    <row r="2032" spans="1:54" x14ac:dyDescent="0.25">
      <c r="A2032" s="7"/>
      <c r="B2032" s="7"/>
      <c r="C2032" s="7"/>
      <c r="D2032" s="7"/>
      <c r="E2032" s="7"/>
      <c r="F2032" s="7"/>
      <c r="G2032" s="7"/>
      <c r="H2032" s="7"/>
      <c r="I2032" s="7"/>
      <c r="J2032" s="21"/>
      <c r="K2032" s="21"/>
      <c r="L2032" s="21"/>
      <c r="M2032" s="5"/>
      <c r="N2032" s="10"/>
      <c r="O2032" s="9"/>
      <c r="P2032" s="9"/>
      <c r="Q2032" s="9"/>
      <c r="R2032" s="9"/>
      <c r="S2032" s="7"/>
      <c r="T2032" s="7"/>
      <c r="U2032" s="7"/>
      <c r="V2032" s="7"/>
      <c r="W2032" s="7"/>
      <c r="X2032" s="7"/>
      <c r="Y2032" s="7"/>
      <c r="Z2032" s="7"/>
      <c r="AA2032" s="7"/>
      <c r="AF2032" s="7"/>
      <c r="AG2032" s="7"/>
      <c r="AH2032" s="7"/>
      <c r="AI2032" s="7"/>
      <c r="AJ2032" s="7"/>
      <c r="AK2032" s="7"/>
      <c r="AL2032" s="7"/>
      <c r="AM2032" s="7"/>
      <c r="AN2032" s="7"/>
      <c r="AO2032" s="7"/>
      <c r="AP2032" s="7"/>
      <c r="AQ2032" s="7"/>
      <c r="AR2032" s="7"/>
      <c r="AS2032" s="7"/>
      <c r="AT2032" s="7"/>
      <c r="AU2032" s="7"/>
      <c r="AV2032" s="7"/>
      <c r="AW2032" s="7"/>
      <c r="AX2032" s="7"/>
      <c r="AY2032" s="7"/>
      <c r="AZ2032" s="7"/>
      <c r="BA2032" s="7"/>
      <c r="BB2032" s="7"/>
    </row>
    <row r="2033" spans="1:54" x14ac:dyDescent="0.25">
      <c r="A2033" s="7"/>
      <c r="B2033" s="7"/>
      <c r="C2033" s="7"/>
      <c r="D2033" s="7"/>
      <c r="E2033" s="7"/>
      <c r="F2033" s="7"/>
      <c r="G2033" s="7"/>
      <c r="H2033" s="7"/>
      <c r="I2033" s="7"/>
      <c r="J2033" s="21"/>
      <c r="K2033" s="21"/>
      <c r="L2033" s="21"/>
      <c r="M2033" s="5"/>
      <c r="N2033" s="10"/>
      <c r="O2033" s="9"/>
      <c r="P2033" s="9"/>
      <c r="Q2033" s="9"/>
      <c r="R2033" s="9"/>
      <c r="S2033" s="7"/>
      <c r="T2033" s="7"/>
      <c r="U2033" s="7"/>
      <c r="V2033" s="7"/>
      <c r="W2033" s="7"/>
      <c r="X2033" s="7"/>
      <c r="Y2033" s="7"/>
      <c r="Z2033" s="7"/>
      <c r="AA2033" s="7"/>
      <c r="AF2033" s="7"/>
      <c r="AG2033" s="7"/>
      <c r="AH2033" s="7"/>
      <c r="AI2033" s="7"/>
      <c r="AJ2033" s="7"/>
      <c r="AK2033" s="7"/>
      <c r="AL2033" s="7"/>
      <c r="AM2033" s="7"/>
      <c r="AN2033" s="7"/>
      <c r="AO2033" s="7"/>
      <c r="AP2033" s="7"/>
      <c r="AQ2033" s="7"/>
      <c r="AR2033" s="7"/>
      <c r="AS2033" s="7"/>
      <c r="AT2033" s="7"/>
      <c r="AU2033" s="7"/>
      <c r="AV2033" s="7"/>
      <c r="AW2033" s="7"/>
      <c r="AX2033" s="7"/>
      <c r="AY2033" s="7"/>
      <c r="AZ2033" s="7"/>
      <c r="BA2033" s="7"/>
      <c r="BB2033" s="7"/>
    </row>
    <row r="2034" spans="1:54" x14ac:dyDescent="0.25">
      <c r="A2034" s="7"/>
      <c r="B2034" s="7"/>
      <c r="C2034" s="7"/>
      <c r="D2034" s="7"/>
      <c r="E2034" s="7"/>
      <c r="F2034" s="7"/>
      <c r="G2034" s="7"/>
      <c r="H2034" s="7"/>
      <c r="I2034" s="7"/>
      <c r="J2034" s="21"/>
      <c r="K2034" s="21"/>
      <c r="L2034" s="21"/>
      <c r="M2034" s="5"/>
      <c r="N2034" s="10"/>
      <c r="O2034" s="9"/>
      <c r="P2034" s="9"/>
      <c r="Q2034" s="9"/>
      <c r="R2034" s="9"/>
      <c r="S2034" s="7"/>
      <c r="T2034" s="7"/>
      <c r="U2034" s="7"/>
      <c r="V2034" s="7"/>
      <c r="W2034" s="7"/>
      <c r="X2034" s="7"/>
      <c r="Y2034" s="7"/>
      <c r="Z2034" s="7"/>
      <c r="AA2034" s="7"/>
      <c r="AF2034" s="7"/>
      <c r="AG2034" s="7"/>
      <c r="AH2034" s="7"/>
      <c r="AI2034" s="7"/>
      <c r="AJ2034" s="7"/>
      <c r="AK2034" s="7"/>
      <c r="AL2034" s="7"/>
      <c r="AM2034" s="7"/>
      <c r="AN2034" s="7"/>
      <c r="AO2034" s="7"/>
      <c r="AP2034" s="7"/>
      <c r="AQ2034" s="7"/>
      <c r="AR2034" s="7"/>
      <c r="AS2034" s="7"/>
      <c r="AT2034" s="7"/>
      <c r="AU2034" s="7"/>
      <c r="AV2034" s="7"/>
      <c r="AW2034" s="7"/>
      <c r="AX2034" s="7"/>
      <c r="AY2034" s="7"/>
      <c r="AZ2034" s="7"/>
      <c r="BA2034" s="7"/>
      <c r="BB2034" s="7"/>
    </row>
    <row r="2035" spans="1:54" x14ac:dyDescent="0.25">
      <c r="A2035" s="7"/>
      <c r="B2035" s="7"/>
      <c r="C2035" s="7"/>
      <c r="D2035" s="7"/>
      <c r="E2035" s="7"/>
      <c r="F2035" s="7"/>
      <c r="G2035" s="7"/>
      <c r="H2035" s="7"/>
      <c r="I2035" s="7"/>
      <c r="J2035" s="21"/>
      <c r="K2035" s="21"/>
      <c r="L2035" s="21"/>
      <c r="M2035" s="5"/>
      <c r="N2035" s="10"/>
      <c r="O2035" s="9"/>
      <c r="P2035" s="9"/>
      <c r="Q2035" s="9"/>
      <c r="R2035" s="9"/>
      <c r="S2035" s="7"/>
      <c r="T2035" s="7"/>
      <c r="U2035" s="7"/>
      <c r="V2035" s="7"/>
      <c r="W2035" s="7"/>
      <c r="X2035" s="7"/>
      <c r="Y2035" s="7"/>
      <c r="Z2035" s="7"/>
      <c r="AA2035" s="7"/>
      <c r="AF2035" s="7"/>
      <c r="AG2035" s="7"/>
      <c r="AH2035" s="7"/>
      <c r="AI2035" s="7"/>
      <c r="AJ2035" s="7"/>
      <c r="AK2035" s="7"/>
      <c r="AL2035" s="7"/>
      <c r="AM2035" s="7"/>
      <c r="AN2035" s="7"/>
      <c r="AO2035" s="7"/>
      <c r="AP2035" s="7"/>
      <c r="AQ2035" s="7"/>
      <c r="AR2035" s="7"/>
      <c r="AS2035" s="7"/>
      <c r="AT2035" s="7"/>
      <c r="AU2035" s="7"/>
      <c r="AV2035" s="7"/>
      <c r="AW2035" s="7"/>
      <c r="AX2035" s="7"/>
      <c r="AY2035" s="7"/>
      <c r="AZ2035" s="7"/>
      <c r="BA2035" s="7"/>
      <c r="BB2035" s="7"/>
    </row>
    <row r="2036" spans="1:54" x14ac:dyDescent="0.25">
      <c r="A2036" s="7"/>
      <c r="B2036" s="7"/>
      <c r="C2036" s="7"/>
      <c r="D2036" s="7"/>
      <c r="E2036" s="7"/>
      <c r="F2036" s="7"/>
      <c r="G2036" s="7"/>
      <c r="H2036" s="7"/>
      <c r="I2036" s="7"/>
      <c r="J2036" s="21"/>
      <c r="K2036" s="21"/>
      <c r="L2036" s="21"/>
      <c r="M2036" s="5"/>
      <c r="N2036" s="10"/>
      <c r="O2036" s="9"/>
      <c r="P2036" s="9"/>
      <c r="Q2036" s="9"/>
      <c r="R2036" s="9"/>
      <c r="S2036" s="7"/>
      <c r="T2036" s="7"/>
      <c r="U2036" s="7"/>
      <c r="V2036" s="7"/>
      <c r="W2036" s="7"/>
      <c r="X2036" s="7"/>
      <c r="Y2036" s="7"/>
      <c r="Z2036" s="7"/>
      <c r="AA2036" s="7"/>
      <c r="AF2036" s="7"/>
      <c r="AG2036" s="7"/>
      <c r="AH2036" s="7"/>
      <c r="AI2036" s="7"/>
      <c r="AJ2036" s="7"/>
      <c r="AK2036" s="7"/>
      <c r="AL2036" s="7"/>
      <c r="AM2036" s="7"/>
      <c r="AN2036" s="7"/>
      <c r="AO2036" s="7"/>
      <c r="AP2036" s="7"/>
      <c r="AQ2036" s="7"/>
      <c r="AR2036" s="7"/>
      <c r="AS2036" s="7"/>
      <c r="AT2036" s="7"/>
      <c r="AU2036" s="7"/>
      <c r="AV2036" s="7"/>
      <c r="AW2036" s="7"/>
      <c r="AX2036" s="7"/>
      <c r="AY2036" s="7"/>
      <c r="AZ2036" s="7"/>
      <c r="BA2036" s="7"/>
      <c r="BB2036" s="7"/>
    </row>
    <row r="2037" spans="1:54" x14ac:dyDescent="0.25">
      <c r="A2037" s="7"/>
      <c r="B2037" s="7"/>
      <c r="C2037" s="7"/>
      <c r="D2037" s="7"/>
      <c r="E2037" s="7"/>
      <c r="F2037" s="7"/>
      <c r="G2037" s="7"/>
      <c r="H2037" s="7"/>
      <c r="I2037" s="7"/>
      <c r="J2037" s="21"/>
      <c r="K2037" s="21"/>
      <c r="L2037" s="21"/>
      <c r="M2037" s="5"/>
      <c r="N2037" s="10"/>
      <c r="O2037" s="9"/>
      <c r="P2037" s="9"/>
      <c r="Q2037" s="9"/>
      <c r="R2037" s="9"/>
      <c r="S2037" s="7"/>
      <c r="T2037" s="7"/>
      <c r="U2037" s="7"/>
      <c r="V2037" s="7"/>
      <c r="W2037" s="7"/>
      <c r="X2037" s="7"/>
      <c r="Y2037" s="7"/>
      <c r="Z2037" s="7"/>
      <c r="AA2037" s="7"/>
      <c r="AF2037" s="7"/>
      <c r="AG2037" s="7"/>
      <c r="AH2037" s="7"/>
      <c r="AI2037" s="7"/>
      <c r="AJ2037" s="7"/>
      <c r="AK2037" s="7"/>
      <c r="AL2037" s="7"/>
      <c r="AM2037" s="7"/>
      <c r="AN2037" s="7"/>
      <c r="AO2037" s="7"/>
      <c r="AP2037" s="7"/>
      <c r="AQ2037" s="7"/>
      <c r="AR2037" s="7"/>
      <c r="AS2037" s="7"/>
      <c r="AT2037" s="7"/>
      <c r="AU2037" s="7"/>
      <c r="AV2037" s="7"/>
      <c r="AW2037" s="7"/>
      <c r="AX2037" s="7"/>
      <c r="AY2037" s="7"/>
      <c r="AZ2037" s="7"/>
      <c r="BA2037" s="7"/>
      <c r="BB2037" s="7"/>
    </row>
    <row r="2038" spans="1:54" x14ac:dyDescent="0.25">
      <c r="A2038" s="7"/>
      <c r="B2038" s="7"/>
      <c r="C2038" s="7"/>
      <c r="D2038" s="7"/>
      <c r="E2038" s="7"/>
      <c r="F2038" s="7"/>
      <c r="G2038" s="7"/>
      <c r="H2038" s="7"/>
      <c r="I2038" s="7"/>
      <c r="J2038" s="21"/>
      <c r="K2038" s="21"/>
      <c r="L2038" s="21"/>
      <c r="M2038" s="5"/>
      <c r="N2038" s="10"/>
      <c r="O2038" s="9"/>
      <c r="P2038" s="9"/>
      <c r="Q2038" s="9"/>
      <c r="R2038" s="9"/>
      <c r="S2038" s="7"/>
      <c r="T2038" s="7"/>
      <c r="U2038" s="7"/>
      <c r="V2038" s="7"/>
      <c r="W2038" s="7"/>
      <c r="X2038" s="7"/>
      <c r="Y2038" s="7"/>
      <c r="Z2038" s="7"/>
      <c r="AA2038" s="7"/>
      <c r="AF2038" s="7"/>
      <c r="AG2038" s="7"/>
      <c r="AH2038" s="7"/>
      <c r="AI2038" s="7"/>
      <c r="AJ2038" s="7"/>
      <c r="AK2038" s="7"/>
      <c r="AL2038" s="7"/>
      <c r="AM2038" s="7"/>
      <c r="AN2038" s="7"/>
      <c r="AO2038" s="7"/>
      <c r="AP2038" s="7"/>
      <c r="AQ2038" s="7"/>
      <c r="AR2038" s="7"/>
      <c r="AS2038" s="7"/>
      <c r="AT2038" s="7"/>
      <c r="AU2038" s="7"/>
      <c r="AV2038" s="7"/>
      <c r="AW2038" s="7"/>
      <c r="AX2038" s="7"/>
      <c r="AY2038" s="7"/>
      <c r="AZ2038" s="7"/>
      <c r="BA2038" s="7"/>
      <c r="BB2038" s="7"/>
    </row>
    <row r="2039" spans="1:54" x14ac:dyDescent="0.25">
      <c r="A2039" s="7"/>
      <c r="B2039" s="7"/>
      <c r="C2039" s="7"/>
      <c r="D2039" s="7"/>
      <c r="E2039" s="7"/>
      <c r="F2039" s="7"/>
      <c r="G2039" s="7"/>
      <c r="H2039" s="7"/>
      <c r="I2039" s="7"/>
      <c r="J2039" s="21"/>
      <c r="K2039" s="21"/>
      <c r="L2039" s="21"/>
      <c r="M2039" s="5"/>
      <c r="N2039" s="10"/>
      <c r="O2039" s="9"/>
      <c r="P2039" s="9"/>
      <c r="Q2039" s="9"/>
      <c r="R2039" s="9"/>
      <c r="S2039" s="7"/>
      <c r="T2039" s="7"/>
      <c r="U2039" s="7"/>
      <c r="V2039" s="7"/>
      <c r="W2039" s="7"/>
      <c r="X2039" s="7"/>
      <c r="Y2039" s="7"/>
      <c r="Z2039" s="7"/>
      <c r="AA2039" s="7"/>
      <c r="AF2039" s="7"/>
      <c r="AG2039" s="7"/>
      <c r="AH2039" s="7"/>
      <c r="AI2039" s="7"/>
      <c r="AJ2039" s="7"/>
      <c r="AK2039" s="7"/>
      <c r="AL2039" s="7"/>
      <c r="AM2039" s="7"/>
      <c r="AN2039" s="7"/>
      <c r="AO2039" s="7"/>
      <c r="AP2039" s="7"/>
      <c r="AQ2039" s="7"/>
      <c r="AR2039" s="7"/>
      <c r="AS2039" s="7"/>
      <c r="AT2039" s="7"/>
      <c r="AU2039" s="7"/>
      <c r="AV2039" s="7"/>
      <c r="AW2039" s="7"/>
      <c r="AX2039" s="7"/>
      <c r="AY2039" s="7"/>
      <c r="AZ2039" s="7"/>
      <c r="BA2039" s="7"/>
      <c r="BB2039" s="7"/>
    </row>
    <row r="2040" spans="1:54" x14ac:dyDescent="0.25">
      <c r="A2040" s="7"/>
      <c r="B2040" s="7"/>
      <c r="C2040" s="7"/>
      <c r="D2040" s="7"/>
      <c r="E2040" s="7"/>
      <c r="F2040" s="7"/>
      <c r="G2040" s="7"/>
      <c r="H2040" s="7"/>
      <c r="I2040" s="7"/>
      <c r="J2040" s="21"/>
      <c r="K2040" s="21"/>
      <c r="L2040" s="21"/>
      <c r="M2040" s="5"/>
      <c r="N2040" s="10"/>
      <c r="O2040" s="9"/>
      <c r="P2040" s="9"/>
      <c r="Q2040" s="9"/>
      <c r="R2040" s="9"/>
      <c r="S2040" s="7"/>
      <c r="T2040" s="7"/>
      <c r="U2040" s="7"/>
      <c r="V2040" s="7"/>
      <c r="W2040" s="7"/>
      <c r="X2040" s="7"/>
      <c r="Y2040" s="7"/>
      <c r="Z2040" s="7"/>
      <c r="AA2040" s="7"/>
      <c r="AF2040" s="7"/>
      <c r="AG2040" s="7"/>
      <c r="AH2040" s="7"/>
      <c r="AI2040" s="7"/>
      <c r="AJ2040" s="7"/>
      <c r="AK2040" s="7"/>
      <c r="AL2040" s="7"/>
      <c r="AM2040" s="7"/>
      <c r="AN2040" s="7"/>
      <c r="AO2040" s="7"/>
      <c r="AP2040" s="7"/>
      <c r="AQ2040" s="7"/>
      <c r="AR2040" s="7"/>
      <c r="AS2040" s="7"/>
      <c r="AT2040" s="7"/>
      <c r="AU2040" s="7"/>
      <c r="AV2040" s="7"/>
      <c r="AW2040" s="7"/>
      <c r="AX2040" s="7"/>
      <c r="AY2040" s="7"/>
      <c r="AZ2040" s="7"/>
      <c r="BA2040" s="7"/>
      <c r="BB2040" s="7"/>
    </row>
    <row r="2041" spans="1:54" x14ac:dyDescent="0.25">
      <c r="A2041" s="7"/>
      <c r="B2041" s="7"/>
      <c r="C2041" s="7"/>
      <c r="D2041" s="7"/>
      <c r="E2041" s="7"/>
      <c r="F2041" s="7"/>
      <c r="G2041" s="7"/>
      <c r="H2041" s="7"/>
      <c r="I2041" s="7"/>
      <c r="J2041" s="21"/>
      <c r="K2041" s="21"/>
      <c r="L2041" s="21"/>
      <c r="M2041" s="5"/>
      <c r="N2041" s="10"/>
      <c r="O2041" s="9"/>
      <c r="P2041" s="9"/>
      <c r="Q2041" s="9"/>
      <c r="R2041" s="9"/>
      <c r="S2041" s="7"/>
      <c r="T2041" s="7"/>
      <c r="U2041" s="7"/>
      <c r="V2041" s="7"/>
      <c r="W2041" s="7"/>
      <c r="X2041" s="7"/>
      <c r="Y2041" s="7"/>
      <c r="Z2041" s="7"/>
      <c r="AA2041" s="7"/>
      <c r="AF2041" s="7"/>
      <c r="AG2041" s="7"/>
      <c r="AH2041" s="7"/>
      <c r="AI2041" s="7"/>
      <c r="AJ2041" s="7"/>
      <c r="AK2041" s="7"/>
      <c r="AL2041" s="7"/>
      <c r="AM2041" s="7"/>
      <c r="AN2041" s="7"/>
      <c r="AO2041" s="7"/>
      <c r="AP2041" s="7"/>
      <c r="AQ2041" s="7"/>
      <c r="AR2041" s="7"/>
      <c r="AS2041" s="7"/>
      <c r="AT2041" s="7"/>
      <c r="AU2041" s="7"/>
      <c r="AV2041" s="7"/>
      <c r="AW2041" s="7"/>
      <c r="AX2041" s="7"/>
      <c r="AY2041" s="7"/>
      <c r="AZ2041" s="7"/>
      <c r="BA2041" s="7"/>
      <c r="BB2041" s="7"/>
    </row>
    <row r="2042" spans="1:54" x14ac:dyDescent="0.25">
      <c r="A2042" s="7"/>
      <c r="B2042" s="7"/>
      <c r="C2042" s="7"/>
      <c r="D2042" s="7"/>
      <c r="E2042" s="7"/>
      <c r="F2042" s="7"/>
      <c r="G2042" s="7"/>
      <c r="H2042" s="7"/>
      <c r="I2042" s="7"/>
      <c r="J2042" s="21"/>
      <c r="K2042" s="21"/>
      <c r="L2042" s="21"/>
      <c r="M2042" s="5"/>
      <c r="N2042" s="10"/>
      <c r="O2042" s="9"/>
      <c r="P2042" s="9"/>
      <c r="Q2042" s="9"/>
      <c r="R2042" s="9"/>
      <c r="S2042" s="7"/>
      <c r="T2042" s="7"/>
      <c r="U2042" s="7"/>
      <c r="V2042" s="7"/>
      <c r="W2042" s="7"/>
      <c r="X2042" s="7"/>
      <c r="Y2042" s="7"/>
      <c r="Z2042" s="7"/>
      <c r="AA2042" s="7"/>
      <c r="AF2042" s="7"/>
      <c r="AG2042" s="7"/>
      <c r="AH2042" s="7"/>
      <c r="AI2042" s="7"/>
      <c r="AJ2042" s="7"/>
      <c r="AK2042" s="7"/>
      <c r="AL2042" s="7"/>
      <c r="AM2042" s="7"/>
      <c r="AN2042" s="7"/>
      <c r="AO2042" s="7"/>
      <c r="AP2042" s="7"/>
      <c r="AQ2042" s="7"/>
      <c r="AR2042" s="7"/>
      <c r="AS2042" s="7"/>
      <c r="AT2042" s="7"/>
      <c r="AU2042" s="7"/>
      <c r="AV2042" s="7"/>
      <c r="AW2042" s="7"/>
      <c r="AX2042" s="7"/>
      <c r="AY2042" s="7"/>
      <c r="AZ2042" s="7"/>
      <c r="BA2042" s="7"/>
      <c r="BB2042" s="7"/>
    </row>
    <row r="2043" spans="1:54" x14ac:dyDescent="0.25">
      <c r="A2043" s="7"/>
      <c r="B2043" s="7"/>
      <c r="C2043" s="7"/>
      <c r="D2043" s="7"/>
      <c r="E2043" s="7"/>
      <c r="F2043" s="7"/>
      <c r="G2043" s="7"/>
      <c r="H2043" s="7"/>
      <c r="I2043" s="7"/>
      <c r="J2043" s="21"/>
      <c r="K2043" s="21"/>
      <c r="L2043" s="21"/>
      <c r="M2043" s="5"/>
      <c r="N2043" s="10"/>
      <c r="O2043" s="9"/>
      <c r="P2043" s="9"/>
      <c r="Q2043" s="9"/>
      <c r="R2043" s="9"/>
      <c r="S2043" s="7"/>
      <c r="T2043" s="7"/>
      <c r="U2043" s="7"/>
      <c r="V2043" s="7"/>
      <c r="W2043" s="7"/>
      <c r="X2043" s="7"/>
      <c r="Y2043" s="7"/>
      <c r="Z2043" s="7"/>
      <c r="AA2043" s="7"/>
      <c r="AF2043" s="7"/>
      <c r="AG2043" s="7"/>
      <c r="AH2043" s="7"/>
      <c r="AI2043" s="7"/>
      <c r="AJ2043" s="7"/>
      <c r="AK2043" s="7"/>
      <c r="AL2043" s="7"/>
      <c r="AM2043" s="7"/>
      <c r="AN2043" s="7"/>
      <c r="AO2043" s="7"/>
      <c r="AP2043" s="7"/>
      <c r="AQ2043" s="7"/>
      <c r="AR2043" s="7"/>
      <c r="AS2043" s="7"/>
      <c r="AT2043" s="7"/>
      <c r="AU2043" s="7"/>
      <c r="AV2043" s="7"/>
      <c r="AW2043" s="7"/>
      <c r="AX2043" s="7"/>
      <c r="AY2043" s="7"/>
      <c r="AZ2043" s="7"/>
      <c r="BA2043" s="7"/>
      <c r="BB2043" s="7"/>
    </row>
    <row r="2044" spans="1:54" x14ac:dyDescent="0.25">
      <c r="A2044" s="7"/>
      <c r="B2044" s="7"/>
      <c r="C2044" s="7"/>
      <c r="D2044" s="7"/>
      <c r="E2044" s="7"/>
      <c r="F2044" s="7"/>
      <c r="G2044" s="7"/>
      <c r="H2044" s="7"/>
      <c r="I2044" s="7"/>
      <c r="J2044" s="21"/>
      <c r="K2044" s="21"/>
      <c r="L2044" s="21"/>
      <c r="M2044" s="5"/>
      <c r="N2044" s="10"/>
      <c r="O2044" s="9"/>
      <c r="P2044" s="9"/>
      <c r="Q2044" s="9"/>
      <c r="R2044" s="9"/>
      <c r="S2044" s="7"/>
      <c r="T2044" s="7"/>
      <c r="U2044" s="7"/>
      <c r="V2044" s="7"/>
      <c r="W2044" s="7"/>
      <c r="X2044" s="7"/>
      <c r="Y2044" s="7"/>
      <c r="Z2044" s="7"/>
      <c r="AA2044" s="7"/>
      <c r="AF2044" s="7"/>
      <c r="AG2044" s="7"/>
      <c r="AH2044" s="7"/>
      <c r="AI2044" s="7"/>
      <c r="AJ2044" s="7"/>
      <c r="AK2044" s="7"/>
      <c r="AL2044" s="7"/>
      <c r="AM2044" s="7"/>
      <c r="AN2044" s="7"/>
      <c r="AO2044" s="7"/>
      <c r="AP2044" s="7"/>
      <c r="AQ2044" s="7"/>
      <c r="AR2044" s="7"/>
      <c r="AS2044" s="7"/>
      <c r="AT2044" s="7"/>
      <c r="AU2044" s="7"/>
      <c r="AV2044" s="7"/>
      <c r="AW2044" s="7"/>
      <c r="AX2044" s="7"/>
      <c r="AY2044" s="7"/>
      <c r="AZ2044" s="7"/>
      <c r="BA2044" s="7"/>
      <c r="BB2044" s="7"/>
    </row>
    <row r="2045" spans="1:54" x14ac:dyDescent="0.25">
      <c r="A2045" s="7"/>
      <c r="B2045" s="7"/>
      <c r="C2045" s="7"/>
      <c r="D2045" s="7"/>
      <c r="E2045" s="7"/>
      <c r="F2045" s="7"/>
      <c r="G2045" s="7"/>
      <c r="H2045" s="7"/>
      <c r="I2045" s="7"/>
      <c r="J2045" s="21"/>
      <c r="K2045" s="21"/>
      <c r="L2045" s="21"/>
      <c r="M2045" s="5"/>
      <c r="N2045" s="10"/>
      <c r="O2045" s="9"/>
      <c r="P2045" s="9"/>
      <c r="Q2045" s="9"/>
      <c r="R2045" s="9"/>
      <c r="S2045" s="7"/>
      <c r="T2045" s="7"/>
      <c r="U2045" s="7"/>
      <c r="V2045" s="7"/>
      <c r="W2045" s="7"/>
      <c r="X2045" s="7"/>
      <c r="Y2045" s="7"/>
      <c r="Z2045" s="7"/>
      <c r="AA2045" s="7"/>
      <c r="AF2045" s="7"/>
      <c r="AG2045" s="7"/>
      <c r="AH2045" s="7"/>
      <c r="AI2045" s="7"/>
      <c r="AJ2045" s="7"/>
      <c r="AK2045" s="7"/>
      <c r="AL2045" s="7"/>
      <c r="AM2045" s="7"/>
      <c r="AN2045" s="7"/>
      <c r="AO2045" s="7"/>
      <c r="AP2045" s="7"/>
      <c r="AQ2045" s="7"/>
      <c r="AR2045" s="7"/>
      <c r="AS2045" s="7"/>
      <c r="AT2045" s="7"/>
      <c r="AU2045" s="7"/>
      <c r="AV2045" s="7"/>
      <c r="AW2045" s="7"/>
      <c r="AX2045" s="7"/>
      <c r="AY2045" s="7"/>
      <c r="AZ2045" s="7"/>
      <c r="BA2045" s="7"/>
      <c r="BB2045" s="7"/>
    </row>
    <row r="2046" spans="1:54" x14ac:dyDescent="0.25">
      <c r="A2046" s="7"/>
      <c r="B2046" s="7"/>
      <c r="C2046" s="7"/>
      <c r="D2046" s="7"/>
      <c r="E2046" s="7"/>
      <c r="F2046" s="7"/>
      <c r="G2046" s="7"/>
      <c r="H2046" s="7"/>
      <c r="I2046" s="7"/>
      <c r="J2046" s="21"/>
      <c r="K2046" s="21"/>
      <c r="L2046" s="21"/>
      <c r="M2046" s="5"/>
      <c r="N2046" s="10"/>
      <c r="O2046" s="9"/>
      <c r="P2046" s="9"/>
      <c r="Q2046" s="9"/>
      <c r="R2046" s="9"/>
      <c r="S2046" s="7"/>
      <c r="T2046" s="7"/>
      <c r="U2046" s="7"/>
      <c r="V2046" s="7"/>
      <c r="W2046" s="7"/>
      <c r="X2046" s="7"/>
      <c r="Y2046" s="7"/>
      <c r="Z2046" s="7"/>
      <c r="AA2046" s="7"/>
      <c r="AF2046" s="7"/>
      <c r="AG2046" s="7"/>
      <c r="AH2046" s="7"/>
      <c r="AI2046" s="7"/>
      <c r="AJ2046" s="7"/>
      <c r="AK2046" s="7"/>
      <c r="AL2046" s="7"/>
      <c r="AM2046" s="7"/>
      <c r="AN2046" s="7"/>
      <c r="AO2046" s="7"/>
      <c r="AP2046" s="7"/>
      <c r="AQ2046" s="7"/>
      <c r="AR2046" s="7"/>
      <c r="AS2046" s="7"/>
      <c r="AT2046" s="7"/>
      <c r="AU2046" s="7"/>
      <c r="AV2046" s="7"/>
      <c r="AW2046" s="7"/>
      <c r="AX2046" s="7"/>
      <c r="AY2046" s="7"/>
      <c r="AZ2046" s="7"/>
      <c r="BA2046" s="7"/>
      <c r="BB2046" s="7"/>
    </row>
    <row r="2047" spans="1:54" x14ac:dyDescent="0.25">
      <c r="A2047" s="7"/>
      <c r="B2047" s="7"/>
      <c r="C2047" s="7"/>
      <c r="D2047" s="7"/>
      <c r="E2047" s="7"/>
      <c r="F2047" s="7"/>
      <c r="G2047" s="7"/>
      <c r="H2047" s="7"/>
      <c r="I2047" s="7"/>
      <c r="J2047" s="21"/>
      <c r="K2047" s="21"/>
      <c r="L2047" s="21"/>
      <c r="M2047" s="5"/>
      <c r="N2047" s="10"/>
      <c r="O2047" s="9"/>
      <c r="P2047" s="9"/>
      <c r="Q2047" s="9"/>
      <c r="R2047" s="9"/>
      <c r="S2047" s="7"/>
      <c r="T2047" s="7"/>
      <c r="U2047" s="7"/>
      <c r="V2047" s="7"/>
      <c r="W2047" s="7"/>
      <c r="X2047" s="7"/>
      <c r="Y2047" s="7"/>
      <c r="Z2047" s="7"/>
      <c r="AA2047" s="7"/>
      <c r="AF2047" s="7"/>
      <c r="AG2047" s="7"/>
      <c r="AH2047" s="7"/>
      <c r="AI2047" s="7"/>
      <c r="AJ2047" s="7"/>
      <c r="AK2047" s="7"/>
      <c r="AL2047" s="7"/>
      <c r="AM2047" s="7"/>
      <c r="AN2047" s="7"/>
      <c r="AO2047" s="7"/>
      <c r="AP2047" s="7"/>
      <c r="AQ2047" s="7"/>
      <c r="AR2047" s="7"/>
      <c r="AS2047" s="7"/>
      <c r="AT2047" s="7"/>
      <c r="AU2047" s="7"/>
      <c r="AV2047" s="7"/>
      <c r="AW2047" s="7"/>
      <c r="AX2047" s="7"/>
      <c r="AY2047" s="7"/>
      <c r="AZ2047" s="7"/>
      <c r="BA2047" s="7"/>
      <c r="BB2047" s="7"/>
    </row>
    <row r="2048" spans="1:54" x14ac:dyDescent="0.25">
      <c r="A2048" s="7"/>
      <c r="B2048" s="7"/>
      <c r="C2048" s="7"/>
      <c r="D2048" s="7"/>
      <c r="E2048" s="7"/>
      <c r="F2048" s="7"/>
      <c r="G2048" s="7"/>
      <c r="H2048" s="7"/>
      <c r="I2048" s="7"/>
      <c r="J2048" s="21"/>
      <c r="K2048" s="21"/>
      <c r="L2048" s="21"/>
      <c r="M2048" s="5"/>
      <c r="N2048" s="10"/>
      <c r="O2048" s="9"/>
      <c r="P2048" s="9"/>
      <c r="Q2048" s="9"/>
      <c r="R2048" s="9"/>
      <c r="S2048" s="7"/>
      <c r="T2048" s="7"/>
      <c r="U2048" s="7"/>
      <c r="V2048" s="7"/>
      <c r="W2048" s="7"/>
      <c r="X2048" s="7"/>
      <c r="Y2048" s="7"/>
      <c r="Z2048" s="7"/>
      <c r="AA2048" s="7"/>
      <c r="AF2048" s="7"/>
      <c r="AG2048" s="7"/>
      <c r="AH2048" s="7"/>
      <c r="AI2048" s="7"/>
      <c r="AJ2048" s="7"/>
      <c r="AK2048" s="7"/>
      <c r="AL2048" s="7"/>
      <c r="AM2048" s="7"/>
      <c r="AN2048" s="7"/>
      <c r="AO2048" s="7"/>
      <c r="AP2048" s="7"/>
      <c r="AQ2048" s="7"/>
      <c r="AR2048" s="7"/>
      <c r="AS2048" s="7"/>
      <c r="AT2048" s="7"/>
      <c r="AU2048" s="7"/>
      <c r="AV2048" s="7"/>
      <c r="AW2048" s="7"/>
      <c r="AX2048" s="7"/>
      <c r="AY2048" s="7"/>
      <c r="AZ2048" s="7"/>
      <c r="BA2048" s="7"/>
      <c r="BB2048" s="7"/>
    </row>
    <row r="2049" spans="1:54" x14ac:dyDescent="0.25">
      <c r="A2049" s="7"/>
      <c r="B2049" s="7"/>
      <c r="C2049" s="7"/>
      <c r="D2049" s="7"/>
      <c r="E2049" s="7"/>
      <c r="F2049" s="7"/>
      <c r="G2049" s="7"/>
      <c r="H2049" s="7"/>
      <c r="I2049" s="7"/>
      <c r="J2049" s="21"/>
      <c r="K2049" s="21"/>
      <c r="L2049" s="21"/>
      <c r="M2049" s="5"/>
      <c r="N2049" s="10"/>
      <c r="O2049" s="9"/>
      <c r="P2049" s="9"/>
      <c r="Q2049" s="9"/>
      <c r="R2049" s="9"/>
      <c r="S2049" s="7"/>
      <c r="T2049" s="7"/>
      <c r="U2049" s="7"/>
      <c r="V2049" s="7"/>
      <c r="W2049" s="7"/>
      <c r="X2049" s="7"/>
      <c r="Y2049" s="7"/>
      <c r="Z2049" s="7"/>
      <c r="AA2049" s="7"/>
      <c r="AF2049" s="7"/>
      <c r="AG2049" s="7"/>
      <c r="AH2049" s="7"/>
      <c r="AI2049" s="7"/>
      <c r="AJ2049" s="7"/>
      <c r="AK2049" s="7"/>
      <c r="AL2049" s="7"/>
      <c r="AM2049" s="7"/>
      <c r="AN2049" s="7"/>
      <c r="AO2049" s="7"/>
      <c r="AP2049" s="7"/>
      <c r="AQ2049" s="7"/>
      <c r="AR2049" s="7"/>
      <c r="AS2049" s="7"/>
      <c r="AT2049" s="7"/>
      <c r="AU2049" s="7"/>
      <c r="AV2049" s="7"/>
      <c r="AW2049" s="7"/>
      <c r="AX2049" s="7"/>
      <c r="AY2049" s="7"/>
      <c r="AZ2049" s="7"/>
      <c r="BA2049" s="7"/>
      <c r="BB2049" s="7"/>
    </row>
    <row r="2050" spans="1:54" x14ac:dyDescent="0.25">
      <c r="A2050" s="7"/>
      <c r="B2050" s="7"/>
      <c r="C2050" s="7"/>
      <c r="D2050" s="7"/>
      <c r="E2050" s="7"/>
      <c r="F2050" s="7"/>
      <c r="G2050" s="7"/>
      <c r="H2050" s="7"/>
      <c r="I2050" s="7"/>
      <c r="J2050" s="21"/>
      <c r="K2050" s="21"/>
      <c r="L2050" s="21"/>
      <c r="M2050" s="5"/>
      <c r="N2050" s="10"/>
      <c r="O2050" s="9"/>
      <c r="P2050" s="9"/>
      <c r="Q2050" s="9"/>
      <c r="R2050" s="9"/>
      <c r="S2050" s="7"/>
      <c r="T2050" s="7"/>
      <c r="U2050" s="7"/>
      <c r="V2050" s="7"/>
      <c r="W2050" s="7"/>
      <c r="X2050" s="7"/>
      <c r="Y2050" s="7"/>
      <c r="Z2050" s="7"/>
      <c r="AA2050" s="7"/>
      <c r="AF2050" s="7"/>
      <c r="AG2050" s="7"/>
      <c r="AH2050" s="7"/>
      <c r="AI2050" s="7"/>
      <c r="AJ2050" s="7"/>
      <c r="AK2050" s="7"/>
      <c r="AL2050" s="7"/>
      <c r="AM2050" s="7"/>
      <c r="AN2050" s="7"/>
      <c r="AO2050" s="7"/>
      <c r="AP2050" s="7"/>
      <c r="AQ2050" s="7"/>
      <c r="AR2050" s="7"/>
      <c r="AS2050" s="7"/>
      <c r="AT2050" s="7"/>
      <c r="AU2050" s="7"/>
      <c r="AV2050" s="7"/>
      <c r="AW2050" s="7"/>
      <c r="AX2050" s="7"/>
      <c r="AY2050" s="7"/>
      <c r="AZ2050" s="7"/>
      <c r="BA2050" s="7"/>
      <c r="BB2050" s="7"/>
    </row>
    <row r="2051" spans="1:54" x14ac:dyDescent="0.25">
      <c r="A2051" s="7"/>
      <c r="B2051" s="7"/>
      <c r="C2051" s="7"/>
      <c r="D2051" s="7"/>
      <c r="E2051" s="7"/>
      <c r="F2051" s="7"/>
      <c r="G2051" s="7"/>
      <c r="H2051" s="7"/>
      <c r="I2051" s="7"/>
      <c r="J2051" s="21"/>
      <c r="K2051" s="21"/>
      <c r="L2051" s="21"/>
      <c r="M2051" s="5"/>
      <c r="N2051" s="10"/>
      <c r="O2051" s="9"/>
      <c r="P2051" s="9"/>
      <c r="Q2051" s="9"/>
      <c r="R2051" s="9"/>
      <c r="S2051" s="7"/>
      <c r="T2051" s="7"/>
      <c r="U2051" s="7"/>
      <c r="V2051" s="7"/>
      <c r="W2051" s="7"/>
      <c r="X2051" s="7"/>
      <c r="Y2051" s="7"/>
      <c r="Z2051" s="7"/>
      <c r="AA2051" s="7"/>
      <c r="AF2051" s="7"/>
      <c r="AG2051" s="7"/>
      <c r="AH2051" s="7"/>
      <c r="AI2051" s="7"/>
      <c r="AJ2051" s="7"/>
      <c r="AK2051" s="7"/>
      <c r="AL2051" s="7"/>
      <c r="AM2051" s="7"/>
      <c r="AN2051" s="7"/>
      <c r="AO2051" s="7"/>
      <c r="AP2051" s="7"/>
      <c r="AQ2051" s="7"/>
      <c r="AR2051" s="7"/>
      <c r="AS2051" s="7"/>
      <c r="AT2051" s="7"/>
      <c r="AU2051" s="7"/>
      <c r="AV2051" s="7"/>
      <c r="AW2051" s="7"/>
      <c r="AX2051" s="7"/>
      <c r="AY2051" s="7"/>
      <c r="AZ2051" s="7"/>
      <c r="BA2051" s="7"/>
      <c r="BB2051" s="7"/>
    </row>
    <row r="2052" spans="1:54" x14ac:dyDescent="0.25">
      <c r="A2052" s="7"/>
      <c r="B2052" s="7"/>
      <c r="C2052" s="7"/>
      <c r="D2052" s="7"/>
      <c r="E2052" s="7"/>
      <c r="F2052" s="7"/>
      <c r="G2052" s="7"/>
      <c r="H2052" s="7"/>
      <c r="I2052" s="7"/>
      <c r="J2052" s="21"/>
      <c r="K2052" s="21"/>
      <c r="L2052" s="21"/>
      <c r="M2052" s="5"/>
      <c r="N2052" s="10"/>
      <c r="O2052" s="9"/>
      <c r="P2052" s="9"/>
      <c r="Q2052" s="9"/>
      <c r="R2052" s="9"/>
      <c r="S2052" s="7"/>
      <c r="T2052" s="7"/>
      <c r="U2052" s="7"/>
      <c r="V2052" s="7"/>
      <c r="W2052" s="7"/>
      <c r="X2052" s="7"/>
      <c r="Y2052" s="7"/>
      <c r="Z2052" s="7"/>
      <c r="AA2052" s="7"/>
      <c r="AF2052" s="7"/>
      <c r="AG2052" s="7"/>
      <c r="AH2052" s="7"/>
      <c r="AI2052" s="7"/>
      <c r="AJ2052" s="7"/>
      <c r="AK2052" s="7"/>
      <c r="AL2052" s="7"/>
      <c r="AM2052" s="7"/>
      <c r="AN2052" s="7"/>
      <c r="AO2052" s="7"/>
      <c r="AP2052" s="7"/>
      <c r="AQ2052" s="7"/>
      <c r="AR2052" s="7"/>
      <c r="AS2052" s="7"/>
      <c r="AT2052" s="7"/>
      <c r="AU2052" s="7"/>
      <c r="AV2052" s="7"/>
      <c r="AW2052" s="7"/>
      <c r="AX2052" s="7"/>
      <c r="AY2052" s="7"/>
      <c r="AZ2052" s="7"/>
      <c r="BA2052" s="7"/>
      <c r="BB2052" s="7"/>
    </row>
    <row r="2053" spans="1:54" x14ac:dyDescent="0.25">
      <c r="A2053" s="7"/>
      <c r="B2053" s="7"/>
      <c r="C2053" s="7"/>
      <c r="D2053" s="7"/>
      <c r="E2053" s="7"/>
      <c r="F2053" s="7"/>
      <c r="G2053" s="7"/>
      <c r="H2053" s="7"/>
      <c r="I2053" s="7"/>
      <c r="J2053" s="21"/>
      <c r="K2053" s="21"/>
      <c r="L2053" s="21"/>
      <c r="M2053" s="5"/>
      <c r="N2053" s="10"/>
      <c r="O2053" s="9"/>
      <c r="P2053" s="9"/>
      <c r="Q2053" s="9"/>
      <c r="R2053" s="9"/>
      <c r="S2053" s="7"/>
      <c r="T2053" s="7"/>
      <c r="U2053" s="7"/>
      <c r="V2053" s="7"/>
      <c r="W2053" s="7"/>
      <c r="X2053" s="7"/>
      <c r="Y2053" s="7"/>
      <c r="Z2053" s="7"/>
      <c r="AA2053" s="7"/>
      <c r="AF2053" s="7"/>
      <c r="AG2053" s="7"/>
      <c r="AH2053" s="7"/>
      <c r="AI2053" s="7"/>
      <c r="AJ2053" s="7"/>
      <c r="AK2053" s="7"/>
      <c r="AL2053" s="7"/>
      <c r="AM2053" s="7"/>
      <c r="AN2053" s="7"/>
      <c r="AO2053" s="7"/>
      <c r="AP2053" s="7"/>
      <c r="AQ2053" s="7"/>
      <c r="AR2053" s="7"/>
      <c r="AS2053" s="7"/>
      <c r="AT2053" s="7"/>
      <c r="AU2053" s="7"/>
      <c r="AV2053" s="7"/>
      <c r="AW2053" s="7"/>
      <c r="AX2053" s="7"/>
      <c r="AY2053" s="7"/>
      <c r="AZ2053" s="7"/>
      <c r="BA2053" s="7"/>
      <c r="BB2053" s="7"/>
    </row>
    <row r="2054" spans="1:54" x14ac:dyDescent="0.25">
      <c r="A2054" s="7"/>
      <c r="B2054" s="7"/>
      <c r="C2054" s="7"/>
      <c r="D2054" s="7"/>
      <c r="E2054" s="7"/>
      <c r="F2054" s="7"/>
      <c r="G2054" s="7"/>
      <c r="H2054" s="7"/>
      <c r="I2054" s="7"/>
      <c r="J2054" s="21"/>
      <c r="K2054" s="21"/>
      <c r="L2054" s="21"/>
      <c r="M2054" s="5"/>
      <c r="N2054" s="10"/>
      <c r="O2054" s="9"/>
      <c r="P2054" s="9"/>
      <c r="Q2054" s="9"/>
      <c r="R2054" s="9"/>
      <c r="S2054" s="7"/>
      <c r="T2054" s="7"/>
      <c r="U2054" s="7"/>
      <c r="V2054" s="7"/>
      <c r="W2054" s="7"/>
      <c r="X2054" s="7"/>
      <c r="Y2054" s="7"/>
      <c r="Z2054" s="7"/>
      <c r="AA2054" s="7"/>
      <c r="AF2054" s="7"/>
      <c r="AG2054" s="7"/>
      <c r="AH2054" s="7"/>
      <c r="AI2054" s="7"/>
      <c r="AJ2054" s="7"/>
      <c r="AK2054" s="7"/>
      <c r="AL2054" s="7"/>
      <c r="AM2054" s="7"/>
      <c r="AN2054" s="7"/>
      <c r="AO2054" s="7"/>
      <c r="AP2054" s="7"/>
      <c r="AQ2054" s="7"/>
      <c r="AR2054" s="7"/>
      <c r="AS2054" s="7"/>
      <c r="AT2054" s="7"/>
      <c r="AU2054" s="7"/>
      <c r="AV2054" s="7"/>
      <c r="AW2054" s="7"/>
      <c r="AX2054" s="7"/>
      <c r="AY2054" s="7"/>
      <c r="AZ2054" s="7"/>
      <c r="BA2054" s="7"/>
      <c r="BB2054" s="7"/>
    </row>
    <row r="2055" spans="1:54" x14ac:dyDescent="0.25">
      <c r="A2055" s="7"/>
      <c r="B2055" s="7"/>
      <c r="C2055" s="7"/>
      <c r="D2055" s="7"/>
      <c r="E2055" s="7"/>
      <c r="F2055" s="7"/>
      <c r="G2055" s="7"/>
      <c r="H2055" s="7"/>
      <c r="I2055" s="7"/>
      <c r="J2055" s="21"/>
      <c r="K2055" s="21"/>
      <c r="L2055" s="21"/>
      <c r="M2055" s="5"/>
      <c r="N2055" s="10"/>
      <c r="O2055" s="9"/>
      <c r="P2055" s="9"/>
      <c r="Q2055" s="9"/>
      <c r="R2055" s="9"/>
      <c r="S2055" s="7"/>
      <c r="T2055" s="7"/>
      <c r="U2055" s="7"/>
      <c r="V2055" s="7"/>
      <c r="W2055" s="7"/>
      <c r="X2055" s="7"/>
      <c r="Y2055" s="7"/>
      <c r="Z2055" s="7"/>
      <c r="AA2055" s="7"/>
      <c r="AF2055" s="7"/>
      <c r="AG2055" s="7"/>
      <c r="AH2055" s="7"/>
      <c r="AI2055" s="7"/>
      <c r="AJ2055" s="7"/>
      <c r="AK2055" s="7"/>
      <c r="AL2055" s="7"/>
      <c r="AM2055" s="7"/>
      <c r="AN2055" s="7"/>
      <c r="AO2055" s="7"/>
      <c r="AP2055" s="7"/>
      <c r="AQ2055" s="7"/>
      <c r="AR2055" s="7"/>
      <c r="AS2055" s="7"/>
      <c r="AT2055" s="7"/>
      <c r="AU2055" s="7"/>
      <c r="AV2055" s="7"/>
      <c r="AW2055" s="7"/>
      <c r="AX2055" s="7"/>
      <c r="AY2055" s="7"/>
      <c r="AZ2055" s="7"/>
      <c r="BA2055" s="7"/>
      <c r="BB2055" s="7"/>
    </row>
    <row r="2056" spans="1:54" x14ac:dyDescent="0.25">
      <c r="A2056" s="7"/>
      <c r="B2056" s="7"/>
      <c r="C2056" s="7"/>
      <c r="D2056" s="7"/>
      <c r="E2056" s="7"/>
      <c r="F2056" s="7"/>
      <c r="G2056" s="7"/>
      <c r="H2056" s="7"/>
      <c r="I2056" s="7"/>
      <c r="J2056" s="21"/>
      <c r="K2056" s="21"/>
      <c r="L2056" s="21"/>
      <c r="M2056" s="5"/>
      <c r="N2056" s="10"/>
      <c r="O2056" s="9"/>
      <c r="P2056" s="9"/>
      <c r="Q2056" s="9"/>
      <c r="R2056" s="9"/>
      <c r="S2056" s="7"/>
      <c r="T2056" s="7"/>
      <c r="U2056" s="7"/>
      <c r="V2056" s="7"/>
      <c r="W2056" s="7"/>
      <c r="X2056" s="7"/>
      <c r="Y2056" s="7"/>
      <c r="Z2056" s="7"/>
      <c r="AA2056" s="7"/>
      <c r="AF2056" s="7"/>
      <c r="AG2056" s="7"/>
      <c r="AH2056" s="7"/>
      <c r="AI2056" s="7"/>
      <c r="AJ2056" s="7"/>
      <c r="AK2056" s="7"/>
      <c r="AL2056" s="7"/>
      <c r="AM2056" s="7"/>
      <c r="AN2056" s="7"/>
      <c r="AO2056" s="7"/>
      <c r="AP2056" s="7"/>
      <c r="AQ2056" s="7"/>
      <c r="AR2056" s="7"/>
      <c r="AS2056" s="7"/>
      <c r="AT2056" s="7"/>
      <c r="AU2056" s="7"/>
      <c r="AV2056" s="7"/>
      <c r="AW2056" s="7"/>
      <c r="AX2056" s="7"/>
      <c r="AY2056" s="7"/>
      <c r="AZ2056" s="7"/>
      <c r="BA2056" s="7"/>
      <c r="BB2056" s="7"/>
    </row>
    <row r="2057" spans="1:54" x14ac:dyDescent="0.25">
      <c r="A2057" s="7"/>
      <c r="B2057" s="7"/>
      <c r="C2057" s="7"/>
      <c r="D2057" s="7"/>
      <c r="E2057" s="7"/>
      <c r="F2057" s="7"/>
      <c r="G2057" s="7"/>
      <c r="H2057" s="7"/>
      <c r="I2057" s="7"/>
      <c r="J2057" s="21"/>
      <c r="K2057" s="21"/>
      <c r="L2057" s="21"/>
      <c r="M2057" s="5"/>
      <c r="N2057" s="10"/>
      <c r="O2057" s="9"/>
      <c r="P2057" s="9"/>
      <c r="Q2057" s="9"/>
      <c r="R2057" s="9"/>
      <c r="S2057" s="7"/>
      <c r="T2057" s="7"/>
      <c r="U2057" s="7"/>
      <c r="V2057" s="7"/>
      <c r="W2057" s="7"/>
      <c r="X2057" s="7"/>
      <c r="Y2057" s="7"/>
      <c r="Z2057" s="7"/>
      <c r="AA2057" s="7"/>
      <c r="AF2057" s="7"/>
      <c r="AG2057" s="7"/>
      <c r="AH2057" s="7"/>
      <c r="AI2057" s="7"/>
      <c r="AJ2057" s="7"/>
      <c r="AK2057" s="7"/>
      <c r="AL2057" s="7"/>
      <c r="AM2057" s="7"/>
      <c r="AN2057" s="7"/>
      <c r="AO2057" s="7"/>
      <c r="AP2057" s="7"/>
      <c r="AQ2057" s="7"/>
      <c r="AR2057" s="7"/>
      <c r="AS2057" s="7"/>
      <c r="AT2057" s="7"/>
      <c r="AU2057" s="7"/>
      <c r="AV2057" s="7"/>
      <c r="AW2057" s="7"/>
      <c r="AX2057" s="7"/>
      <c r="AY2057" s="7"/>
      <c r="AZ2057" s="7"/>
      <c r="BA2057" s="7"/>
      <c r="BB2057" s="7"/>
    </row>
    <row r="2058" spans="1:54" x14ac:dyDescent="0.25">
      <c r="A2058" s="7"/>
      <c r="B2058" s="7"/>
      <c r="C2058" s="7"/>
      <c r="D2058" s="7"/>
      <c r="E2058" s="7"/>
      <c r="F2058" s="7"/>
      <c r="G2058" s="7"/>
      <c r="H2058" s="7"/>
      <c r="I2058" s="7"/>
      <c r="J2058" s="21"/>
      <c r="K2058" s="21"/>
      <c r="L2058" s="21"/>
      <c r="M2058" s="5"/>
      <c r="N2058" s="10"/>
      <c r="O2058" s="9"/>
      <c r="P2058" s="9"/>
      <c r="Q2058" s="9"/>
      <c r="R2058" s="9"/>
      <c r="S2058" s="7"/>
      <c r="T2058" s="7"/>
      <c r="U2058" s="7"/>
      <c r="V2058" s="7"/>
      <c r="W2058" s="7"/>
      <c r="X2058" s="7"/>
      <c r="Y2058" s="7"/>
      <c r="Z2058" s="7"/>
      <c r="AA2058" s="7"/>
      <c r="AF2058" s="7"/>
      <c r="AG2058" s="7"/>
      <c r="AH2058" s="7"/>
      <c r="AI2058" s="7"/>
      <c r="AJ2058" s="7"/>
      <c r="AK2058" s="7"/>
      <c r="AL2058" s="7"/>
      <c r="AM2058" s="7"/>
      <c r="AN2058" s="7"/>
      <c r="AO2058" s="7"/>
      <c r="AP2058" s="7"/>
      <c r="AQ2058" s="7"/>
      <c r="AR2058" s="7"/>
      <c r="AS2058" s="7"/>
      <c r="AT2058" s="7"/>
      <c r="AU2058" s="7"/>
      <c r="AV2058" s="7"/>
      <c r="AW2058" s="7"/>
      <c r="AX2058" s="7"/>
      <c r="AY2058" s="7"/>
      <c r="AZ2058" s="7"/>
      <c r="BA2058" s="7"/>
      <c r="BB2058" s="7"/>
    </row>
    <row r="2059" spans="1:54" x14ac:dyDescent="0.25">
      <c r="A2059" s="7"/>
      <c r="B2059" s="7"/>
      <c r="C2059" s="7"/>
      <c r="D2059" s="7"/>
      <c r="E2059" s="7"/>
      <c r="F2059" s="7"/>
      <c r="G2059" s="7"/>
      <c r="H2059" s="7"/>
      <c r="I2059" s="7"/>
      <c r="J2059" s="21"/>
      <c r="K2059" s="21"/>
      <c r="L2059" s="21"/>
      <c r="M2059" s="5"/>
      <c r="N2059" s="10"/>
      <c r="O2059" s="9"/>
      <c r="P2059" s="9"/>
      <c r="Q2059" s="9"/>
      <c r="R2059" s="9"/>
      <c r="S2059" s="7"/>
      <c r="T2059" s="7"/>
      <c r="U2059" s="7"/>
      <c r="V2059" s="7"/>
      <c r="W2059" s="7"/>
      <c r="X2059" s="7"/>
      <c r="Y2059" s="7"/>
      <c r="Z2059" s="7"/>
      <c r="AA2059" s="7"/>
      <c r="AF2059" s="7"/>
      <c r="AG2059" s="7"/>
      <c r="AH2059" s="7"/>
      <c r="AI2059" s="7"/>
      <c r="AJ2059" s="7"/>
      <c r="AK2059" s="7"/>
      <c r="AL2059" s="7"/>
      <c r="AM2059" s="7"/>
      <c r="AN2059" s="7"/>
      <c r="AO2059" s="7"/>
      <c r="AP2059" s="7"/>
      <c r="AQ2059" s="7"/>
      <c r="AR2059" s="7"/>
      <c r="AS2059" s="7"/>
      <c r="AT2059" s="7"/>
      <c r="AU2059" s="7"/>
      <c r="AV2059" s="7"/>
      <c r="AW2059" s="7"/>
      <c r="AX2059" s="7"/>
      <c r="AY2059" s="7"/>
      <c r="AZ2059" s="7"/>
      <c r="BA2059" s="7"/>
      <c r="BB2059" s="7"/>
    </row>
    <row r="2060" spans="1:54" x14ac:dyDescent="0.25">
      <c r="A2060" s="7"/>
      <c r="B2060" s="7"/>
      <c r="C2060" s="7"/>
      <c r="D2060" s="7"/>
      <c r="E2060" s="7"/>
      <c r="F2060" s="7"/>
      <c r="G2060" s="7"/>
      <c r="H2060" s="7"/>
      <c r="I2060" s="7"/>
      <c r="J2060" s="21"/>
      <c r="K2060" s="21"/>
      <c r="L2060" s="21"/>
      <c r="M2060" s="5"/>
      <c r="N2060" s="10"/>
      <c r="O2060" s="9"/>
      <c r="P2060" s="9"/>
      <c r="Q2060" s="9"/>
      <c r="R2060" s="9"/>
      <c r="S2060" s="7"/>
      <c r="T2060" s="7"/>
      <c r="U2060" s="7"/>
      <c r="V2060" s="7"/>
      <c r="W2060" s="7"/>
      <c r="X2060" s="7"/>
      <c r="Y2060" s="7"/>
      <c r="Z2060" s="7"/>
      <c r="AA2060" s="7"/>
      <c r="AF2060" s="7"/>
      <c r="AG2060" s="7"/>
      <c r="AH2060" s="7"/>
      <c r="AI2060" s="7"/>
      <c r="AJ2060" s="7"/>
      <c r="AK2060" s="7"/>
      <c r="AL2060" s="7"/>
      <c r="AM2060" s="7"/>
      <c r="AN2060" s="7"/>
      <c r="AO2060" s="7"/>
      <c r="AP2060" s="7"/>
      <c r="AQ2060" s="7"/>
      <c r="AR2060" s="7"/>
      <c r="AS2060" s="7"/>
      <c r="AT2060" s="7"/>
      <c r="AU2060" s="7"/>
      <c r="AV2060" s="7"/>
      <c r="AW2060" s="7"/>
      <c r="AX2060" s="7"/>
      <c r="AY2060" s="7"/>
      <c r="AZ2060" s="7"/>
      <c r="BA2060" s="7"/>
      <c r="BB2060" s="7"/>
    </row>
    <row r="2061" spans="1:54" x14ac:dyDescent="0.25">
      <c r="A2061" s="7"/>
      <c r="B2061" s="7"/>
      <c r="C2061" s="7"/>
      <c r="D2061" s="7"/>
      <c r="E2061" s="7"/>
      <c r="F2061" s="7"/>
      <c r="G2061" s="7"/>
      <c r="H2061" s="7"/>
      <c r="I2061" s="7"/>
      <c r="J2061" s="21"/>
      <c r="K2061" s="21"/>
      <c r="L2061" s="21"/>
      <c r="M2061" s="5"/>
      <c r="N2061" s="10"/>
      <c r="O2061" s="9"/>
      <c r="P2061" s="9"/>
      <c r="Q2061" s="9"/>
      <c r="R2061" s="9"/>
      <c r="S2061" s="7"/>
      <c r="T2061" s="7"/>
      <c r="U2061" s="7"/>
      <c r="V2061" s="7"/>
      <c r="W2061" s="7"/>
      <c r="X2061" s="7"/>
      <c r="Y2061" s="7"/>
      <c r="Z2061" s="7"/>
      <c r="AA2061" s="7"/>
      <c r="AF2061" s="7"/>
      <c r="AG2061" s="7"/>
      <c r="AH2061" s="7"/>
      <c r="AI2061" s="7"/>
      <c r="AJ2061" s="7"/>
      <c r="AK2061" s="7"/>
      <c r="AL2061" s="7"/>
      <c r="AM2061" s="7"/>
      <c r="AN2061" s="7"/>
      <c r="AO2061" s="7"/>
      <c r="AP2061" s="7"/>
      <c r="AQ2061" s="7"/>
      <c r="AR2061" s="7"/>
      <c r="AS2061" s="7"/>
      <c r="AT2061" s="7"/>
      <c r="AU2061" s="7"/>
      <c r="AV2061" s="7"/>
      <c r="AW2061" s="7"/>
      <c r="AX2061" s="7"/>
      <c r="AY2061" s="7"/>
      <c r="AZ2061" s="7"/>
      <c r="BA2061" s="7"/>
      <c r="BB2061" s="7"/>
    </row>
    <row r="2062" spans="1:54" x14ac:dyDescent="0.25">
      <c r="A2062" s="7"/>
      <c r="B2062" s="7"/>
      <c r="C2062" s="7"/>
      <c r="D2062" s="7"/>
      <c r="E2062" s="7"/>
      <c r="F2062" s="7"/>
      <c r="G2062" s="7"/>
      <c r="H2062" s="7"/>
      <c r="I2062" s="7"/>
      <c r="J2062" s="21"/>
      <c r="K2062" s="21"/>
      <c r="L2062" s="21"/>
      <c r="M2062" s="5"/>
      <c r="N2062" s="10"/>
      <c r="O2062" s="9"/>
      <c r="P2062" s="9"/>
      <c r="Q2062" s="9"/>
      <c r="R2062" s="9"/>
      <c r="S2062" s="7"/>
      <c r="T2062" s="7"/>
      <c r="U2062" s="7"/>
      <c r="V2062" s="7"/>
      <c r="W2062" s="7"/>
      <c r="X2062" s="7"/>
      <c r="Y2062" s="7"/>
      <c r="Z2062" s="7"/>
      <c r="AA2062" s="7"/>
      <c r="AF2062" s="7"/>
      <c r="AG2062" s="7"/>
      <c r="AH2062" s="7"/>
      <c r="AI2062" s="7"/>
      <c r="AJ2062" s="7"/>
      <c r="AK2062" s="7"/>
      <c r="AL2062" s="7"/>
      <c r="AM2062" s="7"/>
      <c r="AN2062" s="7"/>
      <c r="AO2062" s="7"/>
      <c r="AP2062" s="7"/>
      <c r="AQ2062" s="7"/>
      <c r="AR2062" s="7"/>
      <c r="AS2062" s="7"/>
      <c r="AT2062" s="7"/>
      <c r="AU2062" s="7"/>
      <c r="AV2062" s="7"/>
      <c r="AW2062" s="7"/>
      <c r="AX2062" s="7"/>
      <c r="AY2062" s="7"/>
      <c r="AZ2062" s="7"/>
      <c r="BA2062" s="7"/>
      <c r="BB2062" s="7"/>
    </row>
    <row r="2063" spans="1:54" x14ac:dyDescent="0.25">
      <c r="A2063" s="7"/>
      <c r="B2063" s="7"/>
      <c r="C2063" s="7"/>
      <c r="D2063" s="7"/>
      <c r="E2063" s="7"/>
      <c r="F2063" s="7"/>
      <c r="G2063" s="7"/>
      <c r="H2063" s="7"/>
      <c r="I2063" s="7"/>
      <c r="J2063" s="21"/>
      <c r="K2063" s="21"/>
      <c r="L2063" s="21"/>
      <c r="M2063" s="5"/>
      <c r="N2063" s="10"/>
      <c r="O2063" s="9"/>
      <c r="P2063" s="9"/>
      <c r="Q2063" s="9"/>
      <c r="R2063" s="9"/>
      <c r="S2063" s="7"/>
      <c r="T2063" s="7"/>
      <c r="U2063" s="7"/>
      <c r="V2063" s="7"/>
      <c r="W2063" s="7"/>
      <c r="X2063" s="7"/>
      <c r="Y2063" s="7"/>
      <c r="Z2063" s="7"/>
      <c r="AA2063" s="7"/>
      <c r="AF2063" s="7"/>
      <c r="AG2063" s="7"/>
      <c r="AH2063" s="7"/>
      <c r="AI2063" s="7"/>
      <c r="AJ2063" s="7"/>
      <c r="AK2063" s="7"/>
      <c r="AL2063" s="7"/>
      <c r="AM2063" s="7"/>
      <c r="AN2063" s="7"/>
      <c r="AO2063" s="7"/>
      <c r="AP2063" s="7"/>
      <c r="AQ2063" s="7"/>
      <c r="AR2063" s="7"/>
      <c r="AS2063" s="7"/>
      <c r="AT2063" s="7"/>
      <c r="AU2063" s="7"/>
      <c r="AV2063" s="7"/>
      <c r="AW2063" s="7"/>
      <c r="AX2063" s="7"/>
      <c r="AY2063" s="7"/>
      <c r="AZ2063" s="7"/>
      <c r="BA2063" s="7"/>
      <c r="BB2063" s="7"/>
    </row>
    <row r="2064" spans="1:54" x14ac:dyDescent="0.25">
      <c r="A2064" s="7"/>
      <c r="B2064" s="7"/>
      <c r="C2064" s="7"/>
      <c r="D2064" s="7"/>
      <c r="E2064" s="7"/>
      <c r="F2064" s="7"/>
      <c r="G2064" s="7"/>
      <c r="H2064" s="7"/>
      <c r="I2064" s="7"/>
      <c r="J2064" s="21"/>
      <c r="K2064" s="21"/>
      <c r="L2064" s="21"/>
      <c r="M2064" s="5"/>
      <c r="N2064" s="10"/>
      <c r="O2064" s="9"/>
      <c r="P2064" s="9"/>
      <c r="Q2064" s="9"/>
      <c r="R2064" s="9"/>
      <c r="S2064" s="7"/>
      <c r="T2064" s="7"/>
      <c r="U2064" s="7"/>
      <c r="V2064" s="7"/>
      <c r="W2064" s="7"/>
      <c r="X2064" s="7"/>
      <c r="Y2064" s="7"/>
      <c r="Z2064" s="7"/>
      <c r="AA2064" s="7"/>
      <c r="AF2064" s="7"/>
      <c r="AG2064" s="7"/>
      <c r="AH2064" s="7"/>
      <c r="AI2064" s="7"/>
      <c r="AJ2064" s="7"/>
      <c r="AK2064" s="7"/>
      <c r="AL2064" s="7"/>
      <c r="AM2064" s="7"/>
      <c r="AN2064" s="7"/>
      <c r="AO2064" s="7"/>
      <c r="AP2064" s="7"/>
      <c r="AQ2064" s="7"/>
      <c r="AR2064" s="7"/>
      <c r="AS2064" s="7"/>
      <c r="AT2064" s="7"/>
      <c r="AU2064" s="7"/>
      <c r="AV2064" s="7"/>
      <c r="AW2064" s="7"/>
      <c r="AX2064" s="7"/>
      <c r="AY2064" s="7"/>
      <c r="AZ2064" s="7"/>
      <c r="BA2064" s="7"/>
      <c r="BB2064" s="7"/>
    </row>
    <row r="2065" spans="1:54" x14ac:dyDescent="0.25">
      <c r="A2065" s="7"/>
      <c r="B2065" s="7"/>
      <c r="C2065" s="7"/>
      <c r="D2065" s="7"/>
      <c r="E2065" s="7"/>
      <c r="F2065" s="7"/>
      <c r="G2065" s="7"/>
      <c r="H2065" s="7"/>
      <c r="I2065" s="7"/>
      <c r="J2065" s="21"/>
      <c r="K2065" s="21"/>
      <c r="L2065" s="21"/>
      <c r="M2065" s="5"/>
      <c r="N2065" s="10"/>
      <c r="O2065" s="9"/>
      <c r="P2065" s="9"/>
      <c r="Q2065" s="9"/>
      <c r="R2065" s="9"/>
      <c r="S2065" s="7"/>
      <c r="T2065" s="7"/>
      <c r="U2065" s="7"/>
      <c r="V2065" s="7"/>
      <c r="W2065" s="7"/>
      <c r="X2065" s="7"/>
      <c r="Y2065" s="7"/>
      <c r="Z2065" s="7"/>
      <c r="AA2065" s="7"/>
      <c r="AF2065" s="7"/>
      <c r="AG2065" s="7"/>
      <c r="AH2065" s="7"/>
      <c r="AI2065" s="7"/>
      <c r="AJ2065" s="7"/>
      <c r="AK2065" s="7"/>
      <c r="AL2065" s="7"/>
      <c r="AM2065" s="7"/>
      <c r="AN2065" s="7"/>
      <c r="AO2065" s="7"/>
      <c r="AP2065" s="7"/>
      <c r="AQ2065" s="7"/>
      <c r="AR2065" s="7"/>
      <c r="AS2065" s="7"/>
      <c r="AT2065" s="7"/>
      <c r="AU2065" s="7"/>
      <c r="AV2065" s="7"/>
      <c r="AW2065" s="7"/>
      <c r="AX2065" s="7"/>
      <c r="AY2065" s="7"/>
      <c r="AZ2065" s="7"/>
      <c r="BA2065" s="7"/>
      <c r="BB2065" s="7"/>
    </row>
    <row r="2066" spans="1:54" x14ac:dyDescent="0.25">
      <c r="A2066" s="7"/>
      <c r="B2066" s="7"/>
      <c r="C2066" s="7"/>
      <c r="D2066" s="7"/>
      <c r="E2066" s="7"/>
      <c r="F2066" s="7"/>
      <c r="G2066" s="7"/>
      <c r="H2066" s="7"/>
      <c r="I2066" s="7"/>
      <c r="J2066" s="21"/>
      <c r="K2066" s="21"/>
      <c r="L2066" s="21"/>
      <c r="M2066" s="5"/>
      <c r="N2066" s="10"/>
      <c r="O2066" s="9"/>
      <c r="P2066" s="9"/>
      <c r="Q2066" s="9"/>
      <c r="R2066" s="9"/>
      <c r="S2066" s="7"/>
      <c r="T2066" s="7"/>
      <c r="U2066" s="7"/>
      <c r="V2066" s="7"/>
      <c r="W2066" s="7"/>
      <c r="X2066" s="7"/>
      <c r="Y2066" s="7"/>
      <c r="Z2066" s="7"/>
      <c r="AA2066" s="7"/>
      <c r="AF2066" s="7"/>
      <c r="AG2066" s="7"/>
      <c r="AH2066" s="7"/>
      <c r="AI2066" s="7"/>
      <c r="AJ2066" s="7"/>
      <c r="AK2066" s="7"/>
      <c r="AL2066" s="7"/>
      <c r="AM2066" s="7"/>
      <c r="AN2066" s="7"/>
      <c r="AO2066" s="7"/>
      <c r="AP2066" s="7"/>
      <c r="AQ2066" s="7"/>
      <c r="AR2066" s="7"/>
      <c r="AS2066" s="7"/>
      <c r="AT2066" s="7"/>
      <c r="AU2066" s="7"/>
      <c r="AV2066" s="7"/>
      <c r="AW2066" s="7"/>
      <c r="AX2066" s="7"/>
      <c r="AY2066" s="7"/>
      <c r="AZ2066" s="7"/>
      <c r="BA2066" s="7"/>
      <c r="BB2066" s="7"/>
    </row>
    <row r="2067" spans="1:54" x14ac:dyDescent="0.25">
      <c r="A2067" s="7"/>
      <c r="B2067" s="7"/>
      <c r="C2067" s="7"/>
      <c r="D2067" s="7"/>
      <c r="E2067" s="7"/>
      <c r="F2067" s="7"/>
      <c r="G2067" s="7"/>
      <c r="H2067" s="7"/>
      <c r="I2067" s="7"/>
      <c r="J2067" s="21"/>
      <c r="K2067" s="21"/>
      <c r="L2067" s="21"/>
      <c r="M2067" s="5"/>
      <c r="N2067" s="10"/>
      <c r="O2067" s="9"/>
      <c r="P2067" s="9"/>
      <c r="Q2067" s="9"/>
      <c r="R2067" s="9"/>
      <c r="S2067" s="7"/>
      <c r="T2067" s="7"/>
      <c r="U2067" s="7"/>
      <c r="V2067" s="7"/>
      <c r="W2067" s="7"/>
      <c r="X2067" s="7"/>
      <c r="Y2067" s="7"/>
      <c r="Z2067" s="7"/>
      <c r="AA2067" s="7"/>
      <c r="AF2067" s="7"/>
      <c r="AG2067" s="7"/>
      <c r="AH2067" s="7"/>
      <c r="AI2067" s="7"/>
      <c r="AJ2067" s="7"/>
      <c r="AK2067" s="7"/>
      <c r="AL2067" s="7"/>
      <c r="AM2067" s="7"/>
      <c r="AN2067" s="7"/>
      <c r="AO2067" s="7"/>
      <c r="AP2067" s="7"/>
      <c r="AQ2067" s="7"/>
      <c r="AR2067" s="7"/>
      <c r="AS2067" s="7"/>
      <c r="AT2067" s="7"/>
      <c r="AU2067" s="7"/>
      <c r="AV2067" s="7"/>
      <c r="AW2067" s="7"/>
      <c r="AX2067" s="7"/>
      <c r="AY2067" s="7"/>
      <c r="AZ2067" s="7"/>
      <c r="BA2067" s="7"/>
      <c r="BB2067" s="7"/>
    </row>
    <row r="2068" spans="1:54" x14ac:dyDescent="0.25">
      <c r="A2068" s="7"/>
      <c r="B2068" s="7"/>
      <c r="C2068" s="7"/>
      <c r="D2068" s="7"/>
      <c r="E2068" s="7"/>
      <c r="F2068" s="7"/>
      <c r="G2068" s="7"/>
      <c r="H2068" s="7"/>
      <c r="I2068" s="7"/>
      <c r="J2068" s="21"/>
      <c r="K2068" s="21"/>
      <c r="L2068" s="21"/>
      <c r="M2068" s="5"/>
      <c r="N2068" s="10"/>
      <c r="O2068" s="9"/>
      <c r="P2068" s="9"/>
      <c r="Q2068" s="9"/>
      <c r="R2068" s="9"/>
      <c r="S2068" s="7"/>
      <c r="T2068" s="7"/>
      <c r="U2068" s="7"/>
      <c r="V2068" s="7"/>
      <c r="W2068" s="7"/>
      <c r="X2068" s="7"/>
      <c r="Y2068" s="7"/>
      <c r="Z2068" s="7"/>
      <c r="AA2068" s="7"/>
      <c r="AF2068" s="7"/>
      <c r="AG2068" s="7"/>
      <c r="AH2068" s="7"/>
      <c r="AI2068" s="7"/>
      <c r="AJ2068" s="7"/>
      <c r="AK2068" s="7"/>
      <c r="AL2068" s="7"/>
      <c r="AM2068" s="7"/>
      <c r="AN2068" s="7"/>
      <c r="AO2068" s="7"/>
      <c r="AP2068" s="7"/>
      <c r="AQ2068" s="7"/>
      <c r="AR2068" s="7"/>
      <c r="AS2068" s="7"/>
      <c r="AT2068" s="7"/>
      <c r="AU2068" s="7"/>
      <c r="AV2068" s="7"/>
      <c r="AW2068" s="7"/>
      <c r="AX2068" s="7"/>
      <c r="AY2068" s="7"/>
      <c r="AZ2068" s="7"/>
      <c r="BA2068" s="7"/>
      <c r="BB2068" s="7"/>
    </row>
    <row r="2069" spans="1:54" x14ac:dyDescent="0.25">
      <c r="A2069" s="7"/>
      <c r="B2069" s="7"/>
      <c r="C2069" s="7"/>
      <c r="D2069" s="7"/>
      <c r="E2069" s="7"/>
      <c r="F2069" s="7"/>
      <c r="G2069" s="7"/>
      <c r="H2069" s="7"/>
      <c r="I2069" s="7"/>
      <c r="J2069" s="21"/>
      <c r="K2069" s="21"/>
      <c r="L2069" s="21"/>
      <c r="M2069" s="5"/>
      <c r="N2069" s="10"/>
      <c r="O2069" s="9"/>
      <c r="P2069" s="9"/>
      <c r="Q2069" s="9"/>
      <c r="R2069" s="9"/>
      <c r="S2069" s="7"/>
      <c r="T2069" s="7"/>
      <c r="U2069" s="7"/>
      <c r="V2069" s="7"/>
      <c r="W2069" s="7"/>
      <c r="X2069" s="7"/>
      <c r="Y2069" s="7"/>
      <c r="Z2069" s="7"/>
      <c r="AA2069" s="7"/>
      <c r="AF2069" s="7"/>
      <c r="AG2069" s="7"/>
      <c r="AH2069" s="7"/>
      <c r="AI2069" s="7"/>
      <c r="AJ2069" s="7"/>
      <c r="AK2069" s="7"/>
      <c r="AL2069" s="7"/>
      <c r="AM2069" s="7"/>
      <c r="AN2069" s="7"/>
      <c r="AO2069" s="7"/>
      <c r="AP2069" s="7"/>
      <c r="AQ2069" s="7"/>
      <c r="AR2069" s="7"/>
      <c r="AS2069" s="7"/>
      <c r="AT2069" s="7"/>
      <c r="AU2069" s="7"/>
      <c r="AV2069" s="7"/>
      <c r="AW2069" s="7"/>
      <c r="AX2069" s="7"/>
      <c r="AY2069" s="7"/>
      <c r="AZ2069" s="7"/>
      <c r="BA2069" s="7"/>
      <c r="BB2069" s="7"/>
    </row>
    <row r="2070" spans="1:54" x14ac:dyDescent="0.25">
      <c r="A2070" s="7"/>
      <c r="B2070" s="7"/>
      <c r="C2070" s="7"/>
      <c r="D2070" s="7"/>
      <c r="E2070" s="7"/>
      <c r="F2070" s="7"/>
      <c r="G2070" s="7"/>
      <c r="H2070" s="7"/>
      <c r="I2070" s="7"/>
      <c r="J2070" s="21"/>
      <c r="K2070" s="21"/>
      <c r="L2070" s="21"/>
      <c r="M2070" s="5"/>
      <c r="N2070" s="10"/>
      <c r="O2070" s="9"/>
      <c r="P2070" s="9"/>
      <c r="Q2070" s="9"/>
      <c r="R2070" s="9"/>
      <c r="S2070" s="7"/>
      <c r="T2070" s="7"/>
      <c r="U2070" s="7"/>
      <c r="V2070" s="7"/>
      <c r="W2070" s="7"/>
      <c r="X2070" s="7"/>
      <c r="Y2070" s="7"/>
      <c r="Z2070" s="7"/>
      <c r="AA2070" s="7"/>
      <c r="AF2070" s="7"/>
      <c r="AG2070" s="7"/>
      <c r="AH2070" s="7"/>
      <c r="AI2070" s="7"/>
      <c r="AJ2070" s="7"/>
      <c r="AK2070" s="7"/>
      <c r="AL2070" s="7"/>
      <c r="AM2070" s="7"/>
      <c r="AN2070" s="7"/>
      <c r="AO2070" s="7"/>
      <c r="AP2070" s="7"/>
      <c r="AQ2070" s="7"/>
      <c r="AR2070" s="7"/>
      <c r="AS2070" s="7"/>
      <c r="AT2070" s="7"/>
      <c r="AU2070" s="7"/>
      <c r="AV2070" s="7"/>
      <c r="AW2070" s="7"/>
      <c r="AX2070" s="7"/>
      <c r="AY2070" s="7"/>
      <c r="AZ2070" s="7"/>
      <c r="BA2070" s="7"/>
      <c r="BB2070" s="7"/>
    </row>
    <row r="2071" spans="1:54" x14ac:dyDescent="0.25">
      <c r="A2071" s="7"/>
      <c r="B2071" s="7"/>
      <c r="C2071" s="7"/>
      <c r="D2071" s="7"/>
      <c r="E2071" s="7"/>
      <c r="F2071" s="7"/>
      <c r="G2071" s="7"/>
      <c r="H2071" s="7"/>
      <c r="I2071" s="7"/>
      <c r="J2071" s="21"/>
      <c r="K2071" s="21"/>
      <c r="L2071" s="21"/>
      <c r="M2071" s="5"/>
      <c r="N2071" s="10"/>
      <c r="O2071" s="9"/>
      <c r="P2071" s="9"/>
      <c r="Q2071" s="9"/>
      <c r="R2071" s="9"/>
      <c r="S2071" s="7"/>
      <c r="T2071" s="7"/>
      <c r="U2071" s="7"/>
      <c r="V2071" s="7"/>
      <c r="W2071" s="7"/>
      <c r="X2071" s="7"/>
      <c r="Y2071" s="7"/>
      <c r="Z2071" s="7"/>
      <c r="AA2071" s="7"/>
      <c r="AF2071" s="7"/>
      <c r="AG2071" s="7"/>
      <c r="AH2071" s="7"/>
      <c r="AI2071" s="7"/>
      <c r="AJ2071" s="7"/>
      <c r="AK2071" s="7"/>
      <c r="AL2071" s="7"/>
      <c r="AM2071" s="7"/>
      <c r="AN2071" s="7"/>
      <c r="AO2071" s="7"/>
      <c r="AP2071" s="7"/>
      <c r="AQ2071" s="7"/>
      <c r="AR2071" s="7"/>
      <c r="AS2071" s="7"/>
      <c r="AT2071" s="7"/>
      <c r="AU2071" s="7"/>
      <c r="AV2071" s="7"/>
      <c r="AW2071" s="7"/>
      <c r="AX2071" s="7"/>
      <c r="AY2071" s="7"/>
      <c r="AZ2071" s="7"/>
      <c r="BA2071" s="7"/>
      <c r="BB2071" s="7"/>
    </row>
    <row r="2072" spans="1:54" x14ac:dyDescent="0.25">
      <c r="A2072" s="7"/>
      <c r="B2072" s="7"/>
      <c r="C2072" s="7"/>
      <c r="D2072" s="7"/>
      <c r="E2072" s="7"/>
      <c r="F2072" s="7"/>
      <c r="G2072" s="7"/>
      <c r="H2072" s="7"/>
      <c r="I2072" s="7"/>
      <c r="J2072" s="21"/>
      <c r="K2072" s="21"/>
      <c r="L2072" s="21"/>
      <c r="M2072" s="5"/>
      <c r="N2072" s="10"/>
      <c r="O2072" s="9"/>
      <c r="P2072" s="9"/>
      <c r="Q2072" s="9"/>
      <c r="R2072" s="9"/>
      <c r="S2072" s="7"/>
      <c r="T2072" s="7"/>
      <c r="U2072" s="7"/>
      <c r="V2072" s="7"/>
      <c r="W2072" s="7"/>
      <c r="X2072" s="7"/>
      <c r="Y2072" s="7"/>
      <c r="Z2072" s="7"/>
      <c r="AA2072" s="7"/>
      <c r="AF2072" s="7"/>
      <c r="AG2072" s="7"/>
      <c r="AH2072" s="7"/>
      <c r="AI2072" s="7"/>
      <c r="AJ2072" s="7"/>
      <c r="AK2072" s="7"/>
      <c r="AL2072" s="7"/>
      <c r="AM2072" s="7"/>
      <c r="AN2072" s="7"/>
      <c r="AO2072" s="7"/>
      <c r="AP2072" s="7"/>
      <c r="AQ2072" s="7"/>
      <c r="AR2072" s="7"/>
      <c r="AS2072" s="7"/>
      <c r="AT2072" s="7"/>
      <c r="AU2072" s="7"/>
      <c r="AV2072" s="7"/>
      <c r="AW2072" s="7"/>
      <c r="AX2072" s="7"/>
      <c r="AY2072" s="7"/>
      <c r="AZ2072" s="7"/>
      <c r="BA2072" s="7"/>
      <c r="BB2072" s="7"/>
    </row>
    <row r="2073" spans="1:54" x14ac:dyDescent="0.25">
      <c r="A2073" s="7"/>
      <c r="B2073" s="7"/>
      <c r="C2073" s="7"/>
      <c r="D2073" s="7"/>
      <c r="E2073" s="7"/>
      <c r="F2073" s="7"/>
      <c r="G2073" s="7"/>
      <c r="H2073" s="7"/>
      <c r="I2073" s="7"/>
      <c r="J2073" s="21"/>
      <c r="K2073" s="21"/>
      <c r="L2073" s="21"/>
      <c r="M2073" s="5"/>
      <c r="N2073" s="10"/>
      <c r="O2073" s="9"/>
      <c r="P2073" s="9"/>
      <c r="Q2073" s="9"/>
      <c r="R2073" s="9"/>
      <c r="S2073" s="7"/>
      <c r="T2073" s="7"/>
      <c r="U2073" s="7"/>
      <c r="V2073" s="7"/>
      <c r="W2073" s="7"/>
      <c r="X2073" s="7"/>
      <c r="Y2073" s="7"/>
      <c r="Z2073" s="7"/>
      <c r="AA2073" s="7"/>
      <c r="AF2073" s="7"/>
      <c r="AG2073" s="7"/>
      <c r="AH2073" s="7"/>
      <c r="AI2073" s="7"/>
      <c r="AJ2073" s="7"/>
      <c r="AK2073" s="7"/>
      <c r="AL2073" s="7"/>
      <c r="AM2073" s="7"/>
      <c r="AN2073" s="7"/>
      <c r="AO2073" s="7"/>
      <c r="AP2073" s="7"/>
      <c r="AQ2073" s="7"/>
      <c r="AR2073" s="7"/>
      <c r="AS2073" s="7"/>
      <c r="AT2073" s="7"/>
      <c r="AU2073" s="7"/>
      <c r="AV2073" s="7"/>
      <c r="AW2073" s="7"/>
      <c r="AX2073" s="7"/>
      <c r="AY2073" s="7"/>
      <c r="AZ2073" s="7"/>
      <c r="BA2073" s="7"/>
      <c r="BB2073" s="7"/>
    </row>
    <row r="2074" spans="1:54" x14ac:dyDescent="0.25">
      <c r="A2074" s="7"/>
      <c r="B2074" s="7"/>
      <c r="C2074" s="7"/>
      <c r="D2074" s="7"/>
      <c r="E2074" s="7"/>
      <c r="F2074" s="7"/>
      <c r="G2074" s="7"/>
      <c r="H2074" s="7"/>
      <c r="I2074" s="7"/>
      <c r="J2074" s="21"/>
      <c r="K2074" s="21"/>
      <c r="L2074" s="21"/>
      <c r="M2074" s="5"/>
      <c r="N2074" s="10"/>
      <c r="O2074" s="9"/>
      <c r="P2074" s="9"/>
      <c r="Q2074" s="9"/>
      <c r="R2074" s="9"/>
      <c r="S2074" s="7"/>
      <c r="T2074" s="7"/>
      <c r="U2074" s="7"/>
      <c r="V2074" s="7"/>
      <c r="W2074" s="7"/>
      <c r="X2074" s="7"/>
      <c r="Y2074" s="7"/>
      <c r="Z2074" s="7"/>
      <c r="AA2074" s="7"/>
      <c r="AF2074" s="7"/>
      <c r="AG2074" s="7"/>
      <c r="AH2074" s="7"/>
      <c r="AI2074" s="7"/>
      <c r="AJ2074" s="7"/>
      <c r="AK2074" s="7"/>
      <c r="AL2074" s="7"/>
      <c r="AM2074" s="7"/>
      <c r="AN2074" s="7"/>
      <c r="AO2074" s="7"/>
      <c r="AP2074" s="7"/>
      <c r="AQ2074" s="7"/>
      <c r="AR2074" s="7"/>
      <c r="AS2074" s="7"/>
      <c r="AT2074" s="7"/>
      <c r="AU2074" s="7"/>
      <c r="AV2074" s="7"/>
      <c r="AW2074" s="7"/>
      <c r="AX2074" s="7"/>
      <c r="AY2074" s="7"/>
      <c r="AZ2074" s="7"/>
      <c r="BA2074" s="7"/>
      <c r="BB2074" s="7"/>
    </row>
    <row r="2075" spans="1:54" x14ac:dyDescent="0.25">
      <c r="A2075" s="7"/>
      <c r="B2075" s="7"/>
      <c r="C2075" s="7"/>
      <c r="D2075" s="7"/>
      <c r="E2075" s="7"/>
      <c r="F2075" s="7"/>
      <c r="G2075" s="7"/>
      <c r="H2075" s="7"/>
      <c r="I2075" s="7"/>
      <c r="J2075" s="21"/>
      <c r="K2075" s="21"/>
      <c r="L2075" s="21"/>
      <c r="M2075" s="5"/>
      <c r="N2075" s="10"/>
      <c r="O2075" s="9"/>
      <c r="P2075" s="9"/>
      <c r="Q2075" s="9"/>
      <c r="R2075" s="9"/>
      <c r="S2075" s="7"/>
      <c r="T2075" s="7"/>
      <c r="U2075" s="7"/>
      <c r="V2075" s="7"/>
      <c r="W2075" s="7"/>
      <c r="X2075" s="7"/>
      <c r="Y2075" s="7"/>
      <c r="Z2075" s="7"/>
      <c r="AA2075" s="7"/>
      <c r="AF2075" s="7"/>
      <c r="AG2075" s="7"/>
      <c r="AH2075" s="7"/>
      <c r="AI2075" s="7"/>
      <c r="AJ2075" s="7"/>
      <c r="AK2075" s="7"/>
      <c r="AL2075" s="7"/>
      <c r="AM2075" s="7"/>
      <c r="AN2075" s="7"/>
      <c r="AO2075" s="7"/>
      <c r="AP2075" s="7"/>
      <c r="AQ2075" s="7"/>
      <c r="AR2075" s="7"/>
      <c r="AS2075" s="7"/>
      <c r="AT2075" s="7"/>
      <c r="AU2075" s="7"/>
      <c r="AV2075" s="7"/>
      <c r="AW2075" s="7"/>
      <c r="AX2075" s="7"/>
      <c r="AY2075" s="7"/>
      <c r="AZ2075" s="7"/>
      <c r="BA2075" s="7"/>
      <c r="BB2075" s="7"/>
    </row>
    <row r="2076" spans="1:54" x14ac:dyDescent="0.25">
      <c r="A2076" s="7"/>
      <c r="B2076" s="7"/>
      <c r="C2076" s="7"/>
      <c r="D2076" s="7"/>
      <c r="E2076" s="7"/>
      <c r="F2076" s="7"/>
      <c r="G2076" s="7"/>
      <c r="H2076" s="7"/>
      <c r="I2076" s="7"/>
      <c r="J2076" s="21"/>
      <c r="K2076" s="21"/>
      <c r="L2076" s="21"/>
      <c r="M2076" s="5"/>
      <c r="N2076" s="10"/>
      <c r="O2076" s="9"/>
      <c r="P2076" s="9"/>
      <c r="Q2076" s="9"/>
      <c r="R2076" s="9"/>
      <c r="S2076" s="7"/>
      <c r="T2076" s="7"/>
      <c r="U2076" s="7"/>
      <c r="V2076" s="7"/>
      <c r="W2076" s="7"/>
      <c r="X2076" s="7"/>
      <c r="Y2076" s="7"/>
      <c r="Z2076" s="7"/>
      <c r="AA2076" s="7"/>
      <c r="AF2076" s="7"/>
      <c r="AG2076" s="7"/>
      <c r="AH2076" s="7"/>
      <c r="AI2076" s="7"/>
      <c r="AJ2076" s="7"/>
      <c r="AK2076" s="7"/>
      <c r="AL2076" s="7"/>
      <c r="AM2076" s="7"/>
      <c r="AN2076" s="7"/>
      <c r="AO2076" s="7"/>
      <c r="AP2076" s="7"/>
      <c r="AQ2076" s="7"/>
      <c r="AR2076" s="7"/>
      <c r="AS2076" s="7"/>
      <c r="AT2076" s="7"/>
      <c r="AU2076" s="7"/>
      <c r="AV2076" s="7"/>
      <c r="AW2076" s="7"/>
      <c r="AX2076" s="7"/>
      <c r="AY2076" s="7"/>
      <c r="AZ2076" s="7"/>
      <c r="BA2076" s="7"/>
      <c r="BB2076" s="7"/>
    </row>
    <row r="2077" spans="1:54" x14ac:dyDescent="0.25">
      <c r="A2077" s="7"/>
      <c r="B2077" s="7"/>
      <c r="C2077" s="7"/>
      <c r="D2077" s="7"/>
      <c r="E2077" s="7"/>
      <c r="F2077" s="7"/>
      <c r="G2077" s="7"/>
      <c r="H2077" s="7"/>
      <c r="I2077" s="7"/>
      <c r="J2077" s="21"/>
      <c r="K2077" s="21"/>
      <c r="L2077" s="21"/>
      <c r="M2077" s="5"/>
      <c r="N2077" s="10"/>
      <c r="O2077" s="9"/>
      <c r="P2077" s="9"/>
      <c r="Q2077" s="9"/>
      <c r="R2077" s="9"/>
      <c r="S2077" s="7"/>
      <c r="T2077" s="7"/>
      <c r="U2077" s="7"/>
      <c r="V2077" s="7"/>
      <c r="W2077" s="7"/>
      <c r="X2077" s="7"/>
      <c r="Y2077" s="7"/>
      <c r="Z2077" s="7"/>
      <c r="AA2077" s="7"/>
      <c r="AF2077" s="7"/>
      <c r="AG2077" s="7"/>
      <c r="AH2077" s="7"/>
      <c r="AI2077" s="7"/>
      <c r="AJ2077" s="7"/>
      <c r="AK2077" s="7"/>
      <c r="AL2077" s="7"/>
      <c r="AM2077" s="7"/>
      <c r="AN2077" s="7"/>
      <c r="AO2077" s="7"/>
      <c r="AP2077" s="7"/>
      <c r="AQ2077" s="7"/>
      <c r="AR2077" s="7"/>
      <c r="AS2077" s="7"/>
      <c r="AT2077" s="7"/>
      <c r="AU2077" s="7"/>
      <c r="AV2077" s="7"/>
      <c r="AW2077" s="7"/>
      <c r="AX2077" s="7"/>
      <c r="AY2077" s="7"/>
      <c r="AZ2077" s="7"/>
      <c r="BA2077" s="7"/>
      <c r="BB2077" s="7"/>
    </row>
    <row r="2078" spans="1:54" x14ac:dyDescent="0.25">
      <c r="A2078" s="7"/>
      <c r="B2078" s="7"/>
      <c r="C2078" s="7"/>
      <c r="D2078" s="7"/>
      <c r="E2078" s="7"/>
      <c r="F2078" s="7"/>
      <c r="G2078" s="7"/>
      <c r="H2078" s="7"/>
      <c r="I2078" s="7"/>
      <c r="J2078" s="21"/>
      <c r="K2078" s="21"/>
      <c r="L2078" s="21"/>
      <c r="M2078" s="5"/>
      <c r="N2078" s="10"/>
      <c r="O2078" s="9"/>
      <c r="P2078" s="9"/>
      <c r="Q2078" s="9"/>
      <c r="R2078" s="9"/>
      <c r="S2078" s="7"/>
      <c r="T2078" s="7"/>
      <c r="U2078" s="7"/>
      <c r="V2078" s="7"/>
      <c r="W2078" s="7"/>
      <c r="X2078" s="7"/>
      <c r="Y2078" s="7"/>
      <c r="Z2078" s="7"/>
      <c r="AA2078" s="7"/>
      <c r="AF2078" s="7"/>
      <c r="AG2078" s="7"/>
      <c r="AH2078" s="7"/>
      <c r="AI2078" s="7"/>
      <c r="AJ2078" s="7"/>
      <c r="AK2078" s="7"/>
      <c r="AL2078" s="7"/>
      <c r="AM2078" s="7"/>
      <c r="AN2078" s="7"/>
      <c r="AO2078" s="7"/>
      <c r="AP2078" s="7"/>
      <c r="AQ2078" s="7"/>
      <c r="AR2078" s="7"/>
      <c r="AS2078" s="7"/>
      <c r="AT2078" s="7"/>
      <c r="AU2078" s="7"/>
      <c r="AV2078" s="7"/>
      <c r="AW2078" s="7"/>
      <c r="AX2078" s="7"/>
      <c r="AY2078" s="7"/>
      <c r="AZ2078" s="7"/>
      <c r="BA2078" s="7"/>
      <c r="BB2078" s="7"/>
    </row>
    <row r="2079" spans="1:54" x14ac:dyDescent="0.25">
      <c r="A2079" s="7"/>
      <c r="B2079" s="7"/>
      <c r="C2079" s="7"/>
      <c r="D2079" s="7"/>
      <c r="E2079" s="7"/>
      <c r="F2079" s="7"/>
      <c r="G2079" s="7"/>
      <c r="H2079" s="7"/>
      <c r="I2079" s="7"/>
      <c r="J2079" s="21"/>
      <c r="K2079" s="21"/>
      <c r="L2079" s="21"/>
      <c r="M2079" s="5"/>
      <c r="N2079" s="10"/>
      <c r="O2079" s="9"/>
      <c r="P2079" s="9"/>
      <c r="Q2079" s="9"/>
      <c r="R2079" s="9"/>
      <c r="S2079" s="7"/>
      <c r="T2079" s="7"/>
      <c r="U2079" s="7"/>
      <c r="V2079" s="7"/>
      <c r="W2079" s="7"/>
      <c r="X2079" s="7"/>
      <c r="Y2079" s="7"/>
      <c r="Z2079" s="7"/>
      <c r="AA2079" s="7"/>
      <c r="AF2079" s="7"/>
      <c r="AG2079" s="7"/>
      <c r="AH2079" s="7"/>
      <c r="AI2079" s="7"/>
      <c r="AJ2079" s="7"/>
      <c r="AK2079" s="7"/>
      <c r="AL2079" s="7"/>
      <c r="AM2079" s="7"/>
      <c r="AN2079" s="7"/>
      <c r="AO2079" s="7"/>
      <c r="AP2079" s="7"/>
      <c r="AQ2079" s="7"/>
      <c r="AR2079" s="7"/>
      <c r="AS2079" s="7"/>
      <c r="AT2079" s="7"/>
      <c r="AU2079" s="7"/>
      <c r="AV2079" s="7"/>
      <c r="AW2079" s="7"/>
      <c r="AX2079" s="7"/>
      <c r="AY2079" s="7"/>
      <c r="AZ2079" s="7"/>
      <c r="BA2079" s="7"/>
      <c r="BB2079" s="7"/>
    </row>
    <row r="2080" spans="1:54" x14ac:dyDescent="0.25">
      <c r="A2080" s="7"/>
      <c r="B2080" s="7"/>
      <c r="C2080" s="7"/>
      <c r="D2080" s="7"/>
      <c r="E2080" s="7"/>
      <c r="F2080" s="7"/>
      <c r="G2080" s="7"/>
      <c r="H2080" s="7"/>
      <c r="I2080" s="7"/>
      <c r="J2080" s="21"/>
      <c r="K2080" s="21"/>
      <c r="L2080" s="21"/>
      <c r="M2080" s="5"/>
      <c r="N2080" s="10"/>
      <c r="O2080" s="9"/>
      <c r="P2080" s="9"/>
      <c r="Q2080" s="9"/>
      <c r="R2080" s="9"/>
      <c r="S2080" s="7"/>
      <c r="T2080" s="7"/>
      <c r="U2080" s="7"/>
      <c r="V2080" s="7"/>
      <c r="W2080" s="7"/>
      <c r="X2080" s="7"/>
      <c r="Y2080" s="7"/>
      <c r="Z2080" s="7"/>
      <c r="AA2080" s="7"/>
      <c r="AF2080" s="7"/>
      <c r="AG2080" s="7"/>
      <c r="AH2080" s="7"/>
      <c r="AI2080" s="7"/>
      <c r="AJ2080" s="7"/>
      <c r="AK2080" s="7"/>
      <c r="AL2080" s="7"/>
      <c r="AM2080" s="7"/>
      <c r="AN2080" s="7"/>
      <c r="AO2080" s="7"/>
      <c r="AP2080" s="7"/>
      <c r="AQ2080" s="7"/>
      <c r="AR2080" s="7"/>
      <c r="AS2080" s="7"/>
      <c r="AT2080" s="7"/>
      <c r="AU2080" s="7"/>
      <c r="AV2080" s="7"/>
      <c r="AW2080" s="7"/>
      <c r="AX2080" s="7"/>
      <c r="AY2080" s="7"/>
      <c r="AZ2080" s="7"/>
      <c r="BA2080" s="7"/>
      <c r="BB2080" s="7"/>
    </row>
    <row r="2081" spans="1:54" x14ac:dyDescent="0.25">
      <c r="A2081" s="7"/>
      <c r="B2081" s="7"/>
      <c r="C2081" s="7"/>
      <c r="D2081" s="7"/>
      <c r="E2081" s="7"/>
      <c r="F2081" s="7"/>
      <c r="G2081" s="7"/>
      <c r="H2081" s="7"/>
      <c r="I2081" s="7"/>
      <c r="J2081" s="21"/>
      <c r="K2081" s="21"/>
      <c r="L2081" s="21"/>
      <c r="M2081" s="5"/>
      <c r="N2081" s="10"/>
      <c r="O2081" s="9"/>
      <c r="P2081" s="9"/>
      <c r="Q2081" s="9"/>
      <c r="R2081" s="9"/>
      <c r="S2081" s="7"/>
      <c r="T2081" s="7"/>
      <c r="U2081" s="7"/>
      <c r="V2081" s="7"/>
      <c r="W2081" s="7"/>
      <c r="X2081" s="7"/>
      <c r="Y2081" s="7"/>
      <c r="Z2081" s="7"/>
      <c r="AA2081" s="7"/>
      <c r="AF2081" s="7"/>
      <c r="AG2081" s="7"/>
      <c r="AH2081" s="7"/>
      <c r="AI2081" s="7"/>
      <c r="AJ2081" s="7"/>
      <c r="AK2081" s="7"/>
      <c r="AL2081" s="7"/>
      <c r="AM2081" s="7"/>
      <c r="AN2081" s="7"/>
      <c r="AO2081" s="7"/>
      <c r="AP2081" s="7"/>
      <c r="AQ2081" s="7"/>
      <c r="AR2081" s="7"/>
      <c r="AS2081" s="7"/>
      <c r="AT2081" s="7"/>
      <c r="AU2081" s="7"/>
      <c r="AV2081" s="7"/>
      <c r="AW2081" s="7"/>
      <c r="AX2081" s="7"/>
      <c r="AY2081" s="7"/>
      <c r="AZ2081" s="7"/>
      <c r="BA2081" s="7"/>
      <c r="BB2081" s="7"/>
    </row>
    <row r="2082" spans="1:54" x14ac:dyDescent="0.25">
      <c r="A2082" s="7"/>
      <c r="B2082" s="7"/>
      <c r="C2082" s="7"/>
      <c r="D2082" s="7"/>
      <c r="E2082" s="7"/>
      <c r="F2082" s="7"/>
      <c r="G2082" s="7"/>
      <c r="H2082" s="7"/>
      <c r="I2082" s="7"/>
      <c r="J2082" s="21"/>
      <c r="K2082" s="21"/>
      <c r="L2082" s="21"/>
      <c r="M2082" s="5"/>
      <c r="N2082" s="10"/>
      <c r="O2082" s="9"/>
      <c r="P2082" s="9"/>
      <c r="Q2082" s="9"/>
      <c r="R2082" s="9"/>
      <c r="S2082" s="7"/>
      <c r="T2082" s="7"/>
      <c r="U2082" s="7"/>
      <c r="V2082" s="7"/>
      <c r="W2082" s="7"/>
      <c r="X2082" s="7"/>
      <c r="Y2082" s="7"/>
      <c r="Z2082" s="7"/>
      <c r="AA2082" s="7"/>
      <c r="AF2082" s="7"/>
      <c r="AG2082" s="7"/>
      <c r="AH2082" s="7"/>
      <c r="AI2082" s="7"/>
      <c r="AJ2082" s="7"/>
      <c r="AK2082" s="7"/>
      <c r="AL2082" s="7"/>
      <c r="AM2082" s="7"/>
      <c r="AN2082" s="7"/>
      <c r="AO2082" s="7"/>
      <c r="AP2082" s="7"/>
      <c r="AQ2082" s="7"/>
      <c r="AR2082" s="7"/>
      <c r="AS2082" s="7"/>
      <c r="AT2082" s="7"/>
      <c r="AU2082" s="7"/>
      <c r="AV2082" s="7"/>
      <c r="AW2082" s="7"/>
      <c r="AX2082" s="7"/>
      <c r="AY2082" s="7"/>
      <c r="AZ2082" s="7"/>
      <c r="BA2082" s="7"/>
      <c r="BB2082" s="7"/>
    </row>
    <row r="2083" spans="1:54" x14ac:dyDescent="0.25">
      <c r="A2083" s="7"/>
      <c r="B2083" s="7"/>
      <c r="C2083" s="7"/>
      <c r="D2083" s="7"/>
      <c r="E2083" s="7"/>
      <c r="F2083" s="7"/>
      <c r="G2083" s="7"/>
      <c r="H2083" s="7"/>
      <c r="I2083" s="7"/>
      <c r="J2083" s="21"/>
      <c r="K2083" s="21"/>
      <c r="L2083" s="21"/>
      <c r="M2083" s="5"/>
      <c r="N2083" s="10"/>
      <c r="O2083" s="9"/>
      <c r="P2083" s="9"/>
      <c r="Q2083" s="9"/>
      <c r="R2083" s="9"/>
      <c r="S2083" s="7"/>
      <c r="T2083" s="7"/>
      <c r="U2083" s="7"/>
      <c r="V2083" s="7"/>
      <c r="W2083" s="7"/>
      <c r="X2083" s="7"/>
      <c r="Y2083" s="7"/>
      <c r="Z2083" s="7"/>
      <c r="AA2083" s="7"/>
      <c r="AF2083" s="7"/>
      <c r="AG2083" s="7"/>
      <c r="AH2083" s="7"/>
      <c r="AI2083" s="7"/>
      <c r="AJ2083" s="7"/>
      <c r="AK2083" s="7"/>
      <c r="AL2083" s="7"/>
      <c r="AM2083" s="7"/>
      <c r="AN2083" s="7"/>
      <c r="AO2083" s="7"/>
      <c r="AP2083" s="7"/>
      <c r="AQ2083" s="7"/>
      <c r="AR2083" s="7"/>
      <c r="AS2083" s="7"/>
      <c r="AT2083" s="7"/>
      <c r="AU2083" s="7"/>
      <c r="AV2083" s="7"/>
      <c r="AW2083" s="7"/>
      <c r="AX2083" s="7"/>
      <c r="AY2083" s="7"/>
      <c r="AZ2083" s="7"/>
      <c r="BA2083" s="7"/>
      <c r="BB2083" s="7"/>
    </row>
    <row r="2084" spans="1:54" x14ac:dyDescent="0.25">
      <c r="A2084" s="7"/>
      <c r="B2084" s="7"/>
      <c r="C2084" s="7"/>
      <c r="D2084" s="7"/>
      <c r="E2084" s="7"/>
      <c r="F2084" s="7"/>
      <c r="G2084" s="7"/>
      <c r="H2084" s="7"/>
      <c r="I2084" s="7"/>
      <c r="J2084" s="21"/>
      <c r="K2084" s="21"/>
      <c r="L2084" s="21"/>
      <c r="M2084" s="5"/>
      <c r="N2084" s="10"/>
      <c r="O2084" s="9"/>
      <c r="P2084" s="9"/>
      <c r="Q2084" s="9"/>
      <c r="R2084" s="9"/>
      <c r="S2084" s="7"/>
      <c r="T2084" s="7"/>
      <c r="U2084" s="7"/>
      <c r="V2084" s="7"/>
      <c r="W2084" s="7"/>
      <c r="X2084" s="7"/>
      <c r="Y2084" s="7"/>
      <c r="Z2084" s="7"/>
      <c r="AA2084" s="7"/>
      <c r="AF2084" s="7"/>
      <c r="AG2084" s="7"/>
      <c r="AH2084" s="7"/>
      <c r="AI2084" s="7"/>
      <c r="AJ2084" s="7"/>
      <c r="AK2084" s="7"/>
      <c r="AL2084" s="7"/>
      <c r="AM2084" s="7"/>
      <c r="AN2084" s="7"/>
      <c r="AO2084" s="7"/>
      <c r="AP2084" s="7"/>
      <c r="AQ2084" s="7"/>
      <c r="AR2084" s="7"/>
      <c r="AS2084" s="7"/>
      <c r="AT2084" s="7"/>
      <c r="AU2084" s="7"/>
      <c r="AV2084" s="7"/>
      <c r="AW2084" s="7"/>
      <c r="AX2084" s="7"/>
      <c r="AY2084" s="7"/>
      <c r="AZ2084" s="7"/>
      <c r="BA2084" s="7"/>
      <c r="BB2084" s="7"/>
    </row>
    <row r="2085" spans="1:54" x14ac:dyDescent="0.25">
      <c r="A2085" s="7"/>
      <c r="B2085" s="7"/>
      <c r="C2085" s="7"/>
      <c r="D2085" s="7"/>
      <c r="E2085" s="7"/>
      <c r="F2085" s="7"/>
      <c r="G2085" s="7"/>
      <c r="H2085" s="7"/>
      <c r="I2085" s="7"/>
      <c r="J2085" s="21"/>
      <c r="K2085" s="21"/>
      <c r="L2085" s="21"/>
      <c r="M2085" s="5"/>
      <c r="N2085" s="10"/>
      <c r="O2085" s="9"/>
      <c r="P2085" s="9"/>
      <c r="Q2085" s="9"/>
      <c r="R2085" s="9"/>
      <c r="S2085" s="7"/>
      <c r="T2085" s="7"/>
      <c r="U2085" s="7"/>
      <c r="V2085" s="7"/>
      <c r="W2085" s="7"/>
      <c r="X2085" s="7"/>
      <c r="Y2085" s="7"/>
      <c r="Z2085" s="7"/>
      <c r="AA2085" s="7"/>
      <c r="AF2085" s="7"/>
      <c r="AG2085" s="7"/>
      <c r="AH2085" s="7"/>
      <c r="AI2085" s="7"/>
      <c r="AJ2085" s="7"/>
      <c r="AK2085" s="7"/>
      <c r="AL2085" s="7"/>
      <c r="AM2085" s="7"/>
      <c r="AN2085" s="7"/>
      <c r="AO2085" s="7"/>
      <c r="AP2085" s="7"/>
      <c r="AQ2085" s="7"/>
      <c r="AR2085" s="7"/>
      <c r="AS2085" s="7"/>
      <c r="AT2085" s="7"/>
      <c r="AU2085" s="7"/>
      <c r="AV2085" s="7"/>
      <c r="AW2085" s="7"/>
      <c r="AX2085" s="7"/>
      <c r="AY2085" s="7"/>
      <c r="AZ2085" s="7"/>
      <c r="BA2085" s="7"/>
      <c r="BB2085" s="7"/>
    </row>
    <row r="2086" spans="1:54" x14ac:dyDescent="0.25">
      <c r="A2086" s="7"/>
      <c r="B2086" s="7"/>
      <c r="C2086" s="7"/>
      <c r="D2086" s="7"/>
      <c r="E2086" s="7"/>
      <c r="F2086" s="7"/>
      <c r="G2086" s="7"/>
      <c r="H2086" s="7"/>
      <c r="I2086" s="7"/>
      <c r="J2086" s="21"/>
      <c r="K2086" s="21"/>
      <c r="L2086" s="21"/>
      <c r="M2086" s="5"/>
      <c r="N2086" s="10"/>
      <c r="O2086" s="9"/>
      <c r="P2086" s="9"/>
      <c r="Q2086" s="9"/>
      <c r="R2086" s="9"/>
      <c r="S2086" s="7"/>
      <c r="T2086" s="7"/>
      <c r="U2086" s="7"/>
      <c r="V2086" s="7"/>
      <c r="W2086" s="7"/>
      <c r="X2086" s="7"/>
      <c r="Y2086" s="7"/>
      <c r="Z2086" s="7"/>
      <c r="AA2086" s="7"/>
      <c r="AF2086" s="7"/>
      <c r="AG2086" s="7"/>
      <c r="AH2086" s="7"/>
      <c r="AI2086" s="7"/>
      <c r="AJ2086" s="7"/>
      <c r="AK2086" s="7"/>
      <c r="AL2086" s="7"/>
      <c r="AM2086" s="7"/>
      <c r="AN2086" s="7"/>
      <c r="AO2086" s="7"/>
      <c r="AP2086" s="7"/>
      <c r="AQ2086" s="7"/>
      <c r="AR2086" s="7"/>
      <c r="AS2086" s="7"/>
      <c r="AT2086" s="7"/>
      <c r="AU2086" s="7"/>
      <c r="AV2086" s="7"/>
      <c r="AW2086" s="7"/>
      <c r="AX2086" s="7"/>
      <c r="AY2086" s="7"/>
      <c r="AZ2086" s="7"/>
      <c r="BA2086" s="7"/>
      <c r="BB2086" s="7"/>
    </row>
    <row r="2087" spans="1:54" x14ac:dyDescent="0.25">
      <c r="A2087" s="7"/>
      <c r="B2087" s="7"/>
      <c r="C2087" s="7"/>
      <c r="D2087" s="7"/>
      <c r="E2087" s="7"/>
      <c r="F2087" s="7"/>
      <c r="G2087" s="7"/>
      <c r="H2087" s="7"/>
      <c r="I2087" s="7"/>
      <c r="J2087" s="21"/>
      <c r="K2087" s="21"/>
      <c r="L2087" s="21"/>
      <c r="M2087" s="5"/>
      <c r="N2087" s="10"/>
      <c r="O2087" s="9"/>
      <c r="P2087" s="9"/>
      <c r="Q2087" s="9"/>
      <c r="R2087" s="9"/>
      <c r="S2087" s="7"/>
      <c r="T2087" s="7"/>
      <c r="U2087" s="7"/>
      <c r="V2087" s="7"/>
      <c r="W2087" s="7"/>
      <c r="X2087" s="7"/>
      <c r="Y2087" s="7"/>
      <c r="Z2087" s="7"/>
      <c r="AA2087" s="7"/>
      <c r="AF2087" s="7"/>
      <c r="AG2087" s="7"/>
      <c r="AH2087" s="7"/>
      <c r="AI2087" s="7"/>
      <c r="AJ2087" s="7"/>
      <c r="AK2087" s="7"/>
      <c r="AL2087" s="7"/>
      <c r="AM2087" s="7"/>
      <c r="AN2087" s="7"/>
      <c r="AO2087" s="7"/>
      <c r="AP2087" s="7"/>
      <c r="AQ2087" s="7"/>
      <c r="AR2087" s="7"/>
      <c r="AS2087" s="7"/>
      <c r="AT2087" s="7"/>
      <c r="AU2087" s="7"/>
      <c r="AV2087" s="7"/>
      <c r="AW2087" s="7"/>
      <c r="AX2087" s="7"/>
      <c r="AY2087" s="7"/>
      <c r="AZ2087" s="7"/>
      <c r="BA2087" s="7"/>
      <c r="BB2087" s="7"/>
    </row>
    <row r="2088" spans="1:54" x14ac:dyDescent="0.25">
      <c r="A2088" s="7"/>
      <c r="B2088" s="7"/>
      <c r="C2088" s="7"/>
      <c r="D2088" s="7"/>
      <c r="E2088" s="7"/>
      <c r="F2088" s="7"/>
      <c r="G2088" s="7"/>
      <c r="H2088" s="7"/>
      <c r="I2088" s="7"/>
      <c r="J2088" s="21"/>
      <c r="K2088" s="21"/>
      <c r="L2088" s="21"/>
      <c r="M2088" s="5"/>
      <c r="N2088" s="10"/>
      <c r="O2088" s="9"/>
      <c r="P2088" s="9"/>
      <c r="Q2088" s="9"/>
      <c r="R2088" s="9"/>
      <c r="S2088" s="7"/>
      <c r="T2088" s="7"/>
      <c r="U2088" s="7"/>
      <c r="V2088" s="7"/>
      <c r="W2088" s="7"/>
      <c r="X2088" s="7"/>
      <c r="Y2088" s="7"/>
      <c r="Z2088" s="7"/>
      <c r="AA2088" s="7"/>
      <c r="AF2088" s="7"/>
      <c r="AG2088" s="7"/>
      <c r="AH2088" s="7"/>
      <c r="AI2088" s="7"/>
      <c r="AJ2088" s="7"/>
      <c r="AK2088" s="7"/>
      <c r="AL2088" s="7"/>
      <c r="AM2088" s="7"/>
      <c r="AN2088" s="7"/>
      <c r="AO2088" s="7"/>
      <c r="AP2088" s="7"/>
      <c r="AQ2088" s="7"/>
      <c r="AR2088" s="7"/>
      <c r="AS2088" s="7"/>
      <c r="AT2088" s="7"/>
      <c r="AU2088" s="7"/>
      <c r="AV2088" s="7"/>
      <c r="AW2088" s="7"/>
      <c r="AX2088" s="7"/>
      <c r="AY2088" s="7"/>
      <c r="AZ2088" s="7"/>
      <c r="BA2088" s="7"/>
      <c r="BB2088" s="7"/>
    </row>
  </sheetData>
  <autoFilter ref="A7:DG1762"/>
  <dataConsolidate/>
  <phoneticPr fontId="24" type="noConversion"/>
  <pageMargins left="3.937007874015748E-2" right="0" top="0.19685039370078741" bottom="0" header="0.51181102362204722" footer="0.51181102362204722"/>
  <pageSetup paperSize="9" scale="70" fitToHeight="20" orientation="landscape" r:id="rId1"/>
  <headerFooter alignWithMargins="0"/>
  <ignoredErrors>
    <ignoredError sqref="E10:E16 E18:E27 E34:E730 E32 E30 E841 E843 E847 E851:E855 E857:E860 E862:E871 E873:E922 E924:E943 E1005:E1007 E1175:E1195 E1259:E1265 E1268:E1271 E1313:E1314 E1331:E1338 E1328:E1329 E1305:E1310 E1300 E1009:E1032 A1154:A1157 E733:E839 E959 E961:E975 E1044:E1051 A1159:A1173 E1053:E1054 E1074:E1078 E1080 E1277 E1279:E1283 E1286:E1288 E1290:E1294 E1101 A1102:A1106 E1273:E1275 A1108:A1152 E1341 E993:E1003 E1197:E1208 E1210:E1236 E1056:E1067 E1344:E1347 E1354:E1357 E1256:E1257 E1243:E1253 E945:E957 E1349:E1351 E1297:E1298 E1302:E1303 E1322:E1325 E977:E991 E1034:E1042 E1071:E1072 E1084:E1099 E1082"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pageSetUpPr fitToPage="1"/>
  </sheetPr>
  <dimension ref="A1:BD506"/>
  <sheetViews>
    <sheetView showGridLines="0" zoomScale="75" workbookViewId="0">
      <pane xSplit="1" ySplit="8" topLeftCell="B315" activePane="bottomRight" state="frozenSplit"/>
      <selection pane="topRight" activeCell="B1" sqref="B1"/>
      <selection pane="bottomLeft" activeCell="A4" sqref="A4"/>
      <selection pane="bottomRight" activeCell="F357" sqref="F357"/>
    </sheetView>
  </sheetViews>
  <sheetFormatPr baseColWidth="10" defaultColWidth="11.44140625" defaultRowHeight="13.2" outlineLevelCol="1" x14ac:dyDescent="0.25"/>
  <cols>
    <col min="1" max="1" width="10.6640625" customWidth="1"/>
    <col min="2" max="2" width="8.33203125" bestFit="1" customWidth="1"/>
    <col min="3" max="3" width="7.6640625" customWidth="1"/>
    <col min="4" max="4" width="103.44140625" customWidth="1"/>
    <col min="5" max="5" width="10.33203125" bestFit="1" customWidth="1"/>
    <col min="6" max="6" width="13.5546875" style="386" customWidth="1"/>
    <col min="7" max="7" width="7.6640625" customWidth="1"/>
    <col min="8" max="8" width="8" customWidth="1"/>
    <col min="9" max="9" width="8.6640625" customWidth="1"/>
    <col min="10" max="10" width="8.6640625" hidden="1" customWidth="1"/>
    <col min="11" max="11" width="10.6640625" bestFit="1" customWidth="1"/>
    <col min="12" max="12" width="14.44140625" customWidth="1"/>
    <col min="13" max="13" width="14.109375" style="2" customWidth="1"/>
    <col min="14" max="14" width="30.33203125" customWidth="1"/>
    <col min="15" max="15" width="9.33203125" hidden="1" customWidth="1" outlineLevel="1"/>
    <col min="16" max="16" width="9.6640625" hidden="1" customWidth="1" outlineLevel="1"/>
    <col min="17" max="17" width="7.6640625" style="32" hidden="1" customWidth="1" outlineLevel="1"/>
    <col min="18" max="20" width="7.33203125" hidden="1" customWidth="1" outlineLevel="1"/>
    <col min="21" max="21" width="7.44140625" hidden="1" customWidth="1" outlineLevel="1"/>
    <col min="22" max="22" width="13.5546875" hidden="1" customWidth="1" collapsed="1"/>
    <col min="23" max="23" width="0.33203125" customWidth="1"/>
    <col min="24" max="24" width="0.109375" customWidth="1"/>
    <col min="25" max="25" width="13" hidden="1" customWidth="1"/>
    <col min="26" max="26" width="14.6640625" bestFit="1" customWidth="1"/>
    <col min="27" max="27" width="9.33203125" customWidth="1"/>
    <col min="28" max="28" width="8.88671875" customWidth="1"/>
    <col min="29" max="30" width="9" customWidth="1"/>
    <col min="31" max="36" width="7.5546875" customWidth="1"/>
  </cols>
  <sheetData>
    <row r="1" spans="1:56" x14ac:dyDescent="0.25">
      <c r="A1" s="149" t="s">
        <v>1009</v>
      </c>
      <c r="B1" s="149"/>
      <c r="C1" s="149"/>
      <c r="D1" s="149"/>
      <c r="E1" s="149"/>
      <c r="F1" s="149"/>
      <c r="G1" s="149"/>
      <c r="H1" s="149"/>
      <c r="I1" s="149"/>
      <c r="J1" s="5"/>
      <c r="K1" s="5"/>
      <c r="L1" s="5"/>
      <c r="M1" s="5"/>
      <c r="N1" s="155"/>
      <c r="O1" s="68"/>
      <c r="P1" s="68"/>
      <c r="Q1" s="5"/>
      <c r="U1" s="93"/>
      <c r="V1" s="93"/>
      <c r="W1" s="93"/>
      <c r="X1" s="93"/>
    </row>
    <row r="2" spans="1:56" x14ac:dyDescent="0.25">
      <c r="A2" s="90"/>
      <c r="B2" s="90"/>
      <c r="C2" s="9"/>
      <c r="D2" s="9"/>
      <c r="E2" s="9"/>
      <c r="F2" s="9"/>
      <c r="G2" s="9"/>
      <c r="H2" s="9"/>
      <c r="I2" s="9"/>
      <c r="J2" s="91"/>
      <c r="K2" s="91"/>
      <c r="L2" s="91"/>
      <c r="M2" s="7"/>
      <c r="N2" s="153"/>
      <c r="O2" s="150"/>
      <c r="P2" s="150"/>
      <c r="Q2" s="150"/>
      <c r="R2" s="150"/>
      <c r="S2" s="101"/>
      <c r="T2" s="97"/>
      <c r="U2" s="9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row>
    <row r="3" spans="1:56" x14ac:dyDescent="0.25">
      <c r="A3" s="9" t="s">
        <v>2579</v>
      </c>
      <c r="B3" s="9"/>
      <c r="C3" s="157"/>
      <c r="D3" s="9"/>
      <c r="E3" s="9"/>
      <c r="F3" s="9"/>
      <c r="G3" s="9"/>
      <c r="H3" s="9"/>
      <c r="I3" s="9"/>
      <c r="N3" s="152"/>
      <c r="O3" s="152"/>
      <c r="P3" s="152"/>
      <c r="Q3" s="152"/>
      <c r="R3" s="152"/>
      <c r="S3" s="151"/>
      <c r="T3" s="9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56" s="2" customFormat="1" x14ac:dyDescent="0.25">
      <c r="A4" s="9" t="s">
        <v>83</v>
      </c>
      <c r="B4" s="9"/>
      <c r="C4" s="148"/>
      <c r="D4" s="9"/>
      <c r="E4" s="9"/>
      <c r="F4" s="9"/>
      <c r="G4" s="9"/>
      <c r="H4" s="9"/>
      <c r="I4" s="9"/>
      <c r="J4" s="105"/>
      <c r="K4" s="185"/>
      <c r="L4" s="185"/>
      <c r="M4" s="97"/>
      <c r="N4" s="147"/>
      <c r="O4" s="133"/>
      <c r="P4" s="133"/>
      <c r="T4" s="317">
        <v>2013</v>
      </c>
      <c r="U4" s="268">
        <v>2012</v>
      </c>
      <c r="V4" s="237">
        <v>2011</v>
      </c>
      <c r="W4" s="36">
        <v>2010</v>
      </c>
      <c r="X4" s="269" t="s">
        <v>142</v>
      </c>
      <c r="Y4" s="203">
        <v>2008</v>
      </c>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row>
    <row r="5" spans="1:56" s="2" customFormat="1" x14ac:dyDescent="0.25">
      <c r="A5" s="9" t="s">
        <v>84</v>
      </c>
      <c r="B5" s="9"/>
      <c r="C5" s="158"/>
      <c r="D5" s="100"/>
      <c r="E5" s="100"/>
      <c r="F5" s="100"/>
      <c r="G5" s="100"/>
      <c r="H5" s="100"/>
      <c r="I5" s="100"/>
      <c r="J5" s="104"/>
      <c r="K5" s="104"/>
      <c r="L5" s="104"/>
      <c r="M5" s="42"/>
      <c r="N5" s="154"/>
      <c r="O5" s="133"/>
      <c r="P5" s="133"/>
      <c r="Q5" s="133"/>
      <c r="R5" s="133"/>
      <c r="S5" s="134"/>
      <c r="T5" s="134"/>
      <c r="U5" s="102"/>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56" s="2" customFormat="1" x14ac:dyDescent="0.25">
      <c r="A6" s="350" t="s">
        <v>2802</v>
      </c>
      <c r="B6" s="350"/>
      <c r="C6" s="103"/>
      <c r="D6" s="42"/>
      <c r="E6" s="42"/>
      <c r="F6" s="42"/>
      <c r="G6" s="42"/>
      <c r="H6" s="42"/>
      <c r="I6" s="42"/>
      <c r="J6" s="104"/>
      <c r="K6" s="104"/>
      <c r="L6" s="104"/>
      <c r="M6" s="42"/>
      <c r="N6" s="154"/>
      <c r="O6" s="133"/>
      <c r="P6" s="133"/>
      <c r="Q6" s="133"/>
      <c r="R6" s="133"/>
      <c r="S6" s="238" t="s">
        <v>242</v>
      </c>
      <c r="T6" s="134"/>
      <c r="U6" s="102"/>
      <c r="V6" s="102"/>
      <c r="W6" s="102"/>
      <c r="X6" s="102"/>
      <c r="Y6" s="102"/>
      <c r="Z6" s="102"/>
      <c r="AA6" s="102"/>
      <c r="AB6" s="102"/>
      <c r="AC6" s="5"/>
      <c r="AD6" s="5"/>
      <c r="AE6" s="5"/>
      <c r="AF6" s="5"/>
      <c r="AG6" s="5"/>
      <c r="AH6" s="5"/>
      <c r="AI6" s="5"/>
      <c r="AJ6" s="5"/>
      <c r="AK6" s="5"/>
      <c r="AL6" s="5"/>
      <c r="AM6" s="5"/>
      <c r="AN6" s="5"/>
      <c r="AO6" s="5"/>
      <c r="AP6" s="5"/>
      <c r="AQ6" s="5"/>
      <c r="AR6" s="5"/>
      <c r="AS6" s="5"/>
      <c r="AT6" s="5"/>
      <c r="AU6" s="5"/>
      <c r="AV6" s="5"/>
      <c r="AW6" s="5"/>
      <c r="AX6" s="5"/>
      <c r="AY6" s="5"/>
      <c r="AZ6" s="5"/>
      <c r="BA6" s="5"/>
      <c r="BB6" s="5"/>
    </row>
    <row r="7" spans="1:56" x14ac:dyDescent="0.25">
      <c r="F7"/>
    </row>
    <row r="8" spans="1:56" ht="39.6" customHeight="1" x14ac:dyDescent="0.25">
      <c r="A8" s="156" t="s">
        <v>787</v>
      </c>
      <c r="B8" s="415" t="s">
        <v>2273</v>
      </c>
      <c r="C8" s="13" t="s">
        <v>827</v>
      </c>
      <c r="D8" s="13" t="s">
        <v>828</v>
      </c>
      <c r="E8" s="415" t="s">
        <v>2150</v>
      </c>
      <c r="F8" s="415" t="s">
        <v>1811</v>
      </c>
      <c r="G8" s="13" t="s">
        <v>510</v>
      </c>
      <c r="H8" s="13" t="s">
        <v>512</v>
      </c>
      <c r="I8" s="13" t="s">
        <v>240</v>
      </c>
      <c r="J8" s="34" t="s">
        <v>790</v>
      </c>
      <c r="K8" s="34" t="s">
        <v>793</v>
      </c>
      <c r="L8" s="34" t="s">
        <v>794</v>
      </c>
      <c r="M8" s="391" t="s">
        <v>2800</v>
      </c>
      <c r="N8" s="33" t="s">
        <v>795</v>
      </c>
      <c r="O8" s="33" t="s">
        <v>796</v>
      </c>
      <c r="P8" s="33" t="s">
        <v>797</v>
      </c>
      <c r="Q8" s="33" t="s">
        <v>88</v>
      </c>
      <c r="R8" s="33" t="s">
        <v>89</v>
      </c>
      <c r="S8" s="33" t="s">
        <v>90</v>
      </c>
      <c r="T8" s="33" t="s">
        <v>91</v>
      </c>
      <c r="U8" s="33" t="s">
        <v>92</v>
      </c>
      <c r="V8" s="33" t="s">
        <v>93</v>
      </c>
      <c r="W8" s="33" t="s">
        <v>94</v>
      </c>
      <c r="X8" s="33" t="s">
        <v>95</v>
      </c>
      <c r="Y8" s="33" t="s">
        <v>572</v>
      </c>
      <c r="Z8" s="33" t="s">
        <v>573</v>
      </c>
      <c r="AA8" s="33" t="s">
        <v>574</v>
      </c>
      <c r="AB8" s="33" t="s">
        <v>575</v>
      </c>
      <c r="AC8" s="33" t="s">
        <v>1203</v>
      </c>
      <c r="AD8" s="33" t="s">
        <v>1830</v>
      </c>
      <c r="AE8" s="33" t="s">
        <v>1831</v>
      </c>
      <c r="AF8" s="420" t="s">
        <v>1855</v>
      </c>
      <c r="AG8" s="420" t="s">
        <v>1856</v>
      </c>
      <c r="AH8" s="420" t="s">
        <v>1857</v>
      </c>
      <c r="AI8" s="420" t="s">
        <v>1858</v>
      </c>
      <c r="AJ8" s="420" t="s">
        <v>1859</v>
      </c>
    </row>
    <row r="9" spans="1:56" s="98" customFormat="1" ht="14.25" customHeight="1" x14ac:dyDescent="0.25">
      <c r="A9" s="95">
        <v>81178800</v>
      </c>
      <c r="B9" s="446" t="s">
        <v>804</v>
      </c>
      <c r="C9" s="446" t="str">
        <f>VLOOKUP(B9,Satser!$I$133:$M$160,2,FALSE)</f>
        <v>AD</v>
      </c>
      <c r="D9" s="29" t="s">
        <v>577</v>
      </c>
      <c r="E9" s="442"/>
      <c r="F9" s="20" t="s">
        <v>1813</v>
      </c>
      <c r="G9" s="29"/>
      <c r="H9" s="75">
        <v>2008</v>
      </c>
      <c r="I9" s="210" t="s">
        <v>329</v>
      </c>
      <c r="J9" s="121" t="s">
        <v>48</v>
      </c>
      <c r="K9" s="120">
        <f>IF(B9="",0,VLOOKUP(B9,Satser!$D$167:$F$194,3,FALSE)*IF(AA9="",0,VLOOKUP(AA9,Satser!$H$2:$J$14,2,FALSE)))</f>
        <v>0</v>
      </c>
      <c r="L9" s="120">
        <f>IF(B9="",0,VLOOKUP(B9,Satser!$I$167:$L$194,4,FALSE)*IF(AA9="",0,VLOOKUP(AA9,Satser!$H$2:$J$14,3,FALSE)))</f>
        <v>0</v>
      </c>
      <c r="M9" s="122">
        <f>SUM(K9:L9)</f>
        <v>0</v>
      </c>
      <c r="N9" s="135" t="s">
        <v>468</v>
      </c>
      <c r="O9" s="19"/>
      <c r="P9" s="19"/>
      <c r="Q9" s="24">
        <v>0</v>
      </c>
      <c r="R9" s="75">
        <v>10</v>
      </c>
      <c r="S9" s="75">
        <v>12</v>
      </c>
      <c r="T9" s="75">
        <v>2</v>
      </c>
      <c r="U9" s="75"/>
      <c r="V9" s="75"/>
      <c r="W9" s="75"/>
      <c r="X9" s="75"/>
      <c r="Y9" s="75"/>
      <c r="Z9" s="110"/>
      <c r="AA9" s="75"/>
      <c r="AB9" s="75"/>
      <c r="AC9" s="75"/>
      <c r="AD9" s="75"/>
      <c r="AE9" s="75"/>
      <c r="AF9" s="75"/>
      <c r="AG9" s="75"/>
      <c r="AH9" s="75"/>
      <c r="AI9" s="75"/>
      <c r="AJ9" s="75"/>
      <c r="AK9"/>
      <c r="AL9"/>
      <c r="AM9"/>
      <c r="AN9"/>
      <c r="AO9"/>
      <c r="AP9"/>
      <c r="AQ9"/>
      <c r="AR9"/>
      <c r="AS9"/>
      <c r="AT9"/>
      <c r="AU9"/>
      <c r="AV9"/>
      <c r="AW9"/>
      <c r="AX9"/>
      <c r="AY9"/>
      <c r="AZ9"/>
      <c r="BA9"/>
      <c r="BB9"/>
      <c r="BC9"/>
      <c r="BD9"/>
    </row>
    <row r="10" spans="1:56" ht="14.25" customHeight="1" x14ac:dyDescent="0.25">
      <c r="A10" s="96">
        <v>81601500</v>
      </c>
      <c r="B10" s="220" t="s">
        <v>804</v>
      </c>
      <c r="C10" s="446" t="str">
        <f>VLOOKUP(B10,Satser!$I$133:$M$160,2,FALSE)</f>
        <v>AD</v>
      </c>
      <c r="D10" s="110" t="s">
        <v>460</v>
      </c>
      <c r="E10" s="442"/>
      <c r="F10" s="20" t="s">
        <v>1813</v>
      </c>
      <c r="G10" s="110"/>
      <c r="H10" s="75">
        <v>2009</v>
      </c>
      <c r="I10" s="210" t="s">
        <v>348</v>
      </c>
      <c r="J10" s="182" t="s">
        <v>224</v>
      </c>
      <c r="K10" s="120">
        <f>IF(B10="",0,VLOOKUP(B10,Satser!$D$167:$F$194,3,FALSE)*IF(AA10="",0,VLOOKUP(AA10,Satser!$H$2:$J$14,2,FALSE)))</f>
        <v>0</v>
      </c>
      <c r="L10" s="120">
        <f>IF(B10="",0,VLOOKUP(B10,Satser!$I$167:$L$194,4,FALSE)*IF(AA10="",0,VLOOKUP(AA10,Satser!$H$2:$J$14,3,FALSE)))</f>
        <v>0</v>
      </c>
      <c r="M10" s="122">
        <f t="shared" ref="M10:M73" si="0">SUM(K10:L10)</f>
        <v>0</v>
      </c>
      <c r="N10" s="135" t="s">
        <v>468</v>
      </c>
      <c r="O10" s="75"/>
      <c r="P10" s="75"/>
      <c r="Q10" s="142">
        <v>0</v>
      </c>
      <c r="R10" s="75">
        <v>5</v>
      </c>
      <c r="S10" s="75">
        <v>12</v>
      </c>
      <c r="T10" s="75">
        <v>7</v>
      </c>
      <c r="U10" s="75"/>
      <c r="V10" s="75"/>
      <c r="W10" s="75"/>
      <c r="X10" s="75"/>
      <c r="Y10" s="75"/>
      <c r="Z10" s="110"/>
      <c r="AA10" s="75"/>
      <c r="AB10" s="75"/>
      <c r="AC10" s="75"/>
      <c r="AD10" s="75"/>
      <c r="AE10" s="75"/>
      <c r="AF10" s="75"/>
      <c r="AG10" s="75"/>
      <c r="AH10" s="75"/>
      <c r="AI10" s="75"/>
      <c r="AJ10" s="75"/>
    </row>
    <row r="11" spans="1:56" s="90" customFormat="1" ht="14.25" customHeight="1" x14ac:dyDescent="0.25">
      <c r="A11" s="96">
        <v>81606100</v>
      </c>
      <c r="B11" s="220" t="s">
        <v>804</v>
      </c>
      <c r="C11" s="446" t="str">
        <f>VLOOKUP(B11,Satser!$I$133:$M$160,2,FALSE)</f>
        <v>AD</v>
      </c>
      <c r="D11" s="176" t="s">
        <v>669</v>
      </c>
      <c r="E11" s="442"/>
      <c r="F11" s="20" t="s">
        <v>1813</v>
      </c>
      <c r="G11" s="110" t="s">
        <v>530</v>
      </c>
      <c r="H11" s="75">
        <v>2010</v>
      </c>
      <c r="I11" s="210" t="s">
        <v>364</v>
      </c>
      <c r="J11" s="121"/>
      <c r="K11" s="120">
        <f>IF(B11="",0,VLOOKUP(B11,Satser!$D$167:$F$194,3,FALSE)*IF(AA11="",0,VLOOKUP(AA11,Satser!$H$2:$J$14,2,FALSE)))</f>
        <v>0</v>
      </c>
      <c r="L11" s="120">
        <f>IF(B11="",0,VLOOKUP(B11,Satser!$I$167:$L$194,4,FALSE)*IF(AA11="",0,VLOOKUP(AA11,Satser!$H$2:$J$14,3,FALSE)))</f>
        <v>0</v>
      </c>
      <c r="M11" s="122">
        <f t="shared" si="0"/>
        <v>0</v>
      </c>
      <c r="N11" s="173" t="s">
        <v>609</v>
      </c>
      <c r="O11" s="75"/>
      <c r="P11" s="75"/>
      <c r="Q11" s="142"/>
      <c r="R11" s="75"/>
      <c r="S11" s="197">
        <v>4</v>
      </c>
      <c r="T11" s="197">
        <v>12</v>
      </c>
      <c r="U11" s="75">
        <v>8</v>
      </c>
      <c r="V11" s="75"/>
      <c r="W11" s="75"/>
      <c r="X11" s="75"/>
      <c r="Y11" s="75"/>
      <c r="Z11" s="110"/>
      <c r="AA11" s="75"/>
      <c r="AB11" s="75"/>
      <c r="AC11" s="75"/>
      <c r="AD11" s="75"/>
      <c r="AE11" s="75"/>
      <c r="AF11" s="75"/>
      <c r="AG11" s="75"/>
      <c r="AH11" s="75"/>
      <c r="AI11" s="75"/>
      <c r="AJ11" s="75"/>
    </row>
    <row r="12" spans="1:56" s="98" customFormat="1" ht="14.25" customHeight="1" x14ac:dyDescent="0.25">
      <c r="A12" s="94">
        <v>81606700</v>
      </c>
      <c r="B12" s="260" t="s">
        <v>804</v>
      </c>
      <c r="C12" s="446" t="str">
        <f>VLOOKUP(B12,Satser!$I$133:$M$160,2,FALSE)</f>
        <v>AD</v>
      </c>
      <c r="D12" s="175" t="s">
        <v>1182</v>
      </c>
      <c r="E12" s="442"/>
      <c r="F12" s="20" t="s">
        <v>1813</v>
      </c>
      <c r="G12" s="175" t="s">
        <v>530</v>
      </c>
      <c r="H12" s="75">
        <v>2011</v>
      </c>
      <c r="I12" s="212" t="s">
        <v>301</v>
      </c>
      <c r="J12" s="208"/>
      <c r="K12" s="120">
        <f>IF(B12="",0,VLOOKUP(B12,Satser!$D$167:$F$194,3,FALSE)*IF(AA12="",0,VLOOKUP(AA12,Satser!$H$2:$J$14,2,FALSE)))</f>
        <v>0</v>
      </c>
      <c r="L12" s="120">
        <f>IF(B12="",0,VLOOKUP(B12,Satser!$I$167:$L$194,4,FALSE)*IF(AA12="",0,VLOOKUP(AA12,Satser!$H$2:$J$14,3,FALSE)))</f>
        <v>0</v>
      </c>
      <c r="M12" s="122">
        <f t="shared" si="0"/>
        <v>0</v>
      </c>
      <c r="N12" s="135" t="s">
        <v>1191</v>
      </c>
      <c r="O12" s="175"/>
      <c r="P12" s="175"/>
      <c r="Q12" s="143"/>
      <c r="R12" s="75"/>
      <c r="S12" s="75"/>
      <c r="T12" s="220">
        <v>4</v>
      </c>
      <c r="U12" s="75">
        <v>12</v>
      </c>
      <c r="V12" s="75">
        <v>8</v>
      </c>
      <c r="W12" s="75"/>
      <c r="X12" s="75"/>
      <c r="Y12" s="75"/>
      <c r="Z12" s="110"/>
      <c r="AA12" s="75"/>
      <c r="AB12" s="75"/>
      <c r="AC12" s="75"/>
      <c r="AD12" s="75"/>
      <c r="AE12" s="75"/>
      <c r="AF12" s="75"/>
      <c r="AG12" s="75"/>
      <c r="AH12" s="75"/>
      <c r="AI12" s="75"/>
      <c r="AJ12" s="75"/>
      <c r="AK12"/>
      <c r="AL12"/>
      <c r="AM12"/>
      <c r="AN12"/>
      <c r="AO12"/>
      <c r="AP12"/>
      <c r="AQ12"/>
      <c r="AR12"/>
      <c r="AS12"/>
      <c r="AT12"/>
      <c r="AU12"/>
      <c r="AV12"/>
      <c r="AW12"/>
      <c r="AX12"/>
      <c r="AY12"/>
      <c r="AZ12"/>
      <c r="BA12"/>
      <c r="BB12"/>
      <c r="BC12"/>
      <c r="BD12"/>
    </row>
    <row r="13" spans="1:56" ht="14.25" customHeight="1" x14ac:dyDescent="0.25">
      <c r="A13" s="95">
        <v>81608700</v>
      </c>
      <c r="B13" s="329" t="s">
        <v>804</v>
      </c>
      <c r="C13" s="446" t="str">
        <f>VLOOKUP(B13,Satser!$I$133:$M$160,2,FALSE)</f>
        <v>AD</v>
      </c>
      <c r="D13" s="399" t="s">
        <v>1579</v>
      </c>
      <c r="E13" s="442" t="s">
        <v>2203</v>
      </c>
      <c r="F13" s="20" t="s">
        <v>1813</v>
      </c>
      <c r="G13" s="179"/>
      <c r="H13" s="110">
        <v>2012</v>
      </c>
      <c r="I13" s="110">
        <v>1401</v>
      </c>
      <c r="J13" s="325"/>
      <c r="K13" s="120">
        <f>IF(B13="",0,VLOOKUP(B13,Satser!$D$167:$F$194,3,FALSE)*IF(AA13="",0,VLOOKUP(AA13,Satser!$H$2:$J$14,2,FALSE)))</f>
        <v>0</v>
      </c>
      <c r="L13" s="120">
        <f>IF(B13="",0,VLOOKUP(B13,Satser!$I$167:$L$194,4,FALSE)*IF(AA13="",0,VLOOKUP(AA13,Satser!$H$2:$J$14,3,FALSE)))</f>
        <v>0</v>
      </c>
      <c r="M13" s="122">
        <f t="shared" si="0"/>
        <v>0</v>
      </c>
      <c r="N13" s="344" t="s">
        <v>1578</v>
      </c>
      <c r="O13" s="179"/>
      <c r="P13" s="179"/>
      <c r="Q13" s="327"/>
      <c r="R13" s="110"/>
      <c r="S13" s="110"/>
      <c r="T13" s="110"/>
      <c r="U13" s="110"/>
      <c r="V13" s="110"/>
      <c r="W13" s="110">
        <v>12</v>
      </c>
      <c r="X13" s="110">
        <v>12</v>
      </c>
      <c r="Y13" s="75"/>
      <c r="Z13" s="110"/>
      <c r="AA13" s="75"/>
      <c r="AB13" s="75"/>
      <c r="AC13" s="75"/>
      <c r="AD13" s="75"/>
      <c r="AE13" s="75"/>
      <c r="AF13" s="75"/>
      <c r="AG13" s="75"/>
      <c r="AH13" s="75"/>
      <c r="AI13" s="75"/>
      <c r="AJ13" s="75"/>
    </row>
    <row r="14" spans="1:56" s="98" customFormat="1" ht="14.25" customHeight="1" x14ac:dyDescent="0.25">
      <c r="A14" s="95">
        <v>80973200</v>
      </c>
      <c r="B14" s="446" t="s">
        <v>809</v>
      </c>
      <c r="C14" s="446" t="str">
        <f>VLOOKUP(B14,Satser!$I$133:$M$160,2,FALSE)</f>
        <v>MH</v>
      </c>
      <c r="D14" s="28" t="s">
        <v>996</v>
      </c>
      <c r="E14" s="442"/>
      <c r="F14" s="20" t="s">
        <v>1813</v>
      </c>
      <c r="G14" s="28"/>
      <c r="H14" s="75">
        <v>2002</v>
      </c>
      <c r="I14" s="128"/>
      <c r="J14" s="121" t="s">
        <v>805</v>
      </c>
      <c r="K14" s="120">
        <f>IF(B14="",0,VLOOKUP(B14,Satser!$D$167:$F$194,3,FALSE)*IF(AA14="",0,VLOOKUP(AA14,Satser!$H$2:$J$14,2,FALSE)))</f>
        <v>0</v>
      </c>
      <c r="L14" s="120">
        <f>IF(B14="",0,VLOOKUP(B14,Satser!$I$167:$L$194,4,FALSE)*IF(AA14="",0,VLOOKUP(AA14,Satser!$H$2:$J$14,3,FALSE)))</f>
        <v>0</v>
      </c>
      <c r="M14" s="122">
        <f t="shared" si="0"/>
        <v>0</v>
      </c>
      <c r="N14" s="225" t="s">
        <v>983</v>
      </c>
      <c r="O14" s="19">
        <v>7</v>
      </c>
      <c r="P14" s="19">
        <v>12</v>
      </c>
      <c r="Q14" s="226">
        <v>12</v>
      </c>
      <c r="R14" s="75">
        <v>12</v>
      </c>
      <c r="S14" s="75">
        <v>12</v>
      </c>
      <c r="T14" s="75">
        <v>12</v>
      </c>
      <c r="U14" s="75">
        <v>12</v>
      </c>
      <c r="V14" s="75"/>
      <c r="W14" s="75"/>
      <c r="X14" s="75"/>
      <c r="Y14" s="75"/>
      <c r="Z14" s="110"/>
      <c r="AA14" s="75"/>
      <c r="AB14" s="75"/>
      <c r="AC14" s="75"/>
      <c r="AD14" s="75"/>
      <c r="AE14" s="75"/>
      <c r="AF14" s="75"/>
      <c r="AG14" s="75"/>
      <c r="AH14" s="75"/>
      <c r="AI14" s="75"/>
      <c r="AJ14" s="75"/>
      <c r="AK14"/>
      <c r="AL14"/>
      <c r="AM14"/>
      <c r="AN14"/>
      <c r="AO14"/>
      <c r="AP14"/>
      <c r="AQ14"/>
      <c r="AR14"/>
      <c r="AS14"/>
      <c r="AT14"/>
      <c r="AU14"/>
      <c r="AV14"/>
      <c r="AW14"/>
      <c r="AX14"/>
      <c r="AY14"/>
      <c r="AZ14"/>
      <c r="BA14"/>
      <c r="BB14"/>
      <c r="BC14"/>
      <c r="BD14"/>
    </row>
    <row r="15" spans="1:56" ht="14.25" customHeight="1" x14ac:dyDescent="0.25">
      <c r="A15" s="95">
        <v>81175700</v>
      </c>
      <c r="B15" s="446" t="s">
        <v>809</v>
      </c>
      <c r="C15" s="446" t="str">
        <f>VLOOKUP(B15,Satser!$I$133:$M$160,2,FALSE)</f>
        <v>MH</v>
      </c>
      <c r="D15" s="29" t="s">
        <v>1202</v>
      </c>
      <c r="E15" s="442" t="s">
        <v>2231</v>
      </c>
      <c r="F15" s="20" t="s">
        <v>1813</v>
      </c>
      <c r="G15" s="29"/>
      <c r="H15" s="75">
        <v>2011</v>
      </c>
      <c r="I15" s="128" t="s">
        <v>1201</v>
      </c>
      <c r="J15" s="121" t="s">
        <v>1016</v>
      </c>
      <c r="K15" s="120">
        <f>IF(B15="",0,VLOOKUP(B15,Satser!$D$167:$F$194,3,FALSE)*IF(AA15="",0,VLOOKUP(AA15,Satser!$H$2:$J$14,2,FALSE)))</f>
        <v>0</v>
      </c>
      <c r="L15" s="120">
        <f>IF(B15="",0,VLOOKUP(B15,Satser!$I$167:$L$194,4,FALSE)*IF(AA15="",0,VLOOKUP(AA15,Satser!$H$2:$J$14,3,FALSE)))</f>
        <v>0</v>
      </c>
      <c r="M15" s="122">
        <f t="shared" si="0"/>
        <v>0</v>
      </c>
      <c r="N15" s="139" t="s">
        <v>64</v>
      </c>
      <c r="O15" s="19"/>
      <c r="P15" s="19"/>
      <c r="Q15" s="24">
        <v>12</v>
      </c>
      <c r="R15" s="75">
        <v>12</v>
      </c>
      <c r="S15" s="140">
        <v>12</v>
      </c>
      <c r="T15" s="75">
        <v>12</v>
      </c>
      <c r="U15" s="75">
        <v>12</v>
      </c>
      <c r="V15" s="75">
        <v>12</v>
      </c>
      <c r="W15" s="75">
        <v>12</v>
      </c>
      <c r="X15" s="75"/>
      <c r="Y15" s="75"/>
      <c r="Z15" s="110"/>
      <c r="AA15" s="75"/>
      <c r="AB15" s="75"/>
      <c r="AC15" s="75"/>
      <c r="AD15" s="75"/>
      <c r="AE15" s="75"/>
      <c r="AF15" s="75"/>
      <c r="AG15" s="75"/>
      <c r="AH15" s="75"/>
      <c r="AI15" s="75"/>
      <c r="AJ15" s="75"/>
    </row>
    <row r="16" spans="1:56" ht="14.25" customHeight="1" x14ac:dyDescent="0.25">
      <c r="A16" s="255">
        <v>81176800</v>
      </c>
      <c r="B16" s="355" t="s">
        <v>809</v>
      </c>
      <c r="C16" s="446" t="str">
        <f>VLOOKUP(B16,Satser!$I$133:$M$160,2,FALSE)</f>
        <v>MH</v>
      </c>
      <c r="D16" s="113" t="s">
        <v>1242</v>
      </c>
      <c r="E16" s="442"/>
      <c r="F16" s="20" t="s">
        <v>1813</v>
      </c>
      <c r="G16" s="112" t="s">
        <v>527</v>
      </c>
      <c r="H16" s="75">
        <v>2007</v>
      </c>
      <c r="I16" s="210" t="s">
        <v>364</v>
      </c>
      <c r="J16" s="128" t="s">
        <v>1016</v>
      </c>
      <c r="K16" s="120">
        <f>IF(B16="",0,VLOOKUP(B16,Satser!$D$167:$F$194,3,FALSE)*IF(AA16="",0,VLOOKUP(AA16,Satser!$H$2:$J$14,2,FALSE)))</f>
        <v>0</v>
      </c>
      <c r="L16" s="120">
        <f>IF(B16="",0,VLOOKUP(B16,Satser!$I$167:$L$194,4,FALSE)*IF(AA16="",0,VLOOKUP(AA16,Satser!$H$2:$J$14,3,FALSE)))</f>
        <v>0</v>
      </c>
      <c r="M16" s="122">
        <f t="shared" si="0"/>
        <v>0</v>
      </c>
      <c r="N16" s="173" t="s">
        <v>1243</v>
      </c>
      <c r="O16" s="73"/>
      <c r="P16" s="73"/>
      <c r="Q16" s="79">
        <v>0</v>
      </c>
      <c r="R16" s="75">
        <v>3</v>
      </c>
      <c r="S16" s="75">
        <v>12</v>
      </c>
      <c r="T16" s="75">
        <v>12</v>
      </c>
      <c r="U16" s="220">
        <v>9</v>
      </c>
      <c r="V16" s="75"/>
      <c r="W16" s="75"/>
      <c r="X16" s="75"/>
      <c r="Y16" s="75"/>
      <c r="Z16" s="110"/>
      <c r="AA16" s="75"/>
      <c r="AB16" s="75"/>
      <c r="AC16" s="75"/>
      <c r="AD16" s="75"/>
      <c r="AE16" s="75"/>
      <c r="AF16" s="75"/>
      <c r="AG16" s="75"/>
      <c r="AH16" s="75"/>
      <c r="AI16" s="75"/>
      <c r="AJ16" s="75"/>
    </row>
    <row r="17" spans="1:56" ht="14.25" customHeight="1" x14ac:dyDescent="0.25">
      <c r="A17" s="95">
        <v>81178400</v>
      </c>
      <c r="B17" s="446" t="s">
        <v>809</v>
      </c>
      <c r="C17" s="446" t="str">
        <f>VLOOKUP(B17,Satser!$I$133:$M$160,2,FALSE)</f>
        <v>MH</v>
      </c>
      <c r="D17" s="29" t="s">
        <v>186</v>
      </c>
      <c r="E17" s="442"/>
      <c r="F17" s="20" t="s">
        <v>1813</v>
      </c>
      <c r="G17" s="29"/>
      <c r="H17" s="75">
        <v>2008</v>
      </c>
      <c r="I17" s="128"/>
      <c r="J17" s="121" t="s">
        <v>48</v>
      </c>
      <c r="K17" s="120">
        <f>IF(B17="",0,VLOOKUP(B17,Satser!$D$167:$F$194,3,FALSE)*IF(AA17="",0,VLOOKUP(AA17,Satser!$H$2:$J$14,2,FALSE)))</f>
        <v>0</v>
      </c>
      <c r="L17" s="120">
        <f>IF(B17="",0,VLOOKUP(B17,Satser!$I$167:$L$194,4,FALSE)*IF(AA17="",0,VLOOKUP(AA17,Satser!$H$2:$J$14,3,FALSE)))</f>
        <v>0</v>
      </c>
      <c r="M17" s="122">
        <f t="shared" si="0"/>
        <v>0</v>
      </c>
      <c r="N17" s="135" t="s">
        <v>212</v>
      </c>
      <c r="O17" s="19"/>
      <c r="P17" s="19"/>
      <c r="Q17" s="24">
        <v>5</v>
      </c>
      <c r="R17" s="75">
        <v>12</v>
      </c>
      <c r="S17" s="75">
        <v>12</v>
      </c>
      <c r="T17" s="75">
        <v>12</v>
      </c>
      <c r="U17" s="75">
        <v>7</v>
      </c>
      <c r="V17" s="75"/>
      <c r="W17" s="75"/>
      <c r="X17" s="75"/>
      <c r="Y17" s="75"/>
      <c r="Z17" s="110"/>
      <c r="AA17" s="75"/>
      <c r="AB17" s="75"/>
      <c r="AC17" s="75"/>
      <c r="AD17" s="75"/>
      <c r="AE17" s="75"/>
      <c r="AF17" s="75"/>
      <c r="AG17" s="75"/>
      <c r="AH17" s="75"/>
      <c r="AI17" s="75"/>
      <c r="AJ17" s="75"/>
    </row>
    <row r="18" spans="1:56" ht="14.25" customHeight="1" x14ac:dyDescent="0.25">
      <c r="A18" s="95">
        <v>81178500</v>
      </c>
      <c r="B18" s="446" t="s">
        <v>809</v>
      </c>
      <c r="C18" s="446" t="str">
        <f>VLOOKUP(B18,Satser!$I$133:$M$160,2,FALSE)</f>
        <v>MH</v>
      </c>
      <c r="D18" s="29" t="s">
        <v>187</v>
      </c>
      <c r="E18" s="442"/>
      <c r="F18" s="20" t="s">
        <v>1813</v>
      </c>
      <c r="G18" s="29"/>
      <c r="H18" s="75">
        <v>2008</v>
      </c>
      <c r="I18" s="128"/>
      <c r="J18" s="121" t="s">
        <v>48</v>
      </c>
      <c r="K18" s="120">
        <f>IF(B18="",0,VLOOKUP(B18,Satser!$D$167:$F$194,3,FALSE)*IF(AA18="",0,VLOOKUP(AA18,Satser!$H$2:$J$14,2,FALSE)))</f>
        <v>0</v>
      </c>
      <c r="L18" s="120">
        <f>IF(B18="",0,VLOOKUP(B18,Satser!$I$167:$L$194,4,FALSE)*IF(AA18="",0,VLOOKUP(AA18,Satser!$H$2:$J$14,3,FALSE)))</f>
        <v>0</v>
      </c>
      <c r="M18" s="122">
        <f t="shared" si="0"/>
        <v>0</v>
      </c>
      <c r="N18" s="135" t="s">
        <v>212</v>
      </c>
      <c r="O18" s="19"/>
      <c r="P18" s="19"/>
      <c r="Q18" s="24">
        <v>3</v>
      </c>
      <c r="R18" s="75">
        <v>12</v>
      </c>
      <c r="S18" s="75">
        <v>12</v>
      </c>
      <c r="T18" s="75">
        <v>12</v>
      </c>
      <c r="U18" s="75">
        <v>9</v>
      </c>
      <c r="V18" s="75"/>
      <c r="W18" s="75"/>
      <c r="X18" s="75"/>
      <c r="Y18" s="75"/>
      <c r="Z18" s="110"/>
      <c r="AA18" s="75"/>
      <c r="AB18" s="75"/>
      <c r="AC18" s="75"/>
      <c r="AD18" s="75"/>
      <c r="AE18" s="75"/>
      <c r="AF18" s="75"/>
      <c r="AG18" s="75"/>
      <c r="AH18" s="75"/>
      <c r="AI18" s="75"/>
      <c r="AJ18" s="75"/>
    </row>
    <row r="19" spans="1:56" ht="14.25" customHeight="1" x14ac:dyDescent="0.25">
      <c r="A19" s="95">
        <v>81601300</v>
      </c>
      <c r="B19" s="260" t="s">
        <v>809</v>
      </c>
      <c r="C19" s="446" t="str">
        <f>VLOOKUP(B19,Satser!$I$133:$M$160,2,FALSE)</f>
        <v>MH</v>
      </c>
      <c r="D19" s="181" t="s">
        <v>495</v>
      </c>
      <c r="E19" s="442"/>
      <c r="F19" s="20" t="s">
        <v>1813</v>
      </c>
      <c r="G19" s="181"/>
      <c r="H19" s="75">
        <v>2009</v>
      </c>
      <c r="I19" s="210" t="s">
        <v>364</v>
      </c>
      <c r="J19" s="121" t="s">
        <v>224</v>
      </c>
      <c r="K19" s="120">
        <f>IF(B19="",0,VLOOKUP(B19,Satser!$D$167:$F$194,3,FALSE)*IF(AA19="",0,VLOOKUP(AA19,Satser!$H$2:$J$14,2,FALSE)))</f>
        <v>0</v>
      </c>
      <c r="L19" s="120">
        <f>IF(B19="",0,VLOOKUP(B19,Satser!$I$167:$L$194,4,FALSE)*IF(AA19="",0,VLOOKUP(AA19,Satser!$H$2:$J$14,3,FALSE)))</f>
        <v>0</v>
      </c>
      <c r="M19" s="122">
        <f t="shared" si="0"/>
        <v>0</v>
      </c>
      <c r="N19" s="135" t="s">
        <v>515</v>
      </c>
      <c r="O19" s="175"/>
      <c r="P19" s="175"/>
      <c r="Q19" s="143">
        <v>0</v>
      </c>
      <c r="R19" s="75">
        <v>3</v>
      </c>
      <c r="S19" s="75">
        <v>12</v>
      </c>
      <c r="T19" s="75">
        <v>9</v>
      </c>
      <c r="U19" s="75"/>
      <c r="V19" s="75"/>
      <c r="W19" s="75"/>
      <c r="X19" s="75"/>
      <c r="Y19" s="75"/>
      <c r="Z19" s="110"/>
      <c r="AA19" s="75"/>
      <c r="AB19" s="75"/>
      <c r="AC19" s="75"/>
      <c r="AD19" s="75"/>
      <c r="AE19" s="75"/>
      <c r="AF19" s="75"/>
      <c r="AG19" s="75"/>
      <c r="AH19" s="75"/>
      <c r="AI19" s="75"/>
      <c r="AJ19" s="75"/>
    </row>
    <row r="20" spans="1:56" ht="14.25" customHeight="1" x14ac:dyDescent="0.25">
      <c r="A20" s="94">
        <v>81602600</v>
      </c>
      <c r="B20" s="260" t="s">
        <v>809</v>
      </c>
      <c r="C20" s="446" t="str">
        <f>VLOOKUP(B20,Satser!$I$133:$M$160,2,FALSE)</f>
        <v>MH</v>
      </c>
      <c r="D20" s="179" t="s">
        <v>54</v>
      </c>
      <c r="E20" s="442"/>
      <c r="F20" s="20" t="s">
        <v>1813</v>
      </c>
      <c r="G20" s="257" t="s">
        <v>527</v>
      </c>
      <c r="H20" s="75">
        <v>2010</v>
      </c>
      <c r="I20" s="210" t="s">
        <v>734</v>
      </c>
      <c r="J20" s="208"/>
      <c r="K20" s="120">
        <f>IF(B20="",0,VLOOKUP(B20,Satser!$D$167:$F$194,3,FALSE)*IF(AA20="",0,VLOOKUP(AA20,Satser!$H$2:$J$14,2,FALSE)))</f>
        <v>0</v>
      </c>
      <c r="L20" s="120">
        <f>IF(B20="",0,VLOOKUP(B20,Satser!$I$167:$L$194,4,FALSE)*IF(AA20="",0,VLOOKUP(AA20,Satser!$H$2:$J$14,3,FALSE)))</f>
        <v>0</v>
      </c>
      <c r="M20" s="122">
        <f t="shared" si="0"/>
        <v>0</v>
      </c>
      <c r="N20" s="135" t="s">
        <v>55</v>
      </c>
      <c r="O20" s="175"/>
      <c r="P20" s="175"/>
      <c r="Q20" s="143"/>
      <c r="R20" s="75"/>
      <c r="S20" s="249">
        <v>4</v>
      </c>
      <c r="T20" s="197">
        <v>12</v>
      </c>
      <c r="U20" s="75">
        <v>8</v>
      </c>
      <c r="V20" s="75"/>
      <c r="W20" s="75"/>
      <c r="X20" s="75"/>
      <c r="Y20" s="75"/>
      <c r="Z20" s="110"/>
      <c r="AA20" s="75"/>
      <c r="AB20" s="75"/>
      <c r="AC20" s="75"/>
      <c r="AD20" s="75"/>
      <c r="AE20" s="75"/>
      <c r="AF20" s="75"/>
      <c r="AG20" s="75"/>
      <c r="AH20" s="75"/>
      <c r="AI20" s="75"/>
      <c r="AJ20" s="75"/>
    </row>
    <row r="21" spans="1:56" ht="14.25" customHeight="1" x14ac:dyDescent="0.25">
      <c r="A21" s="232">
        <v>81602700</v>
      </c>
      <c r="B21" s="220" t="s">
        <v>809</v>
      </c>
      <c r="C21" s="446" t="str">
        <f>VLOOKUP(B21,Satser!$I$133:$M$160,2,FALSE)</f>
        <v>MH</v>
      </c>
      <c r="D21" s="110" t="s">
        <v>56</v>
      </c>
      <c r="E21" s="442"/>
      <c r="F21" s="20" t="s">
        <v>1813</v>
      </c>
      <c r="G21" s="159" t="s">
        <v>527</v>
      </c>
      <c r="H21" s="75">
        <v>2010</v>
      </c>
      <c r="I21" s="210" t="s">
        <v>734</v>
      </c>
      <c r="J21" s="75"/>
      <c r="K21" s="120">
        <f>IF(B21="",0,VLOOKUP(B21,Satser!$D$167:$F$194,3,FALSE)*IF(AA21="",0,VLOOKUP(AA21,Satser!$H$2:$J$14,2,FALSE)))</f>
        <v>0</v>
      </c>
      <c r="L21" s="120">
        <f>IF(B21="",0,VLOOKUP(B21,Satser!$I$167:$L$194,4,FALSE)*IF(AA21="",0,VLOOKUP(AA21,Satser!$H$2:$J$14,3,FALSE)))</f>
        <v>0</v>
      </c>
      <c r="M21" s="122">
        <f t="shared" si="0"/>
        <v>0</v>
      </c>
      <c r="N21" s="173" t="s">
        <v>55</v>
      </c>
      <c r="O21" s="75"/>
      <c r="P21" s="75"/>
      <c r="Q21" s="142"/>
      <c r="R21" s="75"/>
      <c r="S21" s="197">
        <v>4</v>
      </c>
      <c r="T21" s="197">
        <v>12</v>
      </c>
      <c r="U21" s="75">
        <v>8</v>
      </c>
      <c r="V21" s="75"/>
      <c r="W21" s="75"/>
      <c r="X21" s="75"/>
      <c r="Y21" s="75"/>
      <c r="Z21" s="110"/>
      <c r="AA21" s="75"/>
      <c r="AB21" s="75"/>
      <c r="AC21" s="75"/>
      <c r="AD21" s="75"/>
      <c r="AE21" s="75"/>
      <c r="AF21" s="75"/>
      <c r="AG21" s="75"/>
      <c r="AH21" s="75"/>
      <c r="AI21" s="75"/>
      <c r="AJ21" s="75"/>
    </row>
    <row r="22" spans="1:56" ht="14.25" customHeight="1" x14ac:dyDescent="0.25">
      <c r="A22" s="94">
        <v>81605100</v>
      </c>
      <c r="B22" s="260" t="s">
        <v>809</v>
      </c>
      <c r="C22" s="446" t="str">
        <f>VLOOKUP(B22,Satser!$I$133:$M$160,2,FALSE)</f>
        <v>MH</v>
      </c>
      <c r="D22" s="181" t="s">
        <v>1071</v>
      </c>
      <c r="E22" s="442"/>
      <c r="F22" s="20" t="s">
        <v>1813</v>
      </c>
      <c r="G22" s="257" t="s">
        <v>527</v>
      </c>
      <c r="H22" s="75">
        <v>2010</v>
      </c>
      <c r="I22" s="210" t="s">
        <v>685</v>
      </c>
      <c r="J22" s="208"/>
      <c r="K22" s="120">
        <f>IF(B22="",0,VLOOKUP(B22,Satser!$D$167:$F$194,3,FALSE)*IF(AA22="",0,VLOOKUP(AA22,Satser!$H$2:$J$14,2,FALSE)))</f>
        <v>0</v>
      </c>
      <c r="L22" s="120">
        <f>IF(B22="",0,VLOOKUP(B22,Satser!$I$167:$L$194,4,FALSE)*IF(AA22="",0,VLOOKUP(AA22,Satser!$H$2:$J$14,3,FALSE)))</f>
        <v>0</v>
      </c>
      <c r="M22" s="122">
        <f t="shared" si="0"/>
        <v>0</v>
      </c>
      <c r="N22" s="135" t="s">
        <v>1114</v>
      </c>
      <c r="O22" s="175"/>
      <c r="P22" s="175"/>
      <c r="Q22" s="143"/>
      <c r="R22" s="75"/>
      <c r="S22" s="75"/>
      <c r="T22" s="197">
        <v>12</v>
      </c>
      <c r="U22" s="197">
        <v>12</v>
      </c>
      <c r="V22" s="75"/>
      <c r="W22" s="75"/>
      <c r="X22" s="75"/>
      <c r="Y22" s="75"/>
      <c r="Z22" s="110"/>
      <c r="AA22" s="75"/>
      <c r="AB22" s="75"/>
      <c r="AC22" s="75"/>
      <c r="AD22" s="75"/>
      <c r="AE22" s="75"/>
      <c r="AF22" s="75"/>
      <c r="AG22" s="75"/>
      <c r="AH22" s="75"/>
      <c r="AI22" s="75"/>
      <c r="AJ22" s="75"/>
    </row>
    <row r="23" spans="1:56" ht="14.25" customHeight="1" x14ac:dyDescent="0.25">
      <c r="A23" s="94">
        <v>81605300</v>
      </c>
      <c r="B23" s="260" t="s">
        <v>809</v>
      </c>
      <c r="C23" s="446" t="str">
        <f>VLOOKUP(B23,Satser!$I$133:$M$160,2,FALSE)</f>
        <v>MH</v>
      </c>
      <c r="D23" s="181" t="s">
        <v>57</v>
      </c>
      <c r="E23" s="442"/>
      <c r="F23" s="20" t="s">
        <v>1813</v>
      </c>
      <c r="G23" s="257" t="s">
        <v>530</v>
      </c>
      <c r="H23" s="75">
        <v>2010</v>
      </c>
      <c r="I23" s="210" t="s">
        <v>58</v>
      </c>
      <c r="J23" s="208"/>
      <c r="K23" s="120">
        <f>IF(B23="",0,VLOOKUP(B23,Satser!$D$167:$F$194,3,FALSE)*IF(AA23="",0,VLOOKUP(AA23,Satser!$H$2:$J$14,2,FALSE)))</f>
        <v>0</v>
      </c>
      <c r="L23" s="120">
        <f>IF(B23="",0,VLOOKUP(B23,Satser!$I$167:$L$194,4,FALSE)*IF(AA23="",0,VLOOKUP(AA23,Satser!$H$2:$J$14,3,FALSE)))</f>
        <v>0</v>
      </c>
      <c r="M23" s="122">
        <f t="shared" si="0"/>
        <v>0</v>
      </c>
      <c r="N23" s="135" t="s">
        <v>892</v>
      </c>
      <c r="O23" s="175"/>
      <c r="P23" s="75"/>
      <c r="Q23" s="142"/>
      <c r="R23" s="75"/>
      <c r="S23" s="197"/>
      <c r="T23" s="197">
        <v>11</v>
      </c>
      <c r="U23" s="75">
        <v>12</v>
      </c>
      <c r="V23" s="75">
        <v>1</v>
      </c>
      <c r="W23" s="75"/>
      <c r="X23" s="75"/>
      <c r="Y23" s="75"/>
      <c r="Z23" s="110"/>
      <c r="AA23" s="75"/>
      <c r="AB23" s="75"/>
      <c r="AC23" s="75"/>
      <c r="AD23" s="75"/>
      <c r="AE23" s="75"/>
      <c r="AF23" s="75"/>
      <c r="AG23" s="75"/>
      <c r="AH23" s="75"/>
      <c r="AI23" s="75"/>
      <c r="AJ23" s="75"/>
    </row>
    <row r="24" spans="1:56" s="90" customFormat="1" ht="14.25" customHeight="1" x14ac:dyDescent="0.3">
      <c r="A24" s="159">
        <v>81605400</v>
      </c>
      <c r="B24" s="220" t="s">
        <v>809</v>
      </c>
      <c r="C24" s="446" t="str">
        <f>VLOOKUP(B24,Satser!$I$133:$M$160,2,FALSE)</f>
        <v>MH</v>
      </c>
      <c r="D24" s="320" t="s">
        <v>59</v>
      </c>
      <c r="E24" s="442"/>
      <c r="F24" s="20" t="s">
        <v>1813</v>
      </c>
      <c r="G24" s="159" t="s">
        <v>530</v>
      </c>
      <c r="H24" s="75">
        <v>2010</v>
      </c>
      <c r="I24" s="210" t="s">
        <v>688</v>
      </c>
      <c r="J24" s="208"/>
      <c r="K24" s="120">
        <f>IF(B24="",0,VLOOKUP(B24,Satser!$D$167:$F$194,3,FALSE)*IF(AA24="",0,VLOOKUP(AA24,Satser!$H$2:$J$14,2,FALSE)))</f>
        <v>0</v>
      </c>
      <c r="L24" s="120">
        <f>IF(B24="",0,VLOOKUP(B24,Satser!$I$167:$L$194,4,FALSE)*IF(AA24="",0,VLOOKUP(AA24,Satser!$H$2:$J$14,3,FALSE)))</f>
        <v>0</v>
      </c>
      <c r="M24" s="122">
        <f t="shared" si="0"/>
        <v>0</v>
      </c>
      <c r="N24" s="173" t="s">
        <v>55</v>
      </c>
      <c r="O24" s="75"/>
      <c r="P24" s="75"/>
      <c r="Q24" s="142"/>
      <c r="R24" s="75"/>
      <c r="S24" s="197">
        <v>6</v>
      </c>
      <c r="T24" s="197">
        <v>12</v>
      </c>
      <c r="U24" s="75">
        <v>6</v>
      </c>
      <c r="V24" s="75"/>
      <c r="W24" s="75"/>
      <c r="X24" s="75"/>
      <c r="Y24" s="75"/>
      <c r="Z24" s="110"/>
      <c r="AA24" s="75"/>
      <c r="AB24" s="75"/>
      <c r="AC24" s="75"/>
      <c r="AD24" s="75"/>
      <c r="AE24" s="75"/>
      <c r="AF24" s="75"/>
      <c r="AG24" s="75"/>
      <c r="AH24" s="75"/>
      <c r="AI24" s="75"/>
      <c r="AJ24" s="75"/>
    </row>
    <row r="25" spans="1:56" ht="14.25" customHeight="1" x14ac:dyDescent="0.25">
      <c r="A25" s="94">
        <v>81606800</v>
      </c>
      <c r="B25" s="260" t="s">
        <v>809</v>
      </c>
      <c r="C25" s="446" t="str">
        <f>VLOOKUP(B25,Satser!$I$133:$M$160,2,FALSE)</f>
        <v>MH</v>
      </c>
      <c r="D25" s="175" t="s">
        <v>504</v>
      </c>
      <c r="E25" s="442"/>
      <c r="F25" s="20" t="s">
        <v>1813</v>
      </c>
      <c r="G25" s="175" t="s">
        <v>530</v>
      </c>
      <c r="H25" s="75">
        <v>2011</v>
      </c>
      <c r="I25" s="212" t="s">
        <v>284</v>
      </c>
      <c r="J25" s="208"/>
      <c r="K25" s="120">
        <f>IF(B25="",0,VLOOKUP(B25,Satser!$D$167:$F$194,3,FALSE)*IF(AA25="",0,VLOOKUP(AA25,Satser!$H$2:$J$14,2,FALSE)))</f>
        <v>0</v>
      </c>
      <c r="L25" s="120">
        <f>IF(B25="",0,VLOOKUP(B25,Satser!$I$167:$L$194,4,FALSE)*IF(AA25="",0,VLOOKUP(AA25,Satser!$H$2:$J$14,3,FALSE)))</f>
        <v>0</v>
      </c>
      <c r="M25" s="122">
        <f t="shared" si="0"/>
        <v>0</v>
      </c>
      <c r="N25" s="135" t="s">
        <v>1042</v>
      </c>
      <c r="O25" s="175"/>
      <c r="P25" s="75"/>
      <c r="Q25" s="142"/>
      <c r="R25" s="75"/>
      <c r="S25" s="90"/>
      <c r="T25" s="220">
        <v>8</v>
      </c>
      <c r="U25" s="75">
        <v>12</v>
      </c>
      <c r="V25" s="75">
        <v>4</v>
      </c>
      <c r="W25" s="75"/>
      <c r="X25" s="75"/>
      <c r="Y25" s="75"/>
      <c r="Z25" s="110"/>
      <c r="AA25" s="75"/>
      <c r="AB25" s="75"/>
      <c r="AC25" s="75"/>
      <c r="AD25" s="75"/>
      <c r="AE25" s="75"/>
      <c r="AF25" s="75"/>
      <c r="AG25" s="75"/>
      <c r="AH25" s="75"/>
      <c r="AI25" s="75"/>
      <c r="AJ25" s="75"/>
    </row>
    <row r="26" spans="1:56" ht="14.25" customHeight="1" x14ac:dyDescent="0.25">
      <c r="A26" s="94">
        <v>81606900</v>
      </c>
      <c r="B26" s="260" t="s">
        <v>809</v>
      </c>
      <c r="C26" s="446" t="str">
        <f>VLOOKUP(B26,Satser!$I$133:$M$160,2,FALSE)</f>
        <v>MH</v>
      </c>
      <c r="D26" s="175" t="s">
        <v>293</v>
      </c>
      <c r="E26" s="442"/>
      <c r="F26" s="20" t="s">
        <v>1813</v>
      </c>
      <c r="G26" s="175" t="s">
        <v>530</v>
      </c>
      <c r="H26" s="75">
        <v>2011</v>
      </c>
      <c r="I26" s="212" t="s">
        <v>282</v>
      </c>
      <c r="J26" s="208"/>
      <c r="K26" s="120">
        <f>IF(B26="",0,VLOOKUP(B26,Satser!$D$167:$F$194,3,FALSE)*IF(AA26="",0,VLOOKUP(AA26,Satser!$H$2:$J$14,2,FALSE)))</f>
        <v>0</v>
      </c>
      <c r="L26" s="120">
        <f>IF(B26="",0,VLOOKUP(B26,Satser!$I$167:$L$194,4,FALSE)*IF(AA26="",0,VLOOKUP(AA26,Satser!$H$2:$J$14,3,FALSE)))</f>
        <v>0</v>
      </c>
      <c r="M26" s="122">
        <f t="shared" si="0"/>
        <v>0</v>
      </c>
      <c r="N26" s="135" t="s">
        <v>1124</v>
      </c>
      <c r="O26" s="175"/>
      <c r="P26" s="75"/>
      <c r="Q26" s="142"/>
      <c r="R26" s="75"/>
      <c r="S26" s="75"/>
      <c r="T26" s="220">
        <v>6</v>
      </c>
      <c r="U26" s="75">
        <v>12</v>
      </c>
      <c r="V26" s="75">
        <v>6</v>
      </c>
      <c r="W26" s="75"/>
      <c r="X26" s="75"/>
      <c r="Y26" s="75"/>
      <c r="Z26" s="110"/>
      <c r="AA26" s="75"/>
      <c r="AB26" s="75"/>
      <c r="AC26" s="75"/>
      <c r="AD26" s="75"/>
      <c r="AE26" s="75"/>
      <c r="AF26" s="75"/>
      <c r="AG26" s="75"/>
      <c r="AH26" s="75"/>
      <c r="AI26" s="75"/>
      <c r="AJ26" s="75"/>
    </row>
    <row r="27" spans="1:56" s="98" customFormat="1" ht="14.25" customHeight="1" x14ac:dyDescent="0.25">
      <c r="A27" s="94">
        <v>81604600</v>
      </c>
      <c r="B27" s="260" t="s">
        <v>809</v>
      </c>
      <c r="C27" s="446" t="str">
        <f>VLOOKUP(B27,Satser!$I$133:$M$160,2,FALSE)</f>
        <v>MH</v>
      </c>
      <c r="D27" s="181" t="s">
        <v>309</v>
      </c>
      <c r="E27" s="442"/>
      <c r="F27" s="20" t="s">
        <v>1813</v>
      </c>
      <c r="G27" s="257" t="s">
        <v>530</v>
      </c>
      <c r="H27" s="75">
        <v>2010</v>
      </c>
      <c r="I27" s="210" t="s">
        <v>685</v>
      </c>
      <c r="J27" s="208"/>
      <c r="K27" s="120">
        <f>IF(B27="",0,VLOOKUP(B27,Satser!$D$167:$F$194,3,FALSE)*IF(AA27="",0,VLOOKUP(AA27,Satser!$H$2:$J$14,2,FALSE)))</f>
        <v>0</v>
      </c>
      <c r="L27" s="120">
        <f>IF(B27="",0,VLOOKUP(B27,Satser!$I$167:$L$194,4,FALSE)*IF(AA27="",0,VLOOKUP(AA27,Satser!$H$2:$J$14,3,FALSE)))</f>
        <v>0</v>
      </c>
      <c r="M27" s="122">
        <f t="shared" si="0"/>
        <v>0</v>
      </c>
      <c r="N27" s="135" t="s">
        <v>791</v>
      </c>
      <c r="O27" s="175"/>
      <c r="P27" s="75"/>
      <c r="Q27" s="142"/>
      <c r="R27" s="75"/>
      <c r="S27" s="75"/>
      <c r="T27" s="197">
        <v>12</v>
      </c>
      <c r="U27" s="197">
        <v>12</v>
      </c>
      <c r="V27" s="75"/>
      <c r="W27" s="75"/>
      <c r="X27" s="75"/>
      <c r="Y27" s="75"/>
      <c r="Z27" s="110"/>
      <c r="AA27" s="75"/>
      <c r="AB27" s="75"/>
      <c r="AC27" s="75"/>
      <c r="AD27" s="75"/>
      <c r="AE27" s="75"/>
      <c r="AF27" s="75"/>
      <c r="AG27" s="75"/>
      <c r="AH27" s="75"/>
      <c r="AI27" s="75"/>
      <c r="AJ27" s="75"/>
      <c r="AK27"/>
      <c r="AL27"/>
      <c r="AM27"/>
      <c r="AN27"/>
      <c r="AO27"/>
      <c r="AP27"/>
      <c r="AQ27"/>
      <c r="AR27"/>
      <c r="AS27"/>
      <c r="AT27"/>
      <c r="AU27"/>
      <c r="AV27"/>
      <c r="AW27"/>
      <c r="AX27"/>
      <c r="AY27"/>
      <c r="AZ27"/>
      <c r="BA27"/>
      <c r="BB27"/>
      <c r="BC27"/>
      <c r="BD27"/>
    </row>
    <row r="28" spans="1:56" s="90" customFormat="1" ht="14.25" customHeight="1" x14ac:dyDescent="0.25">
      <c r="A28" s="159">
        <v>81609900</v>
      </c>
      <c r="B28" s="220" t="s">
        <v>809</v>
      </c>
      <c r="C28" s="446" t="str">
        <f>VLOOKUP(B28,Satser!$I$133:$M$160,2,FALSE)</f>
        <v>MH</v>
      </c>
      <c r="D28" s="351" t="s">
        <v>1289</v>
      </c>
      <c r="E28" s="442"/>
      <c r="F28" s="20" t="s">
        <v>1813</v>
      </c>
      <c r="G28" s="220" t="s">
        <v>527</v>
      </c>
      <c r="H28" s="110">
        <v>2012</v>
      </c>
      <c r="I28" s="318" t="s">
        <v>1290</v>
      </c>
      <c r="K28" s="120">
        <f>IF(B28="",0,VLOOKUP(B28,Satser!$D$167:$F$194,3,FALSE)*IF(AA28="",0,VLOOKUP(AA28,Satser!$H$2:$J$14,2,FALSE)))</f>
        <v>0</v>
      </c>
      <c r="L28" s="120">
        <f>IF(B28="",0,VLOOKUP(B28,Satser!$I$167:$L$194,4,FALSE)*IF(AA28="",0,VLOOKUP(AA28,Satser!$H$2:$J$14,3,FALSE)))</f>
        <v>0</v>
      </c>
      <c r="M28" s="122">
        <f t="shared" si="0"/>
        <v>0</v>
      </c>
      <c r="N28" s="173" t="s">
        <v>1402</v>
      </c>
      <c r="O28" s="177"/>
      <c r="P28" s="177"/>
      <c r="Q28" s="142"/>
      <c r="R28" s="177"/>
      <c r="T28" s="75"/>
      <c r="U28" s="110">
        <v>3</v>
      </c>
      <c r="V28" s="110">
        <v>12</v>
      </c>
      <c r="W28" s="316">
        <v>9</v>
      </c>
      <c r="X28" s="177"/>
      <c r="Y28" s="75"/>
      <c r="Z28" s="110"/>
      <c r="AA28" s="75"/>
      <c r="AB28" s="75"/>
      <c r="AC28" s="75"/>
      <c r="AD28" s="75"/>
      <c r="AE28" s="75"/>
      <c r="AF28" s="75"/>
      <c r="AG28" s="75"/>
      <c r="AH28" s="75"/>
      <c r="AI28" s="75"/>
      <c r="AJ28" s="75"/>
    </row>
    <row r="29" spans="1:56" s="90" customFormat="1" ht="14.25" customHeight="1" x14ac:dyDescent="0.25">
      <c r="A29" s="159">
        <v>81610000</v>
      </c>
      <c r="B29" s="220" t="s">
        <v>809</v>
      </c>
      <c r="C29" s="446" t="str">
        <f>VLOOKUP(B29,Satser!$I$133:$M$160,2,FALSE)</f>
        <v>MH</v>
      </c>
      <c r="D29" s="224" t="s">
        <v>287</v>
      </c>
      <c r="E29" s="442"/>
      <c r="F29" s="20" t="s">
        <v>1813</v>
      </c>
      <c r="G29" s="75"/>
      <c r="H29" s="110">
        <v>2012</v>
      </c>
      <c r="I29" s="75"/>
      <c r="J29" s="239"/>
      <c r="K29" s="120">
        <f>IF(B29="",0,VLOOKUP(B29,Satser!$D$167:$F$194,3,FALSE)*IF(AA29="",0,VLOOKUP(AA29,Satser!$H$2:$J$14,2,FALSE)))</f>
        <v>0</v>
      </c>
      <c r="L29" s="120">
        <f>IF(B29="",0,VLOOKUP(B29,Satser!$I$167:$L$194,4,FALSE)*IF(AA29="",0,VLOOKUP(AA29,Satser!$H$2:$J$14,3,FALSE)))</f>
        <v>0</v>
      </c>
      <c r="M29" s="122">
        <f t="shared" si="0"/>
        <v>0</v>
      </c>
      <c r="N29" s="352" t="s">
        <v>1594</v>
      </c>
      <c r="O29" s="75"/>
      <c r="P29" s="75"/>
      <c r="Q29" s="142"/>
      <c r="R29" s="75"/>
      <c r="T29" s="75"/>
      <c r="U29" s="110"/>
      <c r="V29" s="110">
        <v>10</v>
      </c>
      <c r="W29" s="110">
        <v>12</v>
      </c>
      <c r="X29" s="110">
        <v>2</v>
      </c>
      <c r="Y29" s="75"/>
      <c r="Z29" s="110"/>
      <c r="AA29" s="75"/>
      <c r="AB29" s="75"/>
      <c r="AC29" s="75"/>
      <c r="AD29" s="75"/>
      <c r="AE29" s="75"/>
      <c r="AF29" s="75"/>
      <c r="AG29" s="75"/>
      <c r="AH29" s="75"/>
      <c r="AI29" s="75"/>
      <c r="AJ29" s="75"/>
    </row>
    <row r="30" spans="1:56" s="98" customFormat="1" ht="14.25" customHeight="1" x14ac:dyDescent="0.25">
      <c r="A30" s="159">
        <v>81611200</v>
      </c>
      <c r="B30" s="220" t="s">
        <v>818</v>
      </c>
      <c r="C30" s="446" t="str">
        <f>VLOOKUP(B30,Satser!$I$133:$M$160,2,FALSE)</f>
        <v>SU</v>
      </c>
      <c r="D30" s="220" t="s">
        <v>1329</v>
      </c>
      <c r="E30" s="442"/>
      <c r="F30" s="20" t="s">
        <v>1813</v>
      </c>
      <c r="G30" s="75"/>
      <c r="H30" s="110">
        <v>2012</v>
      </c>
      <c r="I30" s="75"/>
      <c r="J30" s="208"/>
      <c r="K30" s="120">
        <f>IF(B30="",0,VLOOKUP(B30,Satser!$D$167:$F$194,3,FALSE)*IF(AA30="",0,VLOOKUP(AA30,Satser!$H$2:$J$14,2,FALSE)))</f>
        <v>0</v>
      </c>
      <c r="L30" s="120">
        <f>IF(B30="",0,VLOOKUP(B30,Satser!$I$167:$L$194,4,FALSE)*IF(AA30="",0,VLOOKUP(AA30,Satser!$H$2:$J$14,3,FALSE)))</f>
        <v>0</v>
      </c>
      <c r="M30" s="122">
        <f t="shared" si="0"/>
        <v>0</v>
      </c>
      <c r="N30" s="352" t="s">
        <v>1594</v>
      </c>
      <c r="O30" s="175"/>
      <c r="P30" s="175"/>
      <c r="Q30" s="143"/>
      <c r="R30" s="75"/>
      <c r="S30" s="75"/>
      <c r="T30" s="75"/>
      <c r="U30" s="110"/>
      <c r="V30" s="110">
        <v>10</v>
      </c>
      <c r="W30" s="110">
        <v>12</v>
      </c>
      <c r="X30" s="110">
        <v>2</v>
      </c>
      <c r="Y30" s="75"/>
      <c r="Z30" s="110"/>
      <c r="AA30" s="75"/>
      <c r="AB30" s="75"/>
      <c r="AC30" s="75"/>
      <c r="AD30" s="75"/>
      <c r="AE30" s="75"/>
      <c r="AF30" s="75"/>
      <c r="AG30" s="75"/>
      <c r="AH30" s="75"/>
      <c r="AI30" s="75"/>
      <c r="AJ30" s="75"/>
      <c r="AK30"/>
      <c r="AL30"/>
      <c r="AM30"/>
      <c r="AN30"/>
      <c r="AO30"/>
      <c r="AP30"/>
      <c r="AQ30"/>
      <c r="AR30"/>
      <c r="AS30"/>
      <c r="AT30"/>
      <c r="AU30"/>
      <c r="AV30"/>
      <c r="AW30"/>
      <c r="AX30"/>
      <c r="AY30"/>
      <c r="AZ30"/>
      <c r="BA30"/>
      <c r="BB30"/>
      <c r="BC30"/>
      <c r="BD30"/>
    </row>
    <row r="31" spans="1:56" s="98" customFormat="1" ht="14.25" customHeight="1" x14ac:dyDescent="0.25">
      <c r="A31" s="95">
        <v>81600400</v>
      </c>
      <c r="B31" s="260" t="s">
        <v>810</v>
      </c>
      <c r="C31" s="446" t="str">
        <f>VLOOKUP(B31,Satser!$I$133:$M$160,2,FALSE)</f>
        <v>HF</v>
      </c>
      <c r="D31" s="181" t="s">
        <v>437</v>
      </c>
      <c r="E31" s="442"/>
      <c r="F31" s="20" t="s">
        <v>1813</v>
      </c>
      <c r="G31" s="181"/>
      <c r="H31" s="110">
        <v>2009</v>
      </c>
      <c r="I31" s="210" t="s">
        <v>364</v>
      </c>
      <c r="J31" s="121" t="s">
        <v>224</v>
      </c>
      <c r="K31" s="120">
        <f>IF(B31="",0,VLOOKUP(B31,Satser!$D$167:$F$194,3,FALSE)*IF(AA31="",0,VLOOKUP(AA31,Satser!$H$2:$J$14,2,FALSE)))</f>
        <v>0</v>
      </c>
      <c r="L31" s="120">
        <f>IF(B31="",0,VLOOKUP(B31,Satser!$I$167:$L$194,4,FALSE)*IF(AA31="",0,VLOOKUP(AA31,Satser!$H$2:$J$14,3,FALSE)))</f>
        <v>0</v>
      </c>
      <c r="M31" s="122">
        <f t="shared" si="0"/>
        <v>0</v>
      </c>
      <c r="N31" s="352" t="s">
        <v>444</v>
      </c>
      <c r="O31" s="175"/>
      <c r="P31" s="175"/>
      <c r="Q31" s="143">
        <v>0</v>
      </c>
      <c r="R31" s="75">
        <v>3</v>
      </c>
      <c r="S31" s="75">
        <v>12</v>
      </c>
      <c r="T31" s="75">
        <v>9</v>
      </c>
      <c r="U31" s="75"/>
      <c r="V31" s="75"/>
      <c r="W31" s="75"/>
      <c r="X31" s="75"/>
      <c r="Y31" s="75"/>
      <c r="Z31" s="110"/>
      <c r="AA31" s="75"/>
      <c r="AB31" s="75"/>
      <c r="AC31" s="75"/>
      <c r="AD31" s="75"/>
      <c r="AE31" s="75"/>
      <c r="AF31" s="75"/>
      <c r="AG31" s="75"/>
      <c r="AH31" s="75"/>
      <c r="AI31" s="75"/>
      <c r="AJ31" s="75"/>
      <c r="AK31"/>
      <c r="AL31"/>
      <c r="AM31"/>
      <c r="AN31"/>
      <c r="AO31"/>
      <c r="AP31"/>
      <c r="AQ31"/>
      <c r="AR31"/>
      <c r="AS31"/>
      <c r="AT31"/>
      <c r="AU31"/>
      <c r="AV31"/>
      <c r="AW31"/>
      <c r="AX31"/>
      <c r="AY31"/>
      <c r="AZ31"/>
      <c r="BA31"/>
      <c r="BB31"/>
      <c r="BC31"/>
      <c r="BD31"/>
    </row>
    <row r="32" spans="1:56" ht="14.25" customHeight="1" x14ac:dyDescent="0.25">
      <c r="A32" s="95">
        <v>81601700</v>
      </c>
      <c r="B32" s="260" t="s">
        <v>810</v>
      </c>
      <c r="C32" s="446" t="str">
        <f>VLOOKUP(B32,Satser!$I$133:$M$160,2,FALSE)</f>
        <v>HF</v>
      </c>
      <c r="D32" s="179" t="s">
        <v>453</v>
      </c>
      <c r="E32" s="442"/>
      <c r="F32" s="20" t="s">
        <v>1813</v>
      </c>
      <c r="G32" s="179"/>
      <c r="H32" s="110">
        <v>2009</v>
      </c>
      <c r="I32" s="210" t="s">
        <v>1016</v>
      </c>
      <c r="J32" s="121" t="s">
        <v>224</v>
      </c>
      <c r="K32" s="120">
        <f>IF(B32="",0,VLOOKUP(B32,Satser!$D$167:$F$194,3,FALSE)*IF(AA32="",0,VLOOKUP(AA32,Satser!$H$2:$J$14,2,FALSE)))</f>
        <v>0</v>
      </c>
      <c r="L32" s="120">
        <f>IF(B32="",0,VLOOKUP(B32,Satser!$I$167:$L$194,4,FALSE)*IF(AA32="",0,VLOOKUP(AA32,Satser!$H$2:$J$14,3,FALSE)))</f>
        <v>0</v>
      </c>
      <c r="M32" s="122">
        <f t="shared" si="0"/>
        <v>0</v>
      </c>
      <c r="N32" s="352" t="s">
        <v>371</v>
      </c>
      <c r="O32" s="175"/>
      <c r="P32" s="175"/>
      <c r="Q32" s="143">
        <v>0</v>
      </c>
      <c r="R32" s="75">
        <v>6</v>
      </c>
      <c r="S32" s="75">
        <v>12</v>
      </c>
      <c r="T32" s="75">
        <v>6</v>
      </c>
      <c r="U32" s="75"/>
      <c r="V32" s="75"/>
      <c r="W32" s="75"/>
      <c r="X32" s="75"/>
      <c r="Y32" s="75"/>
      <c r="Z32" s="110"/>
      <c r="AA32" s="75"/>
      <c r="AB32" s="75"/>
      <c r="AC32" s="75"/>
      <c r="AD32" s="75"/>
      <c r="AE32" s="75"/>
      <c r="AF32" s="75"/>
      <c r="AG32" s="75"/>
      <c r="AH32" s="75"/>
      <c r="AI32" s="75"/>
      <c r="AJ32" s="75"/>
    </row>
    <row r="33" spans="1:56" ht="14.25" customHeight="1" x14ac:dyDescent="0.25">
      <c r="A33" s="94">
        <v>81602800</v>
      </c>
      <c r="B33" s="260" t="s">
        <v>810</v>
      </c>
      <c r="C33" s="446" t="str">
        <f>VLOOKUP(B33,Satser!$I$133:$M$160,2,FALSE)</f>
        <v>HF</v>
      </c>
      <c r="D33" s="179" t="s">
        <v>1080</v>
      </c>
      <c r="E33" s="442"/>
      <c r="F33" s="20" t="s">
        <v>1813</v>
      </c>
      <c r="G33" s="257" t="s">
        <v>527</v>
      </c>
      <c r="H33" s="110">
        <v>2010</v>
      </c>
      <c r="I33" s="210" t="s">
        <v>58</v>
      </c>
      <c r="J33" s="208"/>
      <c r="K33" s="120">
        <f>IF(B33="",0,VLOOKUP(B33,Satser!$D$167:$F$194,3,FALSE)*IF(AA33="",0,VLOOKUP(AA33,Satser!$H$2:$J$14,2,FALSE)))</f>
        <v>0</v>
      </c>
      <c r="L33" s="120">
        <f>IF(B33="",0,VLOOKUP(B33,Satser!$I$167:$L$194,4,FALSE)*IF(AA33="",0,VLOOKUP(AA33,Satser!$H$2:$J$14,3,FALSE)))</f>
        <v>0</v>
      </c>
      <c r="M33" s="122">
        <f t="shared" si="0"/>
        <v>0</v>
      </c>
      <c r="N33" s="352" t="s">
        <v>1111</v>
      </c>
      <c r="O33" s="175"/>
      <c r="P33" s="175"/>
      <c r="Q33" s="143"/>
      <c r="R33" s="75"/>
      <c r="S33" s="75"/>
      <c r="T33" s="75">
        <v>11</v>
      </c>
      <c r="U33" s="197">
        <v>12</v>
      </c>
      <c r="V33" s="75">
        <v>1</v>
      </c>
      <c r="W33" s="75"/>
      <c r="X33" s="75"/>
      <c r="Y33" s="75"/>
      <c r="Z33" s="110"/>
      <c r="AA33" s="75"/>
      <c r="AB33" s="75"/>
      <c r="AC33" s="75"/>
      <c r="AD33" s="75"/>
      <c r="AE33" s="75"/>
      <c r="AF33" s="75"/>
      <c r="AG33" s="75"/>
      <c r="AH33" s="75"/>
      <c r="AI33" s="75"/>
      <c r="AJ33" s="75"/>
    </row>
    <row r="34" spans="1:56" ht="14.25" customHeight="1" x14ac:dyDescent="0.25">
      <c r="A34" s="94">
        <v>81602900</v>
      </c>
      <c r="B34" s="260" t="s">
        <v>810</v>
      </c>
      <c r="C34" s="446" t="str">
        <f>VLOOKUP(B34,Satser!$I$133:$M$160,2,FALSE)</f>
        <v>HF</v>
      </c>
      <c r="D34" s="322" t="s">
        <v>1081</v>
      </c>
      <c r="E34" s="442"/>
      <c r="F34" s="20" t="s">
        <v>1813</v>
      </c>
      <c r="G34" s="324" t="s">
        <v>530</v>
      </c>
      <c r="H34" s="110">
        <v>2010</v>
      </c>
      <c r="I34" s="210" t="s">
        <v>129</v>
      </c>
      <c r="J34" s="208"/>
      <c r="K34" s="120">
        <f>IF(B34="",0,VLOOKUP(B34,Satser!$D$167:$F$194,3,FALSE)*IF(AA34="",0,VLOOKUP(AA34,Satser!$H$2:$J$14,2,FALSE)))</f>
        <v>0</v>
      </c>
      <c r="L34" s="120">
        <f>IF(B34="",0,VLOOKUP(B34,Satser!$I$167:$L$194,4,FALSE)*IF(AA34="",0,VLOOKUP(AA34,Satser!$H$2:$J$14,3,FALSE)))</f>
        <v>0</v>
      </c>
      <c r="M34" s="122">
        <f t="shared" si="0"/>
        <v>0</v>
      </c>
      <c r="N34" s="352" t="s">
        <v>1111</v>
      </c>
      <c r="O34" s="175"/>
      <c r="P34" s="175"/>
      <c r="Q34" s="143"/>
      <c r="R34" s="75"/>
      <c r="S34" s="197"/>
      <c r="T34" s="75">
        <v>10</v>
      </c>
      <c r="U34" s="197">
        <v>12</v>
      </c>
      <c r="V34" s="75">
        <v>2</v>
      </c>
      <c r="W34" s="75"/>
      <c r="X34" s="75"/>
      <c r="Y34" s="75"/>
      <c r="Z34" s="110"/>
      <c r="AA34" s="75"/>
      <c r="AB34" s="75"/>
      <c r="AC34" s="75"/>
      <c r="AD34" s="75"/>
      <c r="AE34" s="75"/>
      <c r="AF34" s="75"/>
      <c r="AG34" s="75"/>
      <c r="AH34" s="75"/>
      <c r="AI34" s="75"/>
      <c r="AJ34" s="75"/>
    </row>
    <row r="35" spans="1:56" ht="14.25" customHeight="1" x14ac:dyDescent="0.25">
      <c r="A35" s="94">
        <v>81604500</v>
      </c>
      <c r="B35" s="260" t="s">
        <v>810</v>
      </c>
      <c r="C35" s="446" t="str">
        <f>VLOOKUP(B35,Satser!$I$133:$M$160,2,FALSE)</f>
        <v>HF</v>
      </c>
      <c r="D35" s="181" t="s">
        <v>732</v>
      </c>
      <c r="E35" s="442"/>
      <c r="F35" s="20" t="s">
        <v>1813</v>
      </c>
      <c r="G35" s="257" t="s">
        <v>527</v>
      </c>
      <c r="H35" s="110">
        <v>2010</v>
      </c>
      <c r="I35" s="210" t="s">
        <v>620</v>
      </c>
      <c r="J35" s="208"/>
      <c r="K35" s="120">
        <f>IF(B35="",0,VLOOKUP(B35,Satser!$D$167:$F$194,3,FALSE)*IF(AA35="",0,VLOOKUP(AA35,Satser!$H$2:$J$14,2,FALSE)))</f>
        <v>0</v>
      </c>
      <c r="L35" s="120">
        <f>IF(B35="",0,VLOOKUP(B35,Satser!$I$167:$L$194,4,FALSE)*IF(AA35="",0,VLOOKUP(AA35,Satser!$H$2:$J$14,3,FALSE)))</f>
        <v>0</v>
      </c>
      <c r="M35" s="122">
        <f t="shared" si="0"/>
        <v>0</v>
      </c>
      <c r="N35" s="352" t="s">
        <v>744</v>
      </c>
      <c r="O35" s="175"/>
      <c r="P35" s="175"/>
      <c r="Q35" s="143"/>
      <c r="R35" s="75"/>
      <c r="S35" s="197">
        <v>5</v>
      </c>
      <c r="T35" s="197">
        <v>12</v>
      </c>
      <c r="U35" s="75">
        <v>7</v>
      </c>
      <c r="V35" s="75"/>
      <c r="W35" s="75"/>
      <c r="X35" s="75"/>
      <c r="Y35" s="75"/>
      <c r="Z35" s="110"/>
      <c r="AA35" s="75"/>
      <c r="AB35" s="75"/>
      <c r="AC35" s="75"/>
      <c r="AD35" s="75"/>
      <c r="AE35" s="75"/>
      <c r="AF35" s="75"/>
      <c r="AG35" s="75"/>
      <c r="AH35" s="75"/>
      <c r="AI35" s="75"/>
      <c r="AJ35" s="75"/>
    </row>
    <row r="36" spans="1:56" ht="14.25" customHeight="1" x14ac:dyDescent="0.25">
      <c r="A36" s="94">
        <v>81607000</v>
      </c>
      <c r="B36" s="260" t="s">
        <v>810</v>
      </c>
      <c r="C36" s="446" t="str">
        <f>VLOOKUP(B36,Satser!$I$133:$M$160,2,FALSE)</f>
        <v>HF</v>
      </c>
      <c r="D36" s="26" t="s">
        <v>1082</v>
      </c>
      <c r="E36" s="442"/>
      <c r="F36" s="20" t="s">
        <v>1813</v>
      </c>
      <c r="G36" s="26" t="s">
        <v>527</v>
      </c>
      <c r="H36" s="110">
        <v>2011</v>
      </c>
      <c r="I36" s="274" t="s">
        <v>522</v>
      </c>
      <c r="J36" s="208"/>
      <c r="K36" s="120">
        <f>IF(B36="",0,VLOOKUP(B36,Satser!$D$167:$F$194,3,FALSE)*IF(AA36="",0,VLOOKUP(AA36,Satser!$H$2:$J$14,2,FALSE)))</f>
        <v>0</v>
      </c>
      <c r="L36" s="120">
        <f>IF(B36="",0,VLOOKUP(B36,Satser!$I$167:$L$194,4,FALSE)*IF(AA36="",0,VLOOKUP(AA36,Satser!$H$2:$J$14,3,FALSE)))</f>
        <v>0</v>
      </c>
      <c r="M36" s="122">
        <f t="shared" si="0"/>
        <v>0</v>
      </c>
      <c r="N36" s="352" t="s">
        <v>1111</v>
      </c>
      <c r="O36" s="175"/>
      <c r="P36" s="175"/>
      <c r="Q36" s="143"/>
      <c r="R36" s="75"/>
      <c r="S36" s="90"/>
      <c r="T36" s="220">
        <v>9</v>
      </c>
      <c r="U36" s="75">
        <v>12</v>
      </c>
      <c r="V36" s="75">
        <v>3</v>
      </c>
      <c r="W36" s="75"/>
      <c r="X36" s="75"/>
      <c r="Y36" s="75"/>
      <c r="Z36" s="110"/>
      <c r="AA36" s="75"/>
      <c r="AB36" s="75"/>
      <c r="AC36" s="75"/>
      <c r="AD36" s="75"/>
      <c r="AE36" s="75"/>
      <c r="AF36" s="75"/>
      <c r="AG36" s="75"/>
      <c r="AH36" s="75"/>
      <c r="AI36" s="75"/>
      <c r="AJ36" s="75"/>
    </row>
    <row r="37" spans="1:56" ht="14.25" customHeight="1" x14ac:dyDescent="0.25">
      <c r="A37" s="94">
        <v>81607100</v>
      </c>
      <c r="B37" s="260" t="s">
        <v>810</v>
      </c>
      <c r="C37" s="446" t="str">
        <f>VLOOKUP(B37,Satser!$I$133:$M$160,2,FALSE)</f>
        <v>HF</v>
      </c>
      <c r="D37" s="175" t="s">
        <v>1195</v>
      </c>
      <c r="E37" s="442"/>
      <c r="F37" s="20" t="s">
        <v>1813</v>
      </c>
      <c r="G37" s="175" t="s">
        <v>530</v>
      </c>
      <c r="H37" s="110">
        <v>2011</v>
      </c>
      <c r="I37" s="212" t="s">
        <v>278</v>
      </c>
      <c r="J37" s="208"/>
      <c r="K37" s="120">
        <f>IF(B37="",0,VLOOKUP(B37,Satser!$D$167:$F$194,3,FALSE)*IF(AA37="",0,VLOOKUP(AA37,Satser!$H$2:$J$14,2,FALSE)))</f>
        <v>0</v>
      </c>
      <c r="L37" s="120">
        <f>IF(B37="",0,VLOOKUP(B37,Satser!$I$167:$L$194,4,FALSE)*IF(AA37="",0,VLOOKUP(AA37,Satser!$H$2:$J$14,3,FALSE)))</f>
        <v>0</v>
      </c>
      <c r="M37" s="122">
        <f t="shared" si="0"/>
        <v>0</v>
      </c>
      <c r="N37" s="352" t="s">
        <v>1196</v>
      </c>
      <c r="O37" s="175"/>
      <c r="P37" s="175"/>
      <c r="Q37" s="143"/>
      <c r="R37" s="75"/>
      <c r="S37" s="75"/>
      <c r="T37" s="220">
        <v>5</v>
      </c>
      <c r="U37" s="75">
        <v>12</v>
      </c>
      <c r="V37" s="75">
        <v>7</v>
      </c>
      <c r="W37" s="75"/>
      <c r="X37" s="75"/>
      <c r="Y37" s="75"/>
      <c r="Z37" s="110"/>
      <c r="AA37" s="75"/>
      <c r="AB37" s="75"/>
      <c r="AC37" s="75"/>
      <c r="AD37" s="75"/>
      <c r="AE37" s="75"/>
      <c r="AF37" s="75"/>
      <c r="AG37" s="75"/>
      <c r="AH37" s="75"/>
      <c r="AI37" s="75"/>
      <c r="AJ37" s="75"/>
    </row>
    <row r="38" spans="1:56" s="98" customFormat="1" ht="14.25" customHeight="1" x14ac:dyDescent="0.25">
      <c r="A38" s="94">
        <v>81610100</v>
      </c>
      <c r="B38" s="260" t="s">
        <v>810</v>
      </c>
      <c r="C38" s="446" t="str">
        <f>VLOOKUP(B38,Satser!$I$133:$M$160,2,FALSE)</f>
        <v>HF</v>
      </c>
      <c r="D38" s="381" t="s">
        <v>1350</v>
      </c>
      <c r="E38" s="442" t="s">
        <v>2163</v>
      </c>
      <c r="F38" s="20" t="s">
        <v>1813</v>
      </c>
      <c r="G38" s="175"/>
      <c r="H38" s="110">
        <v>2012</v>
      </c>
      <c r="I38" s="75">
        <v>1210</v>
      </c>
      <c r="J38" s="208"/>
      <c r="K38" s="120">
        <f>IF(B38="",0,VLOOKUP(B38,Satser!$D$167:$F$194,3,FALSE)*IF(AA38="",0,VLOOKUP(AA38,Satser!$H$2:$J$14,2,FALSE)))</f>
        <v>0</v>
      </c>
      <c r="L38" s="120">
        <f>IF(B38="",0,VLOOKUP(B38,Satser!$I$167:$L$194,4,FALSE)*IF(AA38="",0,VLOOKUP(AA38,Satser!$H$2:$J$14,3,FALSE)))</f>
        <v>0</v>
      </c>
      <c r="M38" s="122">
        <f t="shared" si="0"/>
        <v>0</v>
      </c>
      <c r="N38" s="352" t="s">
        <v>1403</v>
      </c>
      <c r="O38" s="175"/>
      <c r="P38" s="175"/>
      <c r="Q38" s="143"/>
      <c r="R38" s="75"/>
      <c r="S38" s="75"/>
      <c r="T38" s="75"/>
      <c r="U38" s="110">
        <v>3</v>
      </c>
      <c r="V38" s="110">
        <v>12</v>
      </c>
      <c r="W38" s="110">
        <v>9</v>
      </c>
      <c r="X38" s="75"/>
      <c r="Y38" s="75"/>
      <c r="Z38" s="110"/>
      <c r="AA38" s="75"/>
      <c r="AB38" s="75"/>
      <c r="AC38" s="75"/>
      <c r="AD38" s="75"/>
      <c r="AE38" s="75"/>
      <c r="AF38" s="75"/>
      <c r="AG38" s="75"/>
      <c r="AH38" s="75"/>
      <c r="AI38" s="75"/>
      <c r="AJ38" s="75"/>
      <c r="AK38"/>
      <c r="AL38"/>
      <c r="AM38"/>
      <c r="AN38"/>
      <c r="AO38"/>
      <c r="AP38"/>
      <c r="AQ38"/>
      <c r="AR38"/>
      <c r="AS38"/>
      <c r="AT38"/>
      <c r="AU38"/>
      <c r="AV38"/>
      <c r="AW38"/>
      <c r="AX38"/>
      <c r="AY38"/>
      <c r="AZ38"/>
      <c r="BA38"/>
      <c r="BB38"/>
      <c r="BC38"/>
      <c r="BD38"/>
    </row>
    <row r="39" spans="1:56" s="98" customFormat="1" ht="14.25" customHeight="1" x14ac:dyDescent="0.25">
      <c r="A39" s="94">
        <v>81610200</v>
      </c>
      <c r="B39" s="260" t="s">
        <v>810</v>
      </c>
      <c r="C39" s="446" t="str">
        <f>VLOOKUP(B39,Satser!$I$133:$M$160,2,FALSE)</f>
        <v>HF</v>
      </c>
      <c r="D39" s="399" t="s">
        <v>1572</v>
      </c>
      <c r="E39" s="442" t="s">
        <v>2163</v>
      </c>
      <c r="F39" s="20" t="s">
        <v>1813</v>
      </c>
      <c r="G39" s="175"/>
      <c r="H39" s="110">
        <v>2012</v>
      </c>
      <c r="I39" s="75">
        <v>1307</v>
      </c>
      <c r="J39" s="208"/>
      <c r="K39" s="120">
        <f>IF(B39="",0,VLOOKUP(B39,Satser!$D$167:$F$194,3,FALSE)*IF(AA39="",0,VLOOKUP(AA39,Satser!$H$2:$J$14,2,FALSE)))</f>
        <v>0</v>
      </c>
      <c r="L39" s="120">
        <f>IF(B39="",0,VLOOKUP(B39,Satser!$I$167:$L$194,4,FALSE)*IF(AA39="",0,VLOOKUP(AA39,Satser!$H$2:$J$14,3,FALSE)))</f>
        <v>0</v>
      </c>
      <c r="M39" s="122">
        <f t="shared" si="0"/>
        <v>0</v>
      </c>
      <c r="N39" s="352" t="s">
        <v>1614</v>
      </c>
      <c r="O39" s="175"/>
      <c r="P39" s="175"/>
      <c r="Q39" s="143"/>
      <c r="R39" s="75"/>
      <c r="S39" s="75"/>
      <c r="T39" s="75"/>
      <c r="U39" s="110"/>
      <c r="V39" s="110">
        <v>6</v>
      </c>
      <c r="W39" s="110">
        <v>12</v>
      </c>
      <c r="X39" s="110">
        <v>6</v>
      </c>
      <c r="Y39" s="75"/>
      <c r="Z39" s="110"/>
      <c r="AA39" s="75"/>
      <c r="AB39" s="75"/>
      <c r="AC39" s="75"/>
      <c r="AD39" s="75"/>
      <c r="AE39" s="75"/>
      <c r="AF39" s="75"/>
      <c r="AG39" s="75"/>
      <c r="AH39" s="75"/>
      <c r="AI39" s="75"/>
      <c r="AJ39" s="75"/>
      <c r="AK39"/>
      <c r="AL39"/>
      <c r="AM39"/>
      <c r="AN39"/>
      <c r="AO39"/>
      <c r="AP39"/>
      <c r="AQ39"/>
      <c r="AR39"/>
      <c r="AS39"/>
      <c r="AT39"/>
      <c r="AU39"/>
      <c r="AV39"/>
      <c r="AW39"/>
      <c r="AX39"/>
      <c r="AY39"/>
      <c r="AZ39"/>
      <c r="BA39"/>
      <c r="BB39"/>
      <c r="BC39"/>
      <c r="BD39"/>
    </row>
    <row r="40" spans="1:56" ht="14.25" customHeight="1" x14ac:dyDescent="0.25">
      <c r="A40" s="96">
        <v>80973000</v>
      </c>
      <c r="B40" s="446" t="s">
        <v>812</v>
      </c>
      <c r="C40" s="446" t="str">
        <f>VLOOKUP(B40,Satser!$I$133:$M$160,2,FALSE)</f>
        <v>IE</v>
      </c>
      <c r="D40" s="256" t="s">
        <v>994</v>
      </c>
      <c r="E40" s="442"/>
      <c r="F40" s="20" t="s">
        <v>1813</v>
      </c>
      <c r="G40" s="256"/>
      <c r="H40" s="110">
        <v>2002</v>
      </c>
      <c r="I40" s="128"/>
      <c r="J40" s="121" t="s">
        <v>805</v>
      </c>
      <c r="K40" s="120">
        <f>IF(B40="",0,VLOOKUP(B40,Satser!$D$167:$F$194,3,FALSE)*IF(AA40="",0,VLOOKUP(AA40,Satser!$H$2:$J$14,2,FALSE)))</f>
        <v>0</v>
      </c>
      <c r="L40" s="120">
        <f>IF(B40="",0,VLOOKUP(B40,Satser!$I$167:$L$194,4,FALSE)*IF(AA40="",0,VLOOKUP(AA40,Satser!$H$2:$J$14,3,FALSE)))</f>
        <v>0</v>
      </c>
      <c r="M40" s="122">
        <f t="shared" si="0"/>
        <v>0</v>
      </c>
      <c r="N40" s="352" t="s">
        <v>983</v>
      </c>
      <c r="O40" s="19">
        <v>7</v>
      </c>
      <c r="P40" s="258">
        <v>12</v>
      </c>
      <c r="Q40" s="143">
        <v>12</v>
      </c>
      <c r="R40" s="75">
        <v>12</v>
      </c>
      <c r="S40" s="90">
        <v>12</v>
      </c>
      <c r="T40" s="75">
        <v>12</v>
      </c>
      <c r="U40" s="75">
        <v>12</v>
      </c>
      <c r="V40" s="75"/>
      <c r="W40" s="75"/>
      <c r="X40" s="75"/>
      <c r="Y40" s="75"/>
      <c r="Z40" s="110"/>
      <c r="AA40" s="75"/>
      <c r="AB40" s="75"/>
      <c r="AC40" s="75"/>
      <c r="AD40" s="75"/>
      <c r="AE40" s="75"/>
      <c r="AF40" s="75"/>
      <c r="AG40" s="75"/>
      <c r="AH40" s="75"/>
      <c r="AI40" s="75"/>
      <c r="AJ40" s="75"/>
    </row>
    <row r="41" spans="1:56" s="98" customFormat="1" ht="14.25" customHeight="1" x14ac:dyDescent="0.25">
      <c r="A41" s="186">
        <v>81605500</v>
      </c>
      <c r="B41" s="329" t="s">
        <v>812</v>
      </c>
      <c r="C41" s="446" t="str">
        <f>VLOOKUP(B41,Satser!$I$133:$M$160,2,FALSE)</f>
        <v>IE</v>
      </c>
      <c r="D41" s="260" t="s">
        <v>1383</v>
      </c>
      <c r="E41" s="442" t="s">
        <v>2173</v>
      </c>
      <c r="F41" s="20" t="s">
        <v>1813</v>
      </c>
      <c r="G41" s="260" t="s">
        <v>527</v>
      </c>
      <c r="H41" s="75">
        <v>2006</v>
      </c>
      <c r="I41" s="336" t="s">
        <v>522</v>
      </c>
      <c r="J41" s="208"/>
      <c r="K41" s="120">
        <f>IF(B41="",0,VLOOKUP(B41,Satser!$D$167:$F$194,3,FALSE)*IF(AA41="",0,VLOOKUP(AA41,Satser!$H$2:$J$14,2,FALSE)))</f>
        <v>0</v>
      </c>
      <c r="L41" s="120">
        <f>IF(B41="",0,VLOOKUP(B41,Satser!$I$167:$L$194,4,FALSE)*IF(AA41="",0,VLOOKUP(AA41,Satser!$H$2:$J$14,3,FALSE)))</f>
        <v>0</v>
      </c>
      <c r="M41" s="122">
        <f t="shared" si="0"/>
        <v>0</v>
      </c>
      <c r="N41" s="352" t="s">
        <v>1400</v>
      </c>
      <c r="O41" s="175"/>
      <c r="P41" s="175"/>
      <c r="Q41" s="143">
        <v>0</v>
      </c>
      <c r="R41" s="75">
        <v>0</v>
      </c>
      <c r="S41" s="75"/>
      <c r="T41" s="75"/>
      <c r="U41" s="75">
        <v>12</v>
      </c>
      <c r="V41" s="75">
        <v>12</v>
      </c>
      <c r="W41" s="75"/>
      <c r="X41" s="75"/>
      <c r="Y41" s="75"/>
      <c r="Z41" s="110"/>
      <c r="AA41" s="75"/>
      <c r="AB41" s="75"/>
      <c r="AC41" s="75"/>
      <c r="AD41" s="75"/>
      <c r="AE41" s="75"/>
      <c r="AF41" s="75"/>
      <c r="AG41" s="75"/>
      <c r="AH41" s="75"/>
      <c r="AI41" s="75"/>
      <c r="AJ41" s="75"/>
      <c r="AK41"/>
      <c r="AL41"/>
      <c r="AM41"/>
      <c r="AN41"/>
      <c r="AO41"/>
      <c r="AP41"/>
      <c r="AQ41"/>
      <c r="AR41"/>
      <c r="AS41"/>
      <c r="AT41"/>
      <c r="AU41"/>
      <c r="AV41"/>
      <c r="AW41"/>
      <c r="AX41"/>
      <c r="AY41"/>
      <c r="AZ41"/>
      <c r="BA41"/>
      <c r="BB41"/>
      <c r="BC41"/>
      <c r="BD41"/>
    </row>
    <row r="42" spans="1:56" s="90" customFormat="1" ht="14.25" customHeight="1" x14ac:dyDescent="0.25">
      <c r="A42" s="96">
        <v>81176400</v>
      </c>
      <c r="B42" s="414" t="s">
        <v>812</v>
      </c>
      <c r="C42" s="446" t="str">
        <f>VLOOKUP(B42,Satser!$I$133:$M$160,2,FALSE)</f>
        <v>IE</v>
      </c>
      <c r="D42" s="29" t="s">
        <v>128</v>
      </c>
      <c r="E42" s="442"/>
      <c r="F42" s="20" t="s">
        <v>1813</v>
      </c>
      <c r="G42" s="145" t="s">
        <v>527</v>
      </c>
      <c r="H42" s="75">
        <v>2007</v>
      </c>
      <c r="I42" s="210" t="s">
        <v>129</v>
      </c>
      <c r="J42" s="128" t="s">
        <v>1016</v>
      </c>
      <c r="K42" s="120">
        <f>IF(B42="",0,VLOOKUP(B42,Satser!$D$167:$F$194,3,FALSE)*IF(AA42="",0,VLOOKUP(AA42,Satser!$H$2:$J$14,2,FALSE)))</f>
        <v>0</v>
      </c>
      <c r="L42" s="120">
        <f>IF(B42="",0,VLOOKUP(B42,Satser!$I$167:$L$194,4,FALSE)*IF(AA42="",0,VLOOKUP(AA42,Satser!$H$2:$J$14,3,FALSE)))</f>
        <v>0</v>
      </c>
      <c r="M42" s="122">
        <f t="shared" si="0"/>
        <v>0</v>
      </c>
      <c r="N42" s="352" t="s">
        <v>77</v>
      </c>
      <c r="O42" s="73"/>
      <c r="P42" s="73"/>
      <c r="Q42" s="79">
        <v>0</v>
      </c>
      <c r="R42" s="75"/>
      <c r="S42" s="175"/>
      <c r="T42" s="75">
        <v>10</v>
      </c>
      <c r="U42" s="75">
        <v>12</v>
      </c>
      <c r="V42" s="75">
        <v>2</v>
      </c>
      <c r="W42" s="75"/>
      <c r="X42" s="75"/>
      <c r="Y42" s="75"/>
      <c r="Z42" s="110"/>
      <c r="AA42" s="75"/>
      <c r="AB42" s="75"/>
      <c r="AC42" s="75"/>
      <c r="AD42" s="75"/>
      <c r="AE42" s="75"/>
      <c r="AF42" s="75"/>
      <c r="AG42" s="75"/>
      <c r="AH42" s="75"/>
      <c r="AI42" s="75"/>
      <c r="AJ42" s="75"/>
    </row>
    <row r="43" spans="1:56" ht="14.25" customHeight="1" x14ac:dyDescent="0.25">
      <c r="A43" s="95">
        <v>81177500</v>
      </c>
      <c r="B43" s="446" t="s">
        <v>812</v>
      </c>
      <c r="C43" s="446" t="str">
        <f>VLOOKUP(B43,Satser!$I$133:$M$160,2,FALSE)</f>
        <v>IE</v>
      </c>
      <c r="D43" s="29" t="s">
        <v>306</v>
      </c>
      <c r="E43" s="442"/>
      <c r="F43" s="20" t="s">
        <v>1813</v>
      </c>
      <c r="G43" s="29" t="s">
        <v>530</v>
      </c>
      <c r="H43" s="75">
        <v>2008</v>
      </c>
      <c r="I43" s="210" t="s">
        <v>688</v>
      </c>
      <c r="J43" s="121" t="s">
        <v>48</v>
      </c>
      <c r="K43" s="120">
        <f>IF(B43="",0,VLOOKUP(B43,Satser!$D$167:$F$194,3,FALSE)*IF(AA43="",0,VLOOKUP(AA43,Satser!$H$2:$J$14,2,FALSE)))</f>
        <v>0</v>
      </c>
      <c r="L43" s="120">
        <f>IF(B43="",0,VLOOKUP(B43,Satser!$I$167:$L$194,4,FALSE)*IF(AA43="",0,VLOOKUP(AA43,Satser!$H$2:$J$14,3,FALSE)))</f>
        <v>0</v>
      </c>
      <c r="M43" s="122">
        <f t="shared" si="0"/>
        <v>0</v>
      </c>
      <c r="N43" s="352" t="s">
        <v>792</v>
      </c>
      <c r="O43" s="19"/>
      <c r="P43" s="19"/>
      <c r="Q43" s="24">
        <v>0</v>
      </c>
      <c r="R43" s="75"/>
      <c r="S43" s="75"/>
      <c r="T43" s="75">
        <v>6</v>
      </c>
      <c r="U43" s="75">
        <v>6</v>
      </c>
      <c r="V43" s="75">
        <v>6</v>
      </c>
      <c r="W43" s="75"/>
      <c r="X43" s="75"/>
      <c r="Y43" s="75"/>
      <c r="Z43" s="110"/>
      <c r="AA43" s="75"/>
      <c r="AB43" s="75"/>
      <c r="AC43" s="75"/>
      <c r="AD43" s="75"/>
      <c r="AE43" s="75"/>
      <c r="AF43" s="75"/>
      <c r="AG43" s="75"/>
      <c r="AH43" s="75"/>
      <c r="AI43" s="75"/>
      <c r="AJ43" s="75"/>
    </row>
    <row r="44" spans="1:56" ht="14.25" customHeight="1" x14ac:dyDescent="0.25">
      <c r="A44" s="95">
        <v>81600700</v>
      </c>
      <c r="B44" s="260" t="s">
        <v>812</v>
      </c>
      <c r="C44" s="446" t="str">
        <f>VLOOKUP(B44,Satser!$I$133:$M$160,2,FALSE)</f>
        <v>IE</v>
      </c>
      <c r="D44" s="181" t="s">
        <v>543</v>
      </c>
      <c r="E44" s="442"/>
      <c r="F44" s="20" t="s">
        <v>1813</v>
      </c>
      <c r="G44" s="181" t="s">
        <v>527</v>
      </c>
      <c r="H44" s="75">
        <v>2009</v>
      </c>
      <c r="I44" s="210" t="s">
        <v>348</v>
      </c>
      <c r="J44" s="121" t="s">
        <v>224</v>
      </c>
      <c r="K44" s="120">
        <f>IF(B44="",0,VLOOKUP(B44,Satser!$D$167:$F$194,3,FALSE)*IF(AA44="",0,VLOOKUP(AA44,Satser!$H$2:$J$14,2,FALSE)))</f>
        <v>0</v>
      </c>
      <c r="L44" s="120">
        <f>IF(B44="",0,VLOOKUP(B44,Satser!$I$167:$L$194,4,FALSE)*IF(AA44="",0,VLOOKUP(AA44,Satser!$H$2:$J$14,3,FALSE)))</f>
        <v>0</v>
      </c>
      <c r="M44" s="122">
        <f t="shared" si="0"/>
        <v>0</v>
      </c>
      <c r="N44" s="352" t="s">
        <v>554</v>
      </c>
      <c r="O44" s="175"/>
      <c r="P44" s="175"/>
      <c r="Q44" s="143">
        <v>0</v>
      </c>
      <c r="R44" s="75">
        <v>5</v>
      </c>
      <c r="S44" s="75">
        <v>12</v>
      </c>
      <c r="T44" s="75">
        <v>7</v>
      </c>
      <c r="U44" s="75"/>
      <c r="V44" s="75"/>
      <c r="W44" s="75"/>
      <c r="X44" s="75"/>
      <c r="Y44" s="75"/>
      <c r="Z44" s="110"/>
      <c r="AA44" s="75"/>
      <c r="AB44" s="75"/>
      <c r="AC44" s="75"/>
      <c r="AD44" s="75"/>
      <c r="AE44" s="75"/>
      <c r="AF44" s="75"/>
      <c r="AG44" s="75"/>
      <c r="AH44" s="75"/>
      <c r="AI44" s="75"/>
      <c r="AJ44" s="75"/>
    </row>
    <row r="45" spans="1:56" s="92" customFormat="1" ht="14.25" customHeight="1" x14ac:dyDescent="0.25">
      <c r="A45" s="95">
        <v>81600900</v>
      </c>
      <c r="B45" s="260" t="s">
        <v>812</v>
      </c>
      <c r="C45" s="446" t="str">
        <f>VLOOKUP(B45,Satser!$I$133:$M$160,2,FALSE)</f>
        <v>IE</v>
      </c>
      <c r="D45" s="181" t="s">
        <v>509</v>
      </c>
      <c r="E45" s="442"/>
      <c r="F45" s="20" t="s">
        <v>1813</v>
      </c>
      <c r="G45" s="181"/>
      <c r="H45" s="75">
        <v>2009</v>
      </c>
      <c r="I45" s="210" t="s">
        <v>474</v>
      </c>
      <c r="J45" s="121" t="s">
        <v>224</v>
      </c>
      <c r="K45" s="120">
        <f>IF(B45="",0,VLOOKUP(B45,Satser!$D$167:$F$194,3,FALSE)*IF(AA45="",0,VLOOKUP(AA45,Satser!$H$2:$J$14,2,FALSE)))</f>
        <v>0</v>
      </c>
      <c r="L45" s="120">
        <f>IF(B45="",0,VLOOKUP(B45,Satser!$I$167:$L$194,4,FALSE)*IF(AA45="",0,VLOOKUP(AA45,Satser!$H$2:$J$14,3,FALSE)))</f>
        <v>0</v>
      </c>
      <c r="M45" s="122">
        <f t="shared" si="0"/>
        <v>0</v>
      </c>
      <c r="N45" s="352" t="s">
        <v>526</v>
      </c>
      <c r="O45" s="175"/>
      <c r="P45" s="175"/>
      <c r="Q45" s="143">
        <v>0</v>
      </c>
      <c r="R45" s="75">
        <v>4</v>
      </c>
      <c r="S45" s="75">
        <v>12</v>
      </c>
      <c r="T45" s="75">
        <v>8</v>
      </c>
      <c r="U45" s="75"/>
      <c r="V45" s="75"/>
      <c r="W45" s="75"/>
      <c r="X45" s="75"/>
      <c r="Y45" s="136"/>
      <c r="Z45" s="270"/>
      <c r="AA45" s="136"/>
      <c r="AB45" s="136"/>
      <c r="AC45" s="136"/>
      <c r="AD45" s="136"/>
      <c r="AE45" s="136"/>
      <c r="AF45" s="136"/>
      <c r="AG45" s="136"/>
      <c r="AH45" s="136"/>
      <c r="AI45" s="136"/>
      <c r="AJ45" s="136"/>
    </row>
    <row r="46" spans="1:56" ht="12" customHeight="1" x14ac:dyDescent="0.25">
      <c r="A46" s="96">
        <v>81601800</v>
      </c>
      <c r="B46" s="220" t="s">
        <v>812</v>
      </c>
      <c r="C46" s="446" t="str">
        <f>VLOOKUP(B46,Satser!$I$133:$M$160,2,FALSE)</f>
        <v>IE</v>
      </c>
      <c r="D46" s="110" t="s">
        <v>1024</v>
      </c>
      <c r="E46" s="442"/>
      <c r="F46" s="20" t="s">
        <v>1813</v>
      </c>
      <c r="G46" s="110" t="s">
        <v>527</v>
      </c>
      <c r="H46" s="75">
        <v>2009</v>
      </c>
      <c r="I46" s="210" t="s">
        <v>603</v>
      </c>
      <c r="J46" s="128" t="s">
        <v>224</v>
      </c>
      <c r="K46" s="120">
        <f>IF(B46="",0,VLOOKUP(B46,Satser!$D$167:$F$194,3,FALSE)*IF(AA46="",0,VLOOKUP(AA46,Satser!$H$2:$J$14,2,FALSE)))</f>
        <v>0</v>
      </c>
      <c r="L46" s="120">
        <f>IF(B46="",0,VLOOKUP(B46,Satser!$I$167:$L$194,4,FALSE)*IF(AA46="",0,VLOOKUP(AA46,Satser!$H$2:$J$14,3,FALSE)))</f>
        <v>0</v>
      </c>
      <c r="M46" s="122">
        <f t="shared" si="0"/>
        <v>0</v>
      </c>
      <c r="N46" s="352" t="s">
        <v>647</v>
      </c>
      <c r="O46" s="75"/>
      <c r="P46" s="75"/>
      <c r="Q46" s="142">
        <v>0</v>
      </c>
      <c r="R46" s="75"/>
      <c r="S46" s="75">
        <v>10</v>
      </c>
      <c r="T46" s="75">
        <v>12</v>
      </c>
      <c r="U46" s="75">
        <v>2</v>
      </c>
      <c r="V46" s="75"/>
      <c r="W46" s="75"/>
      <c r="X46" s="75"/>
      <c r="Y46" s="75"/>
      <c r="Z46" s="110"/>
      <c r="AA46" s="75"/>
      <c r="AB46" s="75"/>
      <c r="AC46" s="75"/>
      <c r="AD46" s="75"/>
      <c r="AE46" s="75"/>
      <c r="AF46" s="75"/>
      <c r="AG46" s="75"/>
      <c r="AH46" s="75"/>
      <c r="AI46" s="75"/>
      <c r="AJ46" s="75"/>
    </row>
    <row r="47" spans="1:56" ht="12" customHeight="1" x14ac:dyDescent="0.25">
      <c r="A47" s="96">
        <v>81601900</v>
      </c>
      <c r="B47" s="220" t="s">
        <v>812</v>
      </c>
      <c r="C47" s="446" t="str">
        <f>VLOOKUP(B47,Satser!$I$133:$M$160,2,FALSE)</f>
        <v>IE</v>
      </c>
      <c r="D47" s="110" t="s">
        <v>595</v>
      </c>
      <c r="E47" s="442"/>
      <c r="F47" s="20" t="s">
        <v>1813</v>
      </c>
      <c r="G47" s="110" t="s">
        <v>527</v>
      </c>
      <c r="H47" s="75">
        <v>2009</v>
      </c>
      <c r="I47" s="210" t="s">
        <v>540</v>
      </c>
      <c r="J47" s="128" t="s">
        <v>224</v>
      </c>
      <c r="K47" s="120">
        <f>IF(B47="",0,VLOOKUP(B47,Satser!$D$167:$F$194,3,FALSE)*IF(AA47="",0,VLOOKUP(AA47,Satser!$H$2:$J$14,2,FALSE)))</f>
        <v>0</v>
      </c>
      <c r="L47" s="120">
        <f>IF(B47="",0,VLOOKUP(B47,Satser!$I$167:$L$194,4,FALSE)*IF(AA47="",0,VLOOKUP(AA47,Satser!$H$2:$J$14,3,FALSE)))</f>
        <v>0</v>
      </c>
      <c r="M47" s="122">
        <f t="shared" si="0"/>
        <v>0</v>
      </c>
      <c r="N47" s="352" t="s">
        <v>658</v>
      </c>
      <c r="O47" s="75"/>
      <c r="P47" s="75"/>
      <c r="Q47" s="142">
        <v>0</v>
      </c>
      <c r="R47" s="75"/>
      <c r="S47" s="75">
        <v>12</v>
      </c>
      <c r="T47" s="75">
        <v>12</v>
      </c>
      <c r="U47" s="75"/>
      <c r="V47" s="75"/>
      <c r="W47" s="75"/>
      <c r="X47" s="75"/>
      <c r="Y47" s="75"/>
      <c r="Z47" s="110"/>
      <c r="AA47" s="75"/>
      <c r="AB47" s="75"/>
      <c r="AC47" s="75"/>
      <c r="AD47" s="75"/>
      <c r="AE47" s="75"/>
      <c r="AF47" s="75"/>
      <c r="AG47" s="75"/>
      <c r="AH47" s="75"/>
      <c r="AI47" s="75"/>
      <c r="AJ47" s="75"/>
    </row>
    <row r="48" spans="1:56" ht="12" customHeight="1" x14ac:dyDescent="0.25">
      <c r="A48" s="255">
        <v>81602000</v>
      </c>
      <c r="B48" s="220" t="s">
        <v>812</v>
      </c>
      <c r="C48" s="446" t="str">
        <f>VLOOKUP(B48,Satser!$I$133:$M$160,2,FALSE)</f>
        <v>IE</v>
      </c>
      <c r="D48" s="110" t="s">
        <v>347</v>
      </c>
      <c r="E48" s="442"/>
      <c r="F48" s="20" t="s">
        <v>1813</v>
      </c>
      <c r="G48" s="110"/>
      <c r="H48" s="75">
        <v>2009</v>
      </c>
      <c r="I48" s="128" t="s">
        <v>348</v>
      </c>
      <c r="J48" s="128" t="s">
        <v>224</v>
      </c>
      <c r="K48" s="120">
        <f>IF(B48="",0,VLOOKUP(B48,Satser!$D$167:$F$194,3,FALSE)*IF(AA48="",0,VLOOKUP(AA48,Satser!$H$2:$J$14,2,FALSE)))</f>
        <v>0</v>
      </c>
      <c r="L48" s="120">
        <f>IF(B48="",0,VLOOKUP(B48,Satser!$I$167:$L$194,4,FALSE)*IF(AA48="",0,VLOOKUP(AA48,Satser!$H$2:$J$14,3,FALSE)))</f>
        <v>0</v>
      </c>
      <c r="M48" s="122">
        <f t="shared" si="0"/>
        <v>0</v>
      </c>
      <c r="N48" s="352" t="s">
        <v>358</v>
      </c>
      <c r="O48" s="75"/>
      <c r="P48" s="75"/>
      <c r="Q48" s="142">
        <v>0</v>
      </c>
      <c r="R48" s="75">
        <v>5</v>
      </c>
      <c r="S48" s="75">
        <v>12</v>
      </c>
      <c r="T48" s="75">
        <v>7</v>
      </c>
      <c r="U48" s="75"/>
      <c r="V48" s="75"/>
      <c r="W48" s="75"/>
      <c r="X48" s="75"/>
      <c r="Y48" s="75"/>
      <c r="Z48" s="110"/>
      <c r="AA48" s="75"/>
      <c r="AB48" s="75"/>
      <c r="AC48" s="75"/>
      <c r="AD48" s="75"/>
      <c r="AE48" s="75"/>
      <c r="AF48" s="75"/>
      <c r="AG48" s="75"/>
      <c r="AH48" s="75"/>
      <c r="AI48" s="75"/>
      <c r="AJ48" s="75"/>
    </row>
    <row r="49" spans="1:56" ht="14.25" customHeight="1" x14ac:dyDescent="0.25">
      <c r="A49" s="319">
        <v>81602100</v>
      </c>
      <c r="B49" s="447" t="s">
        <v>812</v>
      </c>
      <c r="C49" s="446" t="str">
        <f>VLOOKUP(B49,Satser!$I$133:$M$160,2,FALSE)</f>
        <v>IE</v>
      </c>
      <c r="D49" s="321" t="s">
        <v>699</v>
      </c>
      <c r="E49" s="442"/>
      <c r="F49" s="20" t="s">
        <v>1813</v>
      </c>
      <c r="G49" s="321" t="s">
        <v>527</v>
      </c>
      <c r="H49" s="75">
        <v>2009</v>
      </c>
      <c r="I49" s="210" t="s">
        <v>688</v>
      </c>
      <c r="J49" s="326" t="s">
        <v>224</v>
      </c>
      <c r="K49" s="120">
        <f>IF(B49="",0,VLOOKUP(B49,Satser!$D$167:$F$194,3,FALSE)*IF(AA49="",0,VLOOKUP(AA49,Satser!$H$2:$J$14,2,FALSE)))</f>
        <v>0</v>
      </c>
      <c r="L49" s="120">
        <f>IF(B49="",0,VLOOKUP(B49,Satser!$I$167:$L$194,4,FALSE)*IF(AA49="",0,VLOOKUP(AA49,Satser!$H$2:$J$14,3,FALSE)))</f>
        <v>0</v>
      </c>
      <c r="M49" s="122">
        <f t="shared" si="0"/>
        <v>0</v>
      </c>
      <c r="N49" s="352" t="s">
        <v>700</v>
      </c>
      <c r="O49" s="247"/>
      <c r="P49" s="247"/>
      <c r="Q49" s="248">
        <v>0</v>
      </c>
      <c r="R49" s="4"/>
      <c r="S49" s="4">
        <v>6</v>
      </c>
      <c r="T49" s="171">
        <v>12</v>
      </c>
      <c r="U49" s="171">
        <v>6</v>
      </c>
      <c r="V49" s="171"/>
      <c r="W49" s="171"/>
      <c r="X49" s="171"/>
      <c r="Y49" s="75"/>
      <c r="Z49" s="110"/>
      <c r="AA49" s="75"/>
      <c r="AB49" s="75"/>
      <c r="AC49" s="75"/>
      <c r="AD49" s="75"/>
      <c r="AE49" s="75"/>
      <c r="AF49" s="75"/>
      <c r="AG49" s="75"/>
      <c r="AH49" s="75"/>
      <c r="AI49" s="75"/>
      <c r="AJ49" s="75"/>
    </row>
    <row r="50" spans="1:56" s="90" customFormat="1" ht="14.25" customHeight="1" x14ac:dyDescent="0.25">
      <c r="A50" s="96">
        <v>81603200</v>
      </c>
      <c r="B50" s="220" t="s">
        <v>812</v>
      </c>
      <c r="C50" s="446" t="str">
        <f>VLOOKUP(B50,Satser!$I$133:$M$160,2,FALSE)</f>
        <v>IE</v>
      </c>
      <c r="D50" s="176" t="s">
        <v>1127</v>
      </c>
      <c r="E50" s="442"/>
      <c r="F50" s="20" t="s">
        <v>1813</v>
      </c>
      <c r="G50" s="176" t="s">
        <v>527</v>
      </c>
      <c r="H50" s="75">
        <v>2009</v>
      </c>
      <c r="I50" s="210" t="s">
        <v>1032</v>
      </c>
      <c r="J50" s="326"/>
      <c r="K50" s="120">
        <f>IF(B50="",0,VLOOKUP(B50,Satser!$D$167:$F$194,3,FALSE)*IF(AA50="",0,VLOOKUP(AA50,Satser!$H$2:$J$14,2,FALSE)))</f>
        <v>0</v>
      </c>
      <c r="L50" s="120">
        <f>IF(B50="",0,VLOOKUP(B50,Satser!$I$167:$L$194,4,FALSE)*IF(AA50="",0,VLOOKUP(AA50,Satser!$H$2:$J$14,3,FALSE)))</f>
        <v>0</v>
      </c>
      <c r="M50" s="122">
        <f t="shared" si="0"/>
        <v>0</v>
      </c>
      <c r="N50" s="352" t="s">
        <v>1171</v>
      </c>
      <c r="O50" s="75"/>
      <c r="P50" s="75"/>
      <c r="Q50" s="142">
        <v>0</v>
      </c>
      <c r="R50" s="75"/>
      <c r="S50" s="75"/>
      <c r="T50" s="75">
        <v>3</v>
      </c>
      <c r="U50" s="75">
        <v>12</v>
      </c>
      <c r="V50" s="75">
        <v>9</v>
      </c>
      <c r="W50" s="75"/>
      <c r="X50" s="75"/>
      <c r="Y50" s="75"/>
      <c r="Z50" s="110"/>
      <c r="AA50" s="75"/>
      <c r="AB50" s="75"/>
      <c r="AC50" s="75"/>
      <c r="AD50" s="75"/>
      <c r="AE50" s="75"/>
      <c r="AF50" s="75"/>
      <c r="AG50" s="75"/>
      <c r="AH50" s="75"/>
      <c r="AI50" s="75"/>
      <c r="AJ50" s="75"/>
    </row>
    <row r="51" spans="1:56" s="90" customFormat="1" ht="14.25" customHeight="1" x14ac:dyDescent="0.25">
      <c r="A51" s="159">
        <v>81603000</v>
      </c>
      <c r="B51" s="220" t="s">
        <v>812</v>
      </c>
      <c r="C51" s="446" t="str">
        <f>VLOOKUP(B51,Satser!$I$133:$M$160,2,FALSE)</f>
        <v>IE</v>
      </c>
      <c r="D51" s="110" t="s">
        <v>565</v>
      </c>
      <c r="E51" s="442"/>
      <c r="F51" s="20" t="s">
        <v>1813</v>
      </c>
      <c r="G51" s="159" t="s">
        <v>530</v>
      </c>
      <c r="H51" s="75">
        <v>2010</v>
      </c>
      <c r="I51" s="210" t="s">
        <v>540</v>
      </c>
      <c r="J51" s="208"/>
      <c r="K51" s="120">
        <f>IF(B51="",0,VLOOKUP(B51,Satser!$D$167:$F$194,3,FALSE)*IF(AA51="",0,VLOOKUP(AA51,Satser!$H$2:$J$14,2,FALSE)))</f>
        <v>0</v>
      </c>
      <c r="L51" s="120">
        <f>IF(B51="",0,VLOOKUP(B51,Satser!$I$167:$L$194,4,FALSE)*IF(AA51="",0,VLOOKUP(AA51,Satser!$H$2:$J$14,3,FALSE)))</f>
        <v>0</v>
      </c>
      <c r="M51" s="122">
        <f t="shared" si="0"/>
        <v>0</v>
      </c>
      <c r="N51" s="352" t="s">
        <v>624</v>
      </c>
      <c r="O51" s="75"/>
      <c r="P51" s="75"/>
      <c r="Q51" s="142"/>
      <c r="R51" s="75"/>
      <c r="S51" s="227">
        <v>12</v>
      </c>
      <c r="T51" s="197">
        <v>12</v>
      </c>
      <c r="U51" s="75"/>
      <c r="V51" s="75"/>
      <c r="W51" s="75"/>
      <c r="X51" s="75"/>
      <c r="Y51" s="75"/>
      <c r="Z51" s="110"/>
      <c r="AA51" s="75"/>
      <c r="AB51" s="75"/>
      <c r="AC51" s="75"/>
      <c r="AD51" s="75"/>
      <c r="AE51" s="75"/>
      <c r="AF51" s="75"/>
      <c r="AG51" s="75"/>
      <c r="AH51" s="75"/>
      <c r="AI51" s="75"/>
      <c r="AJ51" s="75"/>
    </row>
    <row r="52" spans="1:56" s="90" customFormat="1" ht="14.25" customHeight="1" x14ac:dyDescent="0.25">
      <c r="A52" s="159">
        <v>81603100</v>
      </c>
      <c r="B52" s="220" t="s">
        <v>812</v>
      </c>
      <c r="C52" s="446" t="str">
        <f>VLOOKUP(B52,Satser!$I$133:$M$160,2,FALSE)</f>
        <v>IE</v>
      </c>
      <c r="D52" s="110" t="s">
        <v>661</v>
      </c>
      <c r="E52" s="442"/>
      <c r="F52" s="20" t="s">
        <v>1813</v>
      </c>
      <c r="G52" s="159" t="s">
        <v>527</v>
      </c>
      <c r="H52" s="75">
        <v>2010</v>
      </c>
      <c r="I52" s="210" t="s">
        <v>618</v>
      </c>
      <c r="J52" s="208"/>
      <c r="K52" s="120">
        <f>IF(B52="",0,VLOOKUP(B52,Satser!$D$167:$F$194,3,FALSE)*IF(AA52="",0,VLOOKUP(AA52,Satser!$H$2:$J$14,2,FALSE)))</f>
        <v>0</v>
      </c>
      <c r="L52" s="120">
        <f>IF(B52="",0,VLOOKUP(B52,Satser!$I$167:$L$194,4,FALSE)*IF(AA52="",0,VLOOKUP(AA52,Satser!$H$2:$J$14,3,FALSE)))</f>
        <v>0</v>
      </c>
      <c r="M52" s="122">
        <f t="shared" si="0"/>
        <v>0</v>
      </c>
      <c r="N52" s="352" t="s">
        <v>676</v>
      </c>
      <c r="O52" s="75"/>
      <c r="P52" s="75"/>
      <c r="Q52" s="142"/>
      <c r="R52" s="75"/>
      <c r="S52" s="197">
        <v>9</v>
      </c>
      <c r="T52" s="197">
        <v>12</v>
      </c>
      <c r="U52" s="75">
        <v>3</v>
      </c>
      <c r="V52" s="75"/>
      <c r="W52" s="75"/>
      <c r="X52" s="75"/>
      <c r="Y52" s="75"/>
      <c r="Z52" s="110"/>
      <c r="AA52" s="75"/>
      <c r="AB52" s="75"/>
      <c r="AC52" s="75"/>
      <c r="AD52" s="75"/>
      <c r="AE52" s="75"/>
      <c r="AF52" s="75"/>
      <c r="AG52" s="75"/>
      <c r="AH52" s="75"/>
      <c r="AI52" s="75"/>
      <c r="AJ52" s="75"/>
    </row>
    <row r="53" spans="1:56" s="90" customFormat="1" ht="14.25" customHeight="1" x14ac:dyDescent="0.25">
      <c r="A53" s="159">
        <v>81603300</v>
      </c>
      <c r="B53" s="220" t="s">
        <v>812</v>
      </c>
      <c r="C53" s="446" t="str">
        <f>VLOOKUP(B53,Satser!$I$133:$M$160,2,FALSE)</f>
        <v>IE</v>
      </c>
      <c r="D53" s="110" t="s">
        <v>598</v>
      </c>
      <c r="E53" s="442"/>
      <c r="F53" s="20" t="s">
        <v>1813</v>
      </c>
      <c r="G53" s="159" t="s">
        <v>527</v>
      </c>
      <c r="H53" s="75">
        <v>2010</v>
      </c>
      <c r="I53" s="210" t="s">
        <v>463</v>
      </c>
      <c r="J53" s="208"/>
      <c r="K53" s="120">
        <f>IF(B53="",0,VLOOKUP(B53,Satser!$D$167:$F$194,3,FALSE)*IF(AA53="",0,VLOOKUP(AA53,Satser!$H$2:$J$14,2,FALSE)))</f>
        <v>0</v>
      </c>
      <c r="L53" s="120">
        <f>IF(B53="",0,VLOOKUP(B53,Satser!$I$167:$L$194,4,FALSE)*IF(AA53="",0,VLOOKUP(AA53,Satser!$H$2:$J$14,3,FALSE)))</f>
        <v>0</v>
      </c>
      <c r="M53" s="122">
        <f t="shared" si="0"/>
        <v>0</v>
      </c>
      <c r="N53" s="352" t="s">
        <v>633</v>
      </c>
      <c r="O53" s="75"/>
      <c r="P53" s="75"/>
      <c r="Q53" s="142"/>
      <c r="R53" s="75"/>
      <c r="S53" s="197">
        <v>11</v>
      </c>
      <c r="T53" s="197">
        <v>12</v>
      </c>
      <c r="U53" s="75">
        <v>12</v>
      </c>
      <c r="V53" s="75">
        <v>1</v>
      </c>
      <c r="W53" s="75"/>
      <c r="X53" s="75"/>
      <c r="Y53" s="75"/>
      <c r="Z53" s="110"/>
      <c r="AA53" s="75"/>
      <c r="AB53" s="75"/>
      <c r="AC53" s="75"/>
      <c r="AD53" s="75"/>
      <c r="AE53" s="75"/>
      <c r="AF53" s="75"/>
      <c r="AG53" s="75"/>
      <c r="AH53" s="75"/>
      <c r="AI53" s="75"/>
      <c r="AJ53" s="75"/>
    </row>
    <row r="54" spans="1:56" s="90" customFormat="1" ht="14.25" customHeight="1" x14ac:dyDescent="0.25">
      <c r="A54" s="186">
        <v>81603800</v>
      </c>
      <c r="B54" s="242" t="s">
        <v>812</v>
      </c>
      <c r="C54" s="446" t="str">
        <f>VLOOKUP(B54,Satser!$I$133:$M$160,2,FALSE)</f>
        <v>IE</v>
      </c>
      <c r="D54" s="242" t="s">
        <v>1490</v>
      </c>
      <c r="E54" s="442" t="s">
        <v>2177</v>
      </c>
      <c r="F54" s="20" t="s">
        <v>1813</v>
      </c>
      <c r="G54" s="219" t="s">
        <v>527</v>
      </c>
      <c r="H54" s="240">
        <v>2012</v>
      </c>
      <c r="I54" s="240">
        <v>1306</v>
      </c>
      <c r="J54" s="325"/>
      <c r="K54" s="120">
        <f>IF(B54="",0,VLOOKUP(B54,Satser!$D$167:$F$194,3,FALSE)*IF(AA54="",0,VLOOKUP(AA54,Satser!$H$2:$J$14,2,FALSE)))</f>
        <v>0</v>
      </c>
      <c r="L54" s="120">
        <f>IF(B54="",0,VLOOKUP(B54,Satser!$I$167:$L$194,4,FALSE)*IF(AA54="",0,VLOOKUP(AA54,Satser!$H$2:$J$14,3,FALSE)))</f>
        <v>0</v>
      </c>
      <c r="M54" s="122">
        <f t="shared" si="0"/>
        <v>0</v>
      </c>
      <c r="N54" s="352" t="s">
        <v>1508</v>
      </c>
      <c r="O54" s="110"/>
      <c r="P54" s="110"/>
      <c r="Q54" s="241"/>
      <c r="R54" s="110"/>
      <c r="S54" s="110"/>
      <c r="T54" s="110"/>
      <c r="U54" s="340"/>
      <c r="V54" s="340">
        <v>7</v>
      </c>
      <c r="W54" s="110">
        <v>12</v>
      </c>
      <c r="X54" s="242">
        <v>5</v>
      </c>
      <c r="Y54" s="110"/>
      <c r="Z54" s="110"/>
      <c r="AA54" s="110"/>
      <c r="AB54" s="110"/>
      <c r="AC54" s="110"/>
      <c r="AD54" s="110"/>
      <c r="AE54" s="110"/>
      <c r="AF54" s="110"/>
      <c r="AG54" s="110"/>
      <c r="AH54" s="110"/>
      <c r="AI54" s="110"/>
      <c r="AJ54" s="110"/>
    </row>
    <row r="55" spans="1:56" s="98" customFormat="1" ht="14.25" customHeight="1" x14ac:dyDescent="0.25">
      <c r="A55" s="94">
        <v>81603900</v>
      </c>
      <c r="B55" s="260" t="s">
        <v>812</v>
      </c>
      <c r="C55" s="446" t="str">
        <f>VLOOKUP(B55,Satser!$I$133:$M$160,2,FALSE)</f>
        <v>IE</v>
      </c>
      <c r="D55" s="341" t="s">
        <v>1246</v>
      </c>
      <c r="E55" s="442"/>
      <c r="F55" s="20" t="s">
        <v>1813</v>
      </c>
      <c r="G55" s="323" t="s">
        <v>527</v>
      </c>
      <c r="H55" s="309">
        <v>2012</v>
      </c>
      <c r="I55" s="274" t="s">
        <v>1076</v>
      </c>
      <c r="J55" s="208"/>
      <c r="K55" s="120">
        <f>IF(B55="",0,VLOOKUP(B55,Satser!$D$167:$F$194,3,FALSE)*IF(AA55="",0,VLOOKUP(AA55,Satser!$H$2:$J$14,2,FALSE)))</f>
        <v>0</v>
      </c>
      <c r="L55" s="120">
        <f>IF(B55="",0,VLOOKUP(B55,Satser!$I$167:$L$194,4,FALSE)*IF(AA55="",0,VLOOKUP(AA55,Satser!$H$2:$J$14,3,FALSE)))</f>
        <v>0</v>
      </c>
      <c r="M55" s="122">
        <f t="shared" si="0"/>
        <v>0</v>
      </c>
      <c r="N55" s="352" t="s">
        <v>1238</v>
      </c>
      <c r="O55" s="175"/>
      <c r="P55" s="175"/>
      <c r="Q55" s="143"/>
      <c r="R55" s="75"/>
      <c r="S55" s="75"/>
      <c r="T55" s="75"/>
      <c r="U55" s="293">
        <v>12</v>
      </c>
      <c r="V55" s="75">
        <v>12</v>
      </c>
      <c r="W55" s="75"/>
      <c r="X55" s="75"/>
      <c r="Y55" s="75"/>
      <c r="Z55" s="110"/>
      <c r="AA55" s="75"/>
      <c r="AB55" s="75"/>
      <c r="AC55" s="75"/>
      <c r="AD55" s="75"/>
      <c r="AE55" s="75"/>
      <c r="AF55" s="75"/>
      <c r="AG55" s="75"/>
      <c r="AH55" s="75"/>
      <c r="AI55" s="75"/>
      <c r="AJ55" s="75"/>
      <c r="AK55"/>
      <c r="AL55"/>
      <c r="AM55"/>
      <c r="AN55"/>
      <c r="AO55"/>
      <c r="AP55"/>
      <c r="AQ55"/>
      <c r="AR55"/>
      <c r="AS55"/>
      <c r="AT55"/>
      <c r="AU55"/>
      <c r="AV55"/>
      <c r="AW55"/>
      <c r="AX55"/>
      <c r="AY55"/>
      <c r="AZ55"/>
      <c r="BA55"/>
      <c r="BB55"/>
      <c r="BC55"/>
      <c r="BD55"/>
    </row>
    <row r="56" spans="1:56" ht="14.25" customHeight="1" x14ac:dyDescent="0.25">
      <c r="A56" s="232">
        <v>81604000</v>
      </c>
      <c r="B56" s="220" t="s">
        <v>812</v>
      </c>
      <c r="C56" s="446" t="str">
        <f>VLOOKUP(B56,Satser!$I$133:$M$160,2,FALSE)</f>
        <v>IE</v>
      </c>
      <c r="D56" s="219" t="s">
        <v>1083</v>
      </c>
      <c r="E56" s="442"/>
      <c r="F56" s="20" t="s">
        <v>1813</v>
      </c>
      <c r="G56" s="75" t="s">
        <v>530</v>
      </c>
      <c r="H56" s="110">
        <v>2012</v>
      </c>
      <c r="I56" s="212" t="s">
        <v>758</v>
      </c>
      <c r="J56" s="75"/>
      <c r="K56" s="120">
        <f>IF(B56="",0,VLOOKUP(B56,Satser!$D$167:$F$194,3,FALSE)*IF(AA56="",0,VLOOKUP(AA56,Satser!$H$2:$J$14,2,FALSE)))</f>
        <v>0</v>
      </c>
      <c r="L56" s="120">
        <f>IF(B56="",0,VLOOKUP(B56,Satser!$I$167:$L$194,4,FALSE)*IF(AA56="",0,VLOOKUP(AA56,Satser!$H$2:$J$14,3,FALSE)))</f>
        <v>0</v>
      </c>
      <c r="M56" s="122">
        <f t="shared" si="0"/>
        <v>0</v>
      </c>
      <c r="N56" s="352" t="s">
        <v>1239</v>
      </c>
      <c r="O56" s="75"/>
      <c r="P56" s="75"/>
      <c r="Q56" s="142"/>
      <c r="R56" s="75"/>
      <c r="S56" s="75"/>
      <c r="T56" s="75"/>
      <c r="U56" s="293">
        <v>12</v>
      </c>
      <c r="V56" s="75">
        <v>12</v>
      </c>
      <c r="W56" s="75"/>
      <c r="X56" s="75"/>
      <c r="Y56" s="75"/>
      <c r="Z56" s="110"/>
      <c r="AA56" s="75"/>
      <c r="AB56" s="75"/>
      <c r="AC56" s="75"/>
      <c r="AD56" s="75"/>
      <c r="AE56" s="75"/>
      <c r="AF56" s="75"/>
      <c r="AG56" s="75"/>
      <c r="AH56" s="75"/>
      <c r="AI56" s="75"/>
      <c r="AJ56" s="75"/>
    </row>
    <row r="57" spans="1:56" ht="12" customHeight="1" x14ac:dyDescent="0.25">
      <c r="A57" s="159">
        <v>81605000</v>
      </c>
      <c r="B57" s="220" t="s">
        <v>812</v>
      </c>
      <c r="C57" s="446" t="str">
        <f>VLOOKUP(B57,Satser!$I$133:$M$160,2,FALSE)</f>
        <v>IE</v>
      </c>
      <c r="D57" s="176" t="s">
        <v>1128</v>
      </c>
      <c r="E57" s="442"/>
      <c r="F57" s="20" t="s">
        <v>1813</v>
      </c>
      <c r="G57" s="159" t="s">
        <v>527</v>
      </c>
      <c r="H57" s="75">
        <v>2010</v>
      </c>
      <c r="I57" s="210" t="s">
        <v>1032</v>
      </c>
      <c r="J57" s="75"/>
      <c r="K57" s="120">
        <f>IF(B57="",0,VLOOKUP(B57,Satser!$D$167:$F$194,3,FALSE)*IF(AA57="",0,VLOOKUP(AA57,Satser!$H$2:$J$14,2,FALSE)))</f>
        <v>0</v>
      </c>
      <c r="L57" s="120">
        <f>IF(B57="",0,VLOOKUP(B57,Satser!$I$167:$L$194,4,FALSE)*IF(AA57="",0,VLOOKUP(AA57,Satser!$H$2:$J$14,3,FALSE)))</f>
        <v>0</v>
      </c>
      <c r="M57" s="122">
        <f t="shared" si="0"/>
        <v>0</v>
      </c>
      <c r="N57" s="352" t="s">
        <v>1171</v>
      </c>
      <c r="O57" s="75"/>
      <c r="P57" s="75"/>
      <c r="Q57" s="142"/>
      <c r="R57" s="75"/>
      <c r="S57" s="110"/>
      <c r="T57" s="197">
        <v>3</v>
      </c>
      <c r="U57" s="197">
        <v>12</v>
      </c>
      <c r="V57" s="75">
        <v>9</v>
      </c>
      <c r="W57" s="75"/>
      <c r="X57" s="75"/>
      <c r="Y57" s="75"/>
      <c r="Z57" s="110"/>
      <c r="AA57" s="75"/>
      <c r="AB57" s="75"/>
      <c r="AC57" s="75"/>
      <c r="AD57" s="75"/>
      <c r="AE57" s="75"/>
      <c r="AF57" s="75"/>
      <c r="AG57" s="75"/>
      <c r="AH57" s="75"/>
      <c r="AI57" s="75"/>
      <c r="AJ57" s="75"/>
    </row>
    <row r="58" spans="1:56" ht="12" customHeight="1" x14ac:dyDescent="0.25">
      <c r="A58" s="186">
        <v>81605600</v>
      </c>
      <c r="B58" s="220" t="s">
        <v>812</v>
      </c>
      <c r="C58" s="446" t="str">
        <f>VLOOKUP(B58,Satser!$I$133:$M$160,2,FALSE)</f>
        <v>IE</v>
      </c>
      <c r="D58" s="259" t="s">
        <v>646</v>
      </c>
      <c r="E58" s="442"/>
      <c r="F58" s="20" t="s">
        <v>1813</v>
      </c>
      <c r="G58" s="159" t="s">
        <v>527</v>
      </c>
      <c r="H58" s="75">
        <v>2010</v>
      </c>
      <c r="I58" s="210" t="s">
        <v>734</v>
      </c>
      <c r="J58" s="208"/>
      <c r="K58" s="120">
        <f>IF(B58="",0,VLOOKUP(B58,Satser!$D$167:$F$194,3,FALSE)*IF(AA58="",0,VLOOKUP(AA58,Satser!$H$2:$J$14,2,FALSE)))</f>
        <v>0</v>
      </c>
      <c r="L58" s="120">
        <f>IF(B58="",0,VLOOKUP(B58,Satser!$I$167:$L$194,4,FALSE)*IF(AA58="",0,VLOOKUP(AA58,Satser!$H$2:$J$14,3,FALSE)))</f>
        <v>0</v>
      </c>
      <c r="M58" s="122">
        <f t="shared" si="0"/>
        <v>0</v>
      </c>
      <c r="N58" s="352" t="s">
        <v>609</v>
      </c>
      <c r="O58" s="175"/>
      <c r="P58" s="175"/>
      <c r="Q58" s="143"/>
      <c r="R58" s="75"/>
      <c r="S58" s="197">
        <v>4</v>
      </c>
      <c r="T58" s="197">
        <v>12</v>
      </c>
      <c r="U58" s="75">
        <v>8</v>
      </c>
      <c r="V58" s="75"/>
      <c r="W58" s="75"/>
      <c r="X58" s="75"/>
      <c r="Y58" s="75"/>
      <c r="Z58" s="110"/>
      <c r="AA58" s="75"/>
      <c r="AB58" s="75"/>
      <c r="AC58" s="75"/>
      <c r="AD58" s="75"/>
      <c r="AE58" s="75"/>
      <c r="AF58" s="75"/>
      <c r="AG58" s="75"/>
      <c r="AH58" s="75"/>
      <c r="AI58" s="75"/>
      <c r="AJ58" s="75"/>
    </row>
    <row r="59" spans="1:56" ht="12" customHeight="1" x14ac:dyDescent="0.25">
      <c r="A59" s="186">
        <v>81605800</v>
      </c>
      <c r="B59" s="220" t="s">
        <v>812</v>
      </c>
      <c r="C59" s="446" t="str">
        <f>VLOOKUP(B59,Satser!$I$133:$M$160,2,FALSE)</f>
        <v>IE</v>
      </c>
      <c r="D59" s="75" t="s">
        <v>1040</v>
      </c>
      <c r="E59" s="442"/>
      <c r="F59" s="20" t="s">
        <v>1813</v>
      </c>
      <c r="G59" s="75" t="s">
        <v>527</v>
      </c>
      <c r="H59" s="75">
        <v>2011</v>
      </c>
      <c r="I59" s="212" t="s">
        <v>299</v>
      </c>
      <c r="J59" s="208"/>
      <c r="K59" s="120">
        <f>IF(B59="",0,VLOOKUP(B59,Satser!$D$167:$F$194,3,FALSE)*IF(AA59="",0,VLOOKUP(AA59,Satser!$H$2:$J$14,2,FALSE)))</f>
        <v>0</v>
      </c>
      <c r="L59" s="120">
        <f>IF(B59="",0,VLOOKUP(B59,Satser!$I$167:$L$194,4,FALSE)*IF(AA59="",0,VLOOKUP(AA59,Satser!$H$2:$J$14,3,FALSE)))</f>
        <v>0</v>
      </c>
      <c r="M59" s="122">
        <f t="shared" si="0"/>
        <v>0</v>
      </c>
      <c r="N59" s="352" t="s">
        <v>1045</v>
      </c>
      <c r="O59" s="175"/>
      <c r="P59" s="175"/>
      <c r="Q59" s="143"/>
      <c r="R59" s="75"/>
      <c r="S59" s="75"/>
      <c r="T59" s="75">
        <v>7</v>
      </c>
      <c r="U59" s="75">
        <v>12</v>
      </c>
      <c r="V59" s="75">
        <v>5</v>
      </c>
      <c r="W59" s="75"/>
      <c r="X59" s="75"/>
      <c r="Y59" s="75"/>
      <c r="Z59" s="110"/>
      <c r="AA59" s="75"/>
      <c r="AB59" s="75"/>
      <c r="AC59" s="75"/>
      <c r="AD59" s="75"/>
      <c r="AE59" s="75"/>
      <c r="AF59" s="75"/>
      <c r="AG59" s="75"/>
      <c r="AH59" s="75"/>
      <c r="AI59" s="75"/>
      <c r="AJ59" s="75"/>
    </row>
    <row r="60" spans="1:56" s="98" customFormat="1" ht="14.25" customHeight="1" x14ac:dyDescent="0.25">
      <c r="A60" s="246">
        <v>81605900</v>
      </c>
      <c r="B60" s="220" t="s">
        <v>812</v>
      </c>
      <c r="C60" s="446" t="str">
        <f>VLOOKUP(B60,Satser!$I$133:$M$160,2,FALSE)</f>
        <v>IE</v>
      </c>
      <c r="D60" s="75" t="s">
        <v>1279</v>
      </c>
      <c r="E60" s="442"/>
      <c r="F60" s="20" t="s">
        <v>1813</v>
      </c>
      <c r="G60" s="75" t="s">
        <v>527</v>
      </c>
      <c r="H60" s="75">
        <v>2011</v>
      </c>
      <c r="I60" s="212" t="s">
        <v>1280</v>
      </c>
      <c r="J60" s="208"/>
      <c r="K60" s="120">
        <f>IF(B60="",0,VLOOKUP(B60,Satser!$D$167:$F$194,3,FALSE)*IF(AA60="",0,VLOOKUP(AA60,Satser!$H$2:$J$14,2,FALSE)))</f>
        <v>0</v>
      </c>
      <c r="L60" s="120">
        <f>IF(B60="",0,VLOOKUP(B60,Satser!$I$167:$L$194,4,FALSE)*IF(AA60="",0,VLOOKUP(AA60,Satser!$H$2:$J$14,3,FALSE)))</f>
        <v>0</v>
      </c>
      <c r="M60" s="122">
        <f t="shared" si="0"/>
        <v>0</v>
      </c>
      <c r="N60" s="352" t="s">
        <v>1322</v>
      </c>
      <c r="O60" s="175"/>
      <c r="P60" s="175"/>
      <c r="Q60" s="143"/>
      <c r="R60" s="75"/>
      <c r="S60" s="75"/>
      <c r="T60" s="75"/>
      <c r="U60" s="75">
        <v>7</v>
      </c>
      <c r="V60" s="75">
        <v>12</v>
      </c>
      <c r="W60" s="75">
        <v>5</v>
      </c>
      <c r="X60" s="75"/>
      <c r="Y60" s="75"/>
      <c r="Z60" s="110"/>
      <c r="AA60" s="75"/>
      <c r="AB60" s="75"/>
      <c r="AC60" s="75"/>
      <c r="AD60" s="75"/>
      <c r="AE60" s="75"/>
      <c r="AF60" s="75"/>
      <c r="AG60" s="75"/>
      <c r="AH60" s="75"/>
      <c r="AI60" s="75"/>
      <c r="AJ60" s="75"/>
      <c r="AK60"/>
      <c r="AL60"/>
      <c r="AM60"/>
      <c r="AN60"/>
      <c r="AO60"/>
      <c r="AP60"/>
      <c r="AQ60"/>
      <c r="AR60"/>
      <c r="AS60"/>
      <c r="AT60"/>
      <c r="AU60"/>
      <c r="AV60"/>
      <c r="AW60"/>
      <c r="AX60"/>
      <c r="AY60"/>
      <c r="AZ60"/>
      <c r="BA60"/>
      <c r="BB60"/>
      <c r="BC60"/>
      <c r="BD60"/>
    </row>
    <row r="61" spans="1:56" s="90" customFormat="1" ht="14.25" customHeight="1" x14ac:dyDescent="0.25">
      <c r="A61" s="159">
        <v>81606500</v>
      </c>
      <c r="B61" s="220" t="s">
        <v>812</v>
      </c>
      <c r="C61" s="446" t="str">
        <f>VLOOKUP(B61,Satser!$I$133:$M$160,2,FALSE)</f>
        <v>IE</v>
      </c>
      <c r="D61" s="75" t="s">
        <v>1379</v>
      </c>
      <c r="E61" s="442" t="s">
        <v>2172</v>
      </c>
      <c r="F61" s="20" t="s">
        <v>1813</v>
      </c>
      <c r="G61" s="75"/>
      <c r="H61" s="75">
        <v>2011</v>
      </c>
      <c r="I61" s="212">
        <v>1209</v>
      </c>
      <c r="J61" s="208"/>
      <c r="K61" s="120">
        <f>IF(B61="",0,VLOOKUP(B61,Satser!$D$167:$F$194,3,FALSE)*IF(AA61="",0,VLOOKUP(AA61,Satser!$H$2:$J$14,2,FALSE)))</f>
        <v>0</v>
      </c>
      <c r="L61" s="120">
        <f>IF(B61="",0,VLOOKUP(B61,Satser!$I$167:$L$194,4,FALSE)*IF(AA61="",0,VLOOKUP(AA61,Satser!$H$2:$J$14,3,FALSE)))</f>
        <v>0</v>
      </c>
      <c r="M61" s="122">
        <f t="shared" si="0"/>
        <v>0</v>
      </c>
      <c r="N61" s="352" t="s">
        <v>1404</v>
      </c>
      <c r="O61" s="75"/>
      <c r="P61" s="75"/>
      <c r="Q61" s="142"/>
      <c r="R61" s="75"/>
      <c r="S61" s="75"/>
      <c r="T61" s="220"/>
      <c r="U61" s="75">
        <v>4</v>
      </c>
      <c r="V61" s="75">
        <v>12</v>
      </c>
      <c r="W61" s="75">
        <v>12</v>
      </c>
      <c r="X61" s="75"/>
      <c r="Y61" s="75"/>
      <c r="Z61" s="110"/>
      <c r="AA61" s="75"/>
      <c r="AB61" s="75"/>
      <c r="AC61" s="75"/>
      <c r="AD61" s="75"/>
      <c r="AE61" s="75"/>
      <c r="AF61" s="75"/>
      <c r="AG61" s="75"/>
      <c r="AH61" s="75"/>
      <c r="AI61" s="75"/>
      <c r="AJ61" s="75"/>
    </row>
    <row r="62" spans="1:56" s="90" customFormat="1" ht="14.25" customHeight="1" x14ac:dyDescent="0.25">
      <c r="A62" s="159">
        <v>81606600</v>
      </c>
      <c r="B62" s="220" t="s">
        <v>812</v>
      </c>
      <c r="C62" s="446" t="str">
        <f>VLOOKUP(B62,Satser!$I$133:$M$160,2,FALSE)</f>
        <v>IE</v>
      </c>
      <c r="D62" s="75" t="s">
        <v>1410</v>
      </c>
      <c r="E62" s="442" t="s">
        <v>2173</v>
      </c>
      <c r="F62" s="20" t="s">
        <v>1813</v>
      </c>
      <c r="G62" s="75"/>
      <c r="H62" s="75">
        <v>2011</v>
      </c>
      <c r="I62" s="212">
        <v>1212</v>
      </c>
      <c r="J62" s="208"/>
      <c r="K62" s="120">
        <f>IF(B62="",0,VLOOKUP(B62,Satser!$D$167:$F$194,3,FALSE)*IF(AA62="",0,VLOOKUP(AA62,Satser!$H$2:$J$14,2,FALSE)))</f>
        <v>0</v>
      </c>
      <c r="L62" s="120">
        <f>IF(B62="",0,VLOOKUP(B62,Satser!$I$167:$L$194,4,FALSE)*IF(AA62="",0,VLOOKUP(AA62,Satser!$H$2:$J$14,3,FALSE)))</f>
        <v>0</v>
      </c>
      <c r="M62" s="122">
        <f t="shared" si="0"/>
        <v>0</v>
      </c>
      <c r="N62" s="352" t="s">
        <v>1411</v>
      </c>
      <c r="O62" s="75"/>
      <c r="P62" s="75"/>
      <c r="Q62" s="142"/>
      <c r="R62" s="75"/>
      <c r="S62" s="75"/>
      <c r="T62" s="220"/>
      <c r="U62" s="75">
        <v>1</v>
      </c>
      <c r="V62" s="75">
        <v>12</v>
      </c>
      <c r="W62" s="75">
        <v>11</v>
      </c>
      <c r="X62" s="75"/>
      <c r="Y62" s="75"/>
      <c r="Z62" s="110"/>
      <c r="AA62" s="75"/>
      <c r="AB62" s="75"/>
      <c r="AC62" s="75"/>
      <c r="AD62" s="75"/>
      <c r="AE62" s="75"/>
      <c r="AF62" s="75"/>
      <c r="AG62" s="75"/>
      <c r="AH62" s="75"/>
      <c r="AI62" s="75"/>
      <c r="AJ62" s="75"/>
    </row>
    <row r="63" spans="1:56" s="90" customFormat="1" ht="14.25" customHeight="1" x14ac:dyDescent="0.25">
      <c r="A63" s="159">
        <v>81608500</v>
      </c>
      <c r="B63" s="220" t="s">
        <v>812</v>
      </c>
      <c r="C63" s="446" t="str">
        <f>VLOOKUP(B63,Satser!$I$133:$M$160,2,FALSE)</f>
        <v>IE</v>
      </c>
      <c r="D63" s="220" t="s">
        <v>1395</v>
      </c>
      <c r="E63" s="442" t="s">
        <v>2177</v>
      </c>
      <c r="F63" s="20" t="s">
        <v>1813</v>
      </c>
      <c r="G63" s="220" t="s">
        <v>530</v>
      </c>
      <c r="H63" s="75">
        <v>2011</v>
      </c>
      <c r="I63" s="212">
        <v>1209</v>
      </c>
      <c r="J63" s="208"/>
      <c r="K63" s="120">
        <f>IF(B63="",0,VLOOKUP(B63,Satser!$D$167:$F$194,3,FALSE)*IF(AA63="",0,VLOOKUP(AA63,Satser!$H$2:$J$14,2,FALSE)))</f>
        <v>0</v>
      </c>
      <c r="L63" s="120">
        <f>IF(B63="",0,VLOOKUP(B63,Satser!$I$167:$L$194,4,FALSE)*IF(AA63="",0,VLOOKUP(AA63,Satser!$H$2:$J$14,3,FALSE)))</f>
        <v>0</v>
      </c>
      <c r="M63" s="122">
        <f t="shared" si="0"/>
        <v>0</v>
      </c>
      <c r="N63" s="352" t="s">
        <v>1478</v>
      </c>
      <c r="O63" s="75"/>
      <c r="P63" s="75"/>
      <c r="Q63" s="142"/>
      <c r="R63" s="75"/>
      <c r="S63" s="75"/>
      <c r="T63" s="220"/>
      <c r="U63" s="75">
        <v>4</v>
      </c>
      <c r="V63" s="75">
        <v>12</v>
      </c>
      <c r="W63" s="75">
        <v>8</v>
      </c>
      <c r="X63" s="75"/>
      <c r="Y63" s="75"/>
      <c r="Z63" s="110"/>
      <c r="AA63" s="75"/>
      <c r="AB63" s="75"/>
      <c r="AC63" s="75"/>
      <c r="AD63" s="75"/>
      <c r="AE63" s="75"/>
      <c r="AF63" s="75"/>
      <c r="AG63" s="75"/>
      <c r="AH63" s="75"/>
      <c r="AI63" s="75"/>
      <c r="AJ63" s="75"/>
    </row>
    <row r="64" spans="1:56" s="90" customFormat="1" ht="14.25" customHeight="1" x14ac:dyDescent="0.25">
      <c r="A64" s="186">
        <v>81608000</v>
      </c>
      <c r="B64" s="242" t="s">
        <v>812</v>
      </c>
      <c r="C64" s="446" t="str">
        <f>VLOOKUP(B64,Satser!$I$133:$M$160,2,FALSE)</f>
        <v>IE</v>
      </c>
      <c r="D64" s="242" t="s">
        <v>1433</v>
      </c>
      <c r="E64" s="442"/>
      <c r="F64" s="20" t="s">
        <v>1813</v>
      </c>
      <c r="G64" s="110"/>
      <c r="H64" s="264">
        <v>2011</v>
      </c>
      <c r="I64" s="240">
        <v>1211</v>
      </c>
      <c r="J64" s="325"/>
      <c r="K64" s="120">
        <f>IF(B64="",0,VLOOKUP(B64,Satser!$D$167:$F$194,3,FALSE)*IF(AA64="",0,VLOOKUP(AA64,Satser!$H$2:$J$14,2,FALSE)))</f>
        <v>0</v>
      </c>
      <c r="L64" s="120">
        <f>IF(B64="",0,VLOOKUP(B64,Satser!$I$167:$L$194,4,FALSE)*IF(AA64="",0,VLOOKUP(AA64,Satser!$H$2:$J$14,3,FALSE)))</f>
        <v>0</v>
      </c>
      <c r="M64" s="122">
        <f t="shared" si="0"/>
        <v>0</v>
      </c>
      <c r="N64" s="352" t="s">
        <v>1434</v>
      </c>
      <c r="O64" s="110"/>
      <c r="P64" s="110"/>
      <c r="Q64" s="241"/>
      <c r="R64" s="110"/>
      <c r="S64" s="292"/>
      <c r="T64" s="242"/>
      <c r="U64" s="75">
        <v>2</v>
      </c>
      <c r="V64" s="75">
        <v>12</v>
      </c>
      <c r="W64" s="75">
        <v>10</v>
      </c>
      <c r="X64" s="75"/>
      <c r="Y64" s="75"/>
      <c r="Z64" s="110"/>
      <c r="AA64" s="75"/>
      <c r="AB64" s="75"/>
      <c r="AC64" s="75"/>
      <c r="AD64" s="75"/>
      <c r="AE64" s="75"/>
      <c r="AF64" s="75"/>
      <c r="AG64" s="75"/>
      <c r="AH64" s="75"/>
      <c r="AI64" s="75"/>
      <c r="AJ64" s="75"/>
    </row>
    <row r="65" spans="1:36" s="90" customFormat="1" ht="14.25" customHeight="1" x14ac:dyDescent="0.25">
      <c r="A65" s="159">
        <v>81609500</v>
      </c>
      <c r="B65" s="220" t="s">
        <v>812</v>
      </c>
      <c r="C65" s="446" t="str">
        <f>VLOOKUP(B65,Satser!$I$133:$M$160,2,FALSE)</f>
        <v>IE</v>
      </c>
      <c r="D65" s="220" t="s">
        <v>1247</v>
      </c>
      <c r="E65" s="442"/>
      <c r="F65" s="20" t="s">
        <v>1813</v>
      </c>
      <c r="G65" s="197" t="s">
        <v>527</v>
      </c>
      <c r="H65" s="110">
        <v>2012</v>
      </c>
      <c r="I65" s="274" t="s">
        <v>758</v>
      </c>
      <c r="J65" s="208"/>
      <c r="K65" s="120">
        <f>IF(B65="",0,VLOOKUP(B65,Satser!$D$167:$F$194,3,FALSE)*IF(AA65="",0,VLOOKUP(AA65,Satser!$H$2:$J$14,2,FALSE)))</f>
        <v>0</v>
      </c>
      <c r="L65" s="120">
        <f>IF(B65="",0,VLOOKUP(B65,Satser!$I$167:$L$194,4,FALSE)*IF(AA65="",0,VLOOKUP(AA65,Satser!$H$2:$J$14,3,FALSE)))</f>
        <v>0</v>
      </c>
      <c r="M65" s="122">
        <f t="shared" si="0"/>
        <v>0</v>
      </c>
      <c r="N65" s="352" t="s">
        <v>1239</v>
      </c>
      <c r="O65" s="75"/>
      <c r="P65" s="75"/>
      <c r="Q65" s="142"/>
      <c r="R65" s="75"/>
      <c r="S65" s="75"/>
      <c r="T65" s="75"/>
      <c r="U65" s="293">
        <v>12</v>
      </c>
      <c r="V65" s="75">
        <v>12</v>
      </c>
      <c r="W65" s="75"/>
      <c r="X65" s="75"/>
      <c r="Y65" s="75"/>
      <c r="Z65" s="110"/>
      <c r="AA65" s="75"/>
      <c r="AB65" s="75"/>
      <c r="AC65" s="75"/>
      <c r="AD65" s="75"/>
      <c r="AE65" s="75"/>
      <c r="AF65" s="75"/>
      <c r="AG65" s="75"/>
      <c r="AH65" s="75"/>
      <c r="AI65" s="75"/>
      <c r="AJ65" s="75"/>
    </row>
    <row r="66" spans="1:36" s="90" customFormat="1" ht="14.25" customHeight="1" x14ac:dyDescent="0.25">
      <c r="A66" s="159">
        <v>81609600</v>
      </c>
      <c r="B66" s="220" t="s">
        <v>812</v>
      </c>
      <c r="C66" s="446" t="str">
        <f>VLOOKUP(B66,Satser!$I$133:$M$160,2,FALSE)</f>
        <v>IE</v>
      </c>
      <c r="D66" s="110" t="s">
        <v>1086</v>
      </c>
      <c r="E66" s="442"/>
      <c r="F66" s="20" t="s">
        <v>1813</v>
      </c>
      <c r="G66" s="75" t="s">
        <v>530</v>
      </c>
      <c r="H66" s="312">
        <v>2013</v>
      </c>
      <c r="I66" s="318" t="s">
        <v>1207</v>
      </c>
      <c r="J66" s="208"/>
      <c r="K66" s="120">
        <f>IF(B66="",0,VLOOKUP(B66,Satser!$D$167:$F$194,3,FALSE)*IF(AA66="",0,VLOOKUP(AA66,Satser!$H$2:$J$14,2,FALSE)))</f>
        <v>0</v>
      </c>
      <c r="L66" s="120">
        <f>IF(B66="",0,VLOOKUP(B66,Satser!$I$167:$L$194,4,FALSE)*IF(AA66="",0,VLOOKUP(AA66,Satser!$H$2:$J$14,3,FALSE)))</f>
        <v>0</v>
      </c>
      <c r="M66" s="122">
        <f t="shared" si="0"/>
        <v>0</v>
      </c>
      <c r="N66" s="352" t="s">
        <v>1087</v>
      </c>
      <c r="O66" s="75"/>
      <c r="P66" s="75"/>
      <c r="Q66" s="142"/>
      <c r="R66" s="75"/>
      <c r="T66" s="75"/>
      <c r="U66" s="293"/>
      <c r="V66" s="75">
        <v>12</v>
      </c>
      <c r="W66" s="75">
        <v>12</v>
      </c>
      <c r="X66" s="75"/>
      <c r="Y66" s="75"/>
      <c r="Z66" s="110"/>
      <c r="AA66" s="75"/>
      <c r="AB66" s="75"/>
      <c r="AC66" s="75"/>
      <c r="AD66" s="75"/>
      <c r="AE66" s="75"/>
      <c r="AF66" s="75"/>
      <c r="AG66" s="75"/>
      <c r="AH66" s="75"/>
      <c r="AI66" s="75"/>
      <c r="AJ66" s="75"/>
    </row>
    <row r="67" spans="1:36" s="90" customFormat="1" ht="14.25" customHeight="1" x14ac:dyDescent="0.25">
      <c r="A67" s="159">
        <v>81609700</v>
      </c>
      <c r="B67" s="220" t="s">
        <v>812</v>
      </c>
      <c r="C67" s="446" t="str">
        <f>VLOOKUP(B67,Satser!$I$133:$M$160,2,FALSE)</f>
        <v>IE</v>
      </c>
      <c r="D67" s="75" t="s">
        <v>1085</v>
      </c>
      <c r="E67" s="442"/>
      <c r="F67" s="20" t="s">
        <v>1813</v>
      </c>
      <c r="G67" s="75" t="s">
        <v>527</v>
      </c>
      <c r="H67" s="312">
        <v>2013</v>
      </c>
      <c r="I67" s="318" t="s">
        <v>1207</v>
      </c>
      <c r="J67" s="208"/>
      <c r="K67" s="120">
        <f>IF(B67="",0,VLOOKUP(B67,Satser!$D$167:$F$194,3,FALSE)*IF(AA67="",0,VLOOKUP(AA67,Satser!$H$2:$J$14,2,FALSE)))</f>
        <v>0</v>
      </c>
      <c r="L67" s="120">
        <f>IF(B67="",0,VLOOKUP(B67,Satser!$I$167:$L$194,4,FALSE)*IF(AA67="",0,VLOOKUP(AA67,Satser!$H$2:$J$14,3,FALSE)))</f>
        <v>0</v>
      </c>
      <c r="M67" s="122">
        <f t="shared" si="0"/>
        <v>0</v>
      </c>
      <c r="N67" s="352" t="s">
        <v>1088</v>
      </c>
      <c r="O67" s="75"/>
      <c r="P67" s="75"/>
      <c r="Q67" s="142"/>
      <c r="R67" s="75"/>
      <c r="S67" s="75"/>
      <c r="T67" s="75"/>
      <c r="U67" s="293"/>
      <c r="V67" s="75">
        <v>12</v>
      </c>
      <c r="W67" s="75">
        <v>12</v>
      </c>
      <c r="X67" s="75"/>
      <c r="Y67" s="75"/>
      <c r="Z67" s="110"/>
      <c r="AA67" s="75"/>
      <c r="AB67" s="75"/>
      <c r="AC67" s="75"/>
      <c r="AD67" s="75"/>
      <c r="AE67" s="75"/>
      <c r="AF67" s="75"/>
      <c r="AG67" s="75"/>
      <c r="AH67" s="75"/>
      <c r="AI67" s="75"/>
      <c r="AJ67" s="75"/>
    </row>
    <row r="68" spans="1:36" s="90" customFormat="1" ht="14.25" customHeight="1" x14ac:dyDescent="0.25">
      <c r="A68" s="159">
        <v>81611600</v>
      </c>
      <c r="B68" s="220" t="s">
        <v>812</v>
      </c>
      <c r="C68" s="446" t="str">
        <f>VLOOKUP(B68,Satser!$I$133:$M$160,2,FALSE)</f>
        <v>IE</v>
      </c>
      <c r="D68" s="260" t="s">
        <v>1428</v>
      </c>
      <c r="E68" s="442" t="s">
        <v>2173</v>
      </c>
      <c r="F68" s="20" t="s">
        <v>1813</v>
      </c>
      <c r="G68" s="75"/>
      <c r="H68" s="110">
        <v>2012</v>
      </c>
      <c r="I68" s="75">
        <v>1304</v>
      </c>
      <c r="J68" s="75"/>
      <c r="K68" s="120">
        <f>IF(B68="",0,VLOOKUP(B68,Satser!$D$167:$F$194,3,FALSE)*IF(AA68="",0,VLOOKUP(AA68,Satser!$H$2:$J$14,2,FALSE)))</f>
        <v>0</v>
      </c>
      <c r="L68" s="120">
        <f>IF(B68="",0,VLOOKUP(B68,Satser!$I$167:$L$194,4,FALSE)*IF(AA68="",0,VLOOKUP(AA68,Satser!$H$2:$J$14,3,FALSE)))</f>
        <v>0</v>
      </c>
      <c r="M68" s="122">
        <f t="shared" si="0"/>
        <v>0</v>
      </c>
      <c r="N68" s="352" t="s">
        <v>1479</v>
      </c>
      <c r="O68" s="75"/>
      <c r="P68" s="75"/>
      <c r="Q68" s="142"/>
      <c r="R68" s="75"/>
      <c r="S68" s="175"/>
      <c r="T68" s="75"/>
      <c r="U68" s="110"/>
      <c r="V68" s="110">
        <v>9</v>
      </c>
      <c r="W68" s="110">
        <v>12</v>
      </c>
      <c r="X68" s="110">
        <v>3</v>
      </c>
      <c r="Y68" s="75"/>
      <c r="Z68" s="110"/>
      <c r="AA68" s="75"/>
      <c r="AB68" s="75"/>
      <c r="AC68" s="75"/>
      <c r="AD68" s="75"/>
      <c r="AE68" s="75"/>
      <c r="AF68" s="75"/>
      <c r="AG68" s="75"/>
      <c r="AH68" s="75"/>
      <c r="AI68" s="75"/>
      <c r="AJ68" s="75"/>
    </row>
    <row r="69" spans="1:36" s="90" customFormat="1" ht="14.25" customHeight="1" x14ac:dyDescent="0.25">
      <c r="A69" s="96">
        <v>80973100</v>
      </c>
      <c r="B69" s="414" t="s">
        <v>813</v>
      </c>
      <c r="C69" s="446" t="str">
        <f>VLOOKUP(B69,Satser!$I$133:$M$160,2,FALSE)</f>
        <v>IV</v>
      </c>
      <c r="D69" s="256" t="s">
        <v>995</v>
      </c>
      <c r="E69" s="442"/>
      <c r="F69" s="20" t="s">
        <v>1813</v>
      </c>
      <c r="G69" s="131"/>
      <c r="H69" s="110">
        <v>2002</v>
      </c>
      <c r="I69" s="128"/>
      <c r="J69" s="128" t="s">
        <v>805</v>
      </c>
      <c r="K69" s="120">
        <f>IF(B69="",0,VLOOKUP(B69,Satser!$D$167:$F$194,3,FALSE)*IF(AA69="",0,VLOOKUP(AA69,Satser!$H$2:$J$14,2,FALSE)))</f>
        <v>0</v>
      </c>
      <c r="L69" s="120">
        <f>IF(B69="",0,VLOOKUP(B69,Satser!$I$167:$L$194,4,FALSE)*IF(AA69="",0,VLOOKUP(AA69,Satser!$H$2:$J$14,3,FALSE)))</f>
        <v>0</v>
      </c>
      <c r="M69" s="122">
        <f t="shared" si="0"/>
        <v>0</v>
      </c>
      <c r="N69" s="352" t="s">
        <v>983</v>
      </c>
      <c r="O69" s="73">
        <v>11</v>
      </c>
      <c r="P69" s="73">
        <v>12</v>
      </c>
      <c r="Q69" s="328">
        <v>12</v>
      </c>
      <c r="R69" s="75">
        <v>12</v>
      </c>
      <c r="S69" s="90">
        <v>12</v>
      </c>
      <c r="T69" s="175">
        <v>12</v>
      </c>
      <c r="U69" s="75">
        <v>12</v>
      </c>
      <c r="V69" s="75"/>
      <c r="W69" s="75"/>
      <c r="X69" s="75"/>
      <c r="Y69" s="75"/>
      <c r="Z69" s="110"/>
      <c r="AA69" s="75"/>
      <c r="AB69" s="75"/>
      <c r="AC69" s="75"/>
      <c r="AD69" s="75"/>
      <c r="AE69" s="75"/>
      <c r="AF69" s="75"/>
      <c r="AG69" s="75"/>
      <c r="AH69" s="75"/>
      <c r="AI69" s="75"/>
      <c r="AJ69" s="75"/>
    </row>
    <row r="70" spans="1:36" s="90" customFormat="1" ht="14.25" customHeight="1" x14ac:dyDescent="0.25">
      <c r="A70" s="96">
        <v>81175000</v>
      </c>
      <c r="B70" s="414" t="s">
        <v>813</v>
      </c>
      <c r="C70" s="446" t="str">
        <f>VLOOKUP(B70,Satser!$I$133:$M$160,2,FALSE)</f>
        <v>IV</v>
      </c>
      <c r="D70" s="20" t="s">
        <v>538</v>
      </c>
      <c r="E70" s="442"/>
      <c r="F70" s="20" t="s">
        <v>1813</v>
      </c>
      <c r="G70" s="130" t="s">
        <v>527</v>
      </c>
      <c r="H70" s="75">
        <v>2007</v>
      </c>
      <c r="I70" s="210" t="s">
        <v>474</v>
      </c>
      <c r="J70" s="128" t="s">
        <v>1016</v>
      </c>
      <c r="K70" s="120">
        <f>IF(B70="",0,VLOOKUP(B70,Satser!$D$167:$F$194,3,FALSE)*IF(AA70="",0,VLOOKUP(AA70,Satser!$H$2:$J$14,2,FALSE)))</f>
        <v>0</v>
      </c>
      <c r="L70" s="120">
        <f>IF(B70="",0,VLOOKUP(B70,Satser!$I$167:$L$194,4,FALSE)*IF(AA70="",0,VLOOKUP(AA70,Satser!$H$2:$J$14,3,FALSE)))</f>
        <v>0</v>
      </c>
      <c r="M70" s="122">
        <f t="shared" si="0"/>
        <v>0</v>
      </c>
      <c r="N70" s="352" t="s">
        <v>550</v>
      </c>
      <c r="O70" s="73"/>
      <c r="P70" s="73"/>
      <c r="Q70" s="79">
        <v>0</v>
      </c>
      <c r="R70" s="75">
        <v>2</v>
      </c>
      <c r="S70" s="175">
        <v>12</v>
      </c>
      <c r="T70" s="75">
        <v>10</v>
      </c>
      <c r="U70" s="75"/>
      <c r="V70" s="75"/>
      <c r="W70" s="75"/>
      <c r="X70" s="75"/>
      <c r="Y70" s="75"/>
      <c r="Z70" s="110"/>
      <c r="AA70" s="75"/>
      <c r="AB70" s="75"/>
      <c r="AC70" s="75"/>
      <c r="AD70" s="75"/>
      <c r="AE70" s="75"/>
      <c r="AF70" s="75"/>
      <c r="AG70" s="75"/>
      <c r="AH70" s="75"/>
      <c r="AI70" s="75"/>
      <c r="AJ70" s="75"/>
    </row>
    <row r="71" spans="1:36" s="90" customFormat="1" ht="14.25" customHeight="1" x14ac:dyDescent="0.25">
      <c r="A71" s="96">
        <v>81175500</v>
      </c>
      <c r="B71" s="414" t="s">
        <v>813</v>
      </c>
      <c r="C71" s="446" t="str">
        <f>VLOOKUP(B71,Satser!$I$133:$M$160,2,FALSE)</f>
        <v>IV</v>
      </c>
      <c r="D71" s="29" t="s">
        <v>227</v>
      </c>
      <c r="E71" s="442" t="s">
        <v>2184</v>
      </c>
      <c r="F71" s="20" t="s">
        <v>1813</v>
      </c>
      <c r="G71" s="145"/>
      <c r="H71" s="75">
        <v>2011</v>
      </c>
      <c r="I71" s="128" t="s">
        <v>50</v>
      </c>
      <c r="J71" s="128" t="s">
        <v>1016</v>
      </c>
      <c r="K71" s="120">
        <f>IF(B71="",0,VLOOKUP(B71,Satser!$D$167:$F$194,3,FALSE)*IF(AA71="",0,VLOOKUP(AA71,Satser!$H$2:$J$14,2,FALSE)))</f>
        <v>0</v>
      </c>
      <c r="L71" s="120">
        <f>IF(B71="",0,VLOOKUP(B71,Satser!$I$167:$L$194,4,FALSE)*IF(AA71="",0,VLOOKUP(AA71,Satser!$H$2:$J$14,3,FALSE)))</f>
        <v>0</v>
      </c>
      <c r="M71" s="122">
        <f t="shared" si="0"/>
        <v>0</v>
      </c>
      <c r="N71" s="352" t="s">
        <v>1184</v>
      </c>
      <c r="O71" s="73"/>
      <c r="P71" s="73"/>
      <c r="Q71" s="79">
        <v>5</v>
      </c>
      <c r="R71" s="75">
        <v>12</v>
      </c>
      <c r="S71" s="175">
        <v>12</v>
      </c>
      <c r="T71" s="75">
        <v>7</v>
      </c>
      <c r="U71" s="75"/>
      <c r="V71" s="75"/>
      <c r="W71" s="75"/>
      <c r="X71" s="75"/>
      <c r="Y71" s="75"/>
      <c r="Z71" s="110"/>
      <c r="AA71" s="75"/>
      <c r="AB71" s="75"/>
      <c r="AC71" s="75"/>
      <c r="AD71" s="75"/>
      <c r="AE71" s="75"/>
      <c r="AF71" s="75"/>
      <c r="AG71" s="75"/>
      <c r="AH71" s="75"/>
      <c r="AI71" s="75"/>
      <c r="AJ71" s="75"/>
    </row>
    <row r="72" spans="1:36" s="90" customFormat="1" ht="14.25" customHeight="1" x14ac:dyDescent="0.25">
      <c r="A72" s="96">
        <v>81175600</v>
      </c>
      <c r="B72" s="414" t="s">
        <v>813</v>
      </c>
      <c r="C72" s="446" t="str">
        <f>VLOOKUP(B72,Satser!$I$133:$M$160,2,FALSE)</f>
        <v>IV</v>
      </c>
      <c r="D72" s="29" t="s">
        <v>22</v>
      </c>
      <c r="E72" s="442"/>
      <c r="F72" s="20" t="s">
        <v>1813</v>
      </c>
      <c r="G72" s="145"/>
      <c r="H72" s="75">
        <v>2011</v>
      </c>
      <c r="I72" s="210" t="s">
        <v>814</v>
      </c>
      <c r="J72" s="128" t="s">
        <v>1016</v>
      </c>
      <c r="K72" s="120">
        <f>IF(B72="",0,VLOOKUP(B72,Satser!$D$167:$F$194,3,FALSE)*IF(AA72="",0,VLOOKUP(AA72,Satser!$H$2:$J$14,2,FALSE)))</f>
        <v>0</v>
      </c>
      <c r="L72" s="120">
        <f>IF(B72="",0,VLOOKUP(B72,Satser!$I$167:$L$194,4,FALSE)*IF(AA72="",0,VLOOKUP(AA72,Satser!$H$2:$J$14,3,FALSE)))</f>
        <v>0</v>
      </c>
      <c r="M72" s="122">
        <f t="shared" si="0"/>
        <v>0</v>
      </c>
      <c r="N72" s="352" t="s">
        <v>36</v>
      </c>
      <c r="O72" s="73"/>
      <c r="P72" s="73"/>
      <c r="Q72" s="79">
        <v>12</v>
      </c>
      <c r="R72" s="75">
        <v>12</v>
      </c>
      <c r="S72" s="175">
        <v>12</v>
      </c>
      <c r="T72" s="75">
        <v>12</v>
      </c>
      <c r="U72" s="75">
        <v>12</v>
      </c>
      <c r="V72" s="75">
        <v>12</v>
      </c>
      <c r="W72" s="75">
        <v>12</v>
      </c>
      <c r="X72" s="75">
        <v>1</v>
      </c>
      <c r="Y72" s="75"/>
      <c r="Z72" s="110"/>
      <c r="AA72" s="75"/>
      <c r="AB72" s="75"/>
      <c r="AC72" s="75"/>
      <c r="AD72" s="75"/>
      <c r="AE72" s="75"/>
      <c r="AF72" s="75"/>
      <c r="AG72" s="75"/>
      <c r="AH72" s="75"/>
      <c r="AI72" s="75"/>
      <c r="AJ72" s="75"/>
    </row>
    <row r="73" spans="1:36" s="90" customFormat="1" ht="14.25" customHeight="1" x14ac:dyDescent="0.25">
      <c r="A73" s="96">
        <v>81177600</v>
      </c>
      <c r="B73" s="414" t="s">
        <v>813</v>
      </c>
      <c r="C73" s="446" t="str">
        <f>VLOOKUP(B73,Satser!$I$133:$M$160,2,FALSE)</f>
        <v>IV</v>
      </c>
      <c r="D73" s="29" t="s">
        <v>558</v>
      </c>
      <c r="E73" s="442"/>
      <c r="F73" s="20" t="s">
        <v>1813</v>
      </c>
      <c r="G73" s="145" t="s">
        <v>527</v>
      </c>
      <c r="H73" s="75">
        <v>2008</v>
      </c>
      <c r="I73" s="210" t="s">
        <v>540</v>
      </c>
      <c r="J73" s="128" t="s">
        <v>48</v>
      </c>
      <c r="K73" s="120">
        <f>IF(B73="",0,VLOOKUP(B73,Satser!$D$167:$F$194,3,FALSE)*IF(AA73="",0,VLOOKUP(AA73,Satser!$H$2:$J$14,2,FALSE)))</f>
        <v>0</v>
      </c>
      <c r="L73" s="120">
        <f>IF(B73="",0,VLOOKUP(B73,Satser!$I$167:$L$194,4,FALSE)*IF(AA73="",0,VLOOKUP(AA73,Satser!$H$2:$J$14,3,FALSE)))</f>
        <v>0</v>
      </c>
      <c r="M73" s="122">
        <f t="shared" si="0"/>
        <v>0</v>
      </c>
      <c r="N73" s="352" t="s">
        <v>624</v>
      </c>
      <c r="O73" s="73"/>
      <c r="P73" s="73"/>
      <c r="Q73" s="79">
        <v>0</v>
      </c>
      <c r="R73" s="75">
        <v>0</v>
      </c>
      <c r="S73" s="90">
        <v>6</v>
      </c>
      <c r="T73" s="175">
        <v>6</v>
      </c>
      <c r="U73" s="75">
        <v>6</v>
      </c>
      <c r="V73" s="75">
        <v>6</v>
      </c>
      <c r="W73" s="75"/>
      <c r="X73" s="75"/>
      <c r="Y73" s="75"/>
      <c r="Z73" s="110"/>
      <c r="AA73" s="75"/>
      <c r="AB73" s="75"/>
      <c r="AC73" s="75"/>
      <c r="AD73" s="75"/>
      <c r="AE73" s="75"/>
      <c r="AF73" s="75"/>
      <c r="AG73" s="75"/>
      <c r="AH73" s="75"/>
      <c r="AI73" s="75"/>
      <c r="AJ73" s="75"/>
    </row>
    <row r="74" spans="1:36" s="90" customFormat="1" ht="14.25" customHeight="1" x14ac:dyDescent="0.25">
      <c r="A74" s="96">
        <v>81177700</v>
      </c>
      <c r="B74" s="414" t="s">
        <v>813</v>
      </c>
      <c r="C74" s="446" t="str">
        <f>VLOOKUP(B74,Satser!$I$133:$M$160,2,FALSE)</f>
        <v>IV</v>
      </c>
      <c r="D74" s="29" t="s">
        <v>381</v>
      </c>
      <c r="E74" s="442"/>
      <c r="F74" s="20" t="s">
        <v>1813</v>
      </c>
      <c r="G74" s="145"/>
      <c r="H74" s="75">
        <v>2008</v>
      </c>
      <c r="I74" s="210" t="s">
        <v>348</v>
      </c>
      <c r="J74" s="128" t="s">
        <v>48</v>
      </c>
      <c r="K74" s="120">
        <f>IF(B74="",0,VLOOKUP(B74,Satser!$D$167:$F$194,3,FALSE)*IF(AA74="",0,VLOOKUP(AA74,Satser!$H$2:$J$14,2,FALSE)))</f>
        <v>0</v>
      </c>
      <c r="L74" s="120">
        <f>IF(B74="",0,VLOOKUP(B74,Satser!$I$167:$L$194,4,FALSE)*IF(AA74="",0,VLOOKUP(AA74,Satser!$H$2:$J$14,3,FALSE)))</f>
        <v>0</v>
      </c>
      <c r="M74" s="122">
        <f t="shared" ref="M74:M137" si="1">SUM(K74:L74)</f>
        <v>0</v>
      </c>
      <c r="N74" s="352" t="s">
        <v>428</v>
      </c>
      <c r="O74" s="73"/>
      <c r="P74" s="73"/>
      <c r="Q74" s="79">
        <v>0</v>
      </c>
      <c r="R74" s="75">
        <v>5</v>
      </c>
      <c r="S74" s="90">
        <v>12</v>
      </c>
      <c r="T74" s="175">
        <v>7</v>
      </c>
      <c r="U74" s="75"/>
      <c r="V74" s="75"/>
      <c r="W74" s="75"/>
      <c r="X74" s="75"/>
      <c r="Y74" s="75"/>
      <c r="Z74" s="110"/>
      <c r="AA74" s="75"/>
      <c r="AB74" s="75"/>
      <c r="AC74" s="75"/>
      <c r="AD74" s="75"/>
      <c r="AE74" s="75"/>
      <c r="AF74" s="75"/>
      <c r="AG74" s="75"/>
      <c r="AH74" s="75"/>
      <c r="AI74" s="75"/>
      <c r="AJ74" s="75"/>
    </row>
    <row r="75" spans="1:36" s="90" customFormat="1" ht="14.25" customHeight="1" x14ac:dyDescent="0.25">
      <c r="A75" s="96">
        <v>81600600</v>
      </c>
      <c r="B75" s="220" t="s">
        <v>813</v>
      </c>
      <c r="C75" s="446" t="str">
        <f>VLOOKUP(B75,Satser!$I$133:$M$160,2,FALSE)</f>
        <v>IV</v>
      </c>
      <c r="D75" s="181" t="s">
        <v>537</v>
      </c>
      <c r="E75" s="442"/>
      <c r="F75" s="20" t="s">
        <v>1813</v>
      </c>
      <c r="G75" s="176" t="s">
        <v>530</v>
      </c>
      <c r="H75" s="75">
        <v>2009</v>
      </c>
      <c r="I75" s="210" t="s">
        <v>479</v>
      </c>
      <c r="J75" s="128" t="s">
        <v>224</v>
      </c>
      <c r="K75" s="120">
        <f>IF(B75="",0,VLOOKUP(B75,Satser!$D$167:$F$194,3,FALSE)*IF(AA75="",0,VLOOKUP(AA75,Satser!$H$2:$J$14,2,FALSE)))</f>
        <v>0</v>
      </c>
      <c r="L75" s="120">
        <f>IF(B75="",0,VLOOKUP(B75,Satser!$I$167:$L$194,4,FALSE)*IF(AA75="",0,VLOOKUP(AA75,Satser!$H$2:$J$14,3,FALSE)))</f>
        <v>0</v>
      </c>
      <c r="M75" s="122">
        <f t="shared" si="1"/>
        <v>0</v>
      </c>
      <c r="N75" s="352" t="s">
        <v>550</v>
      </c>
      <c r="O75" s="75"/>
      <c r="P75" s="75"/>
      <c r="Q75" s="142">
        <v>0</v>
      </c>
      <c r="R75" s="75">
        <v>1</v>
      </c>
      <c r="S75" s="175">
        <v>12</v>
      </c>
      <c r="T75" s="75">
        <v>11</v>
      </c>
      <c r="U75" s="75"/>
      <c r="V75" s="75"/>
      <c r="W75" s="75"/>
      <c r="X75" s="75"/>
      <c r="Y75" s="75"/>
      <c r="Z75" s="110"/>
      <c r="AA75" s="75"/>
      <c r="AB75" s="75"/>
      <c r="AC75" s="75"/>
      <c r="AD75" s="75"/>
      <c r="AE75" s="75"/>
      <c r="AF75" s="75"/>
      <c r="AG75" s="75"/>
      <c r="AH75" s="75"/>
      <c r="AI75" s="75"/>
      <c r="AJ75" s="75"/>
    </row>
    <row r="76" spans="1:36" s="90" customFormat="1" ht="14.25" customHeight="1" x14ac:dyDescent="0.25">
      <c r="A76" s="96">
        <v>81602200</v>
      </c>
      <c r="B76" s="220" t="s">
        <v>813</v>
      </c>
      <c r="C76" s="446" t="str">
        <f>VLOOKUP(B76,Satser!$I$133:$M$160,2,FALSE)</f>
        <v>IV</v>
      </c>
      <c r="D76" s="179" t="s">
        <v>477</v>
      </c>
      <c r="E76" s="442"/>
      <c r="F76" s="20" t="s">
        <v>1813</v>
      </c>
      <c r="G76" s="110"/>
      <c r="H76" s="75">
        <v>2009</v>
      </c>
      <c r="I76" s="210" t="s">
        <v>348</v>
      </c>
      <c r="J76" s="128" t="s">
        <v>224</v>
      </c>
      <c r="K76" s="120">
        <f>IF(B76="",0,VLOOKUP(B76,Satser!$D$167:$F$194,3,FALSE)*IF(AA76="",0,VLOOKUP(AA76,Satser!$H$2:$J$14,2,FALSE)))</f>
        <v>0</v>
      </c>
      <c r="L76" s="120">
        <f>IF(B76="",0,VLOOKUP(B76,Satser!$I$167:$L$194,4,FALSE)*IF(AA76="",0,VLOOKUP(AA76,Satser!$H$2:$J$14,3,FALSE)))</f>
        <v>0</v>
      </c>
      <c r="M76" s="122">
        <f t="shared" si="1"/>
        <v>0</v>
      </c>
      <c r="N76" s="352" t="s">
        <v>519</v>
      </c>
      <c r="O76" s="75"/>
      <c r="P76" s="75"/>
      <c r="Q76" s="142">
        <v>0</v>
      </c>
      <c r="R76" s="75">
        <v>5</v>
      </c>
      <c r="S76" s="90">
        <v>12</v>
      </c>
      <c r="T76" s="175">
        <v>7</v>
      </c>
      <c r="U76" s="75"/>
      <c r="V76" s="75"/>
      <c r="W76" s="75"/>
      <c r="X76" s="75"/>
      <c r="Y76" s="75"/>
      <c r="Z76" s="110"/>
      <c r="AA76" s="75"/>
      <c r="AB76" s="75"/>
      <c r="AC76" s="75"/>
      <c r="AD76" s="75"/>
      <c r="AE76" s="75"/>
      <c r="AF76" s="75"/>
      <c r="AG76" s="75"/>
      <c r="AH76" s="75"/>
      <c r="AI76" s="75"/>
      <c r="AJ76" s="75"/>
    </row>
    <row r="77" spans="1:36" s="90" customFormat="1" ht="14.25" customHeight="1" x14ac:dyDescent="0.25">
      <c r="A77" s="96">
        <v>81602300</v>
      </c>
      <c r="B77" s="220" t="s">
        <v>813</v>
      </c>
      <c r="C77" s="446" t="str">
        <f>VLOOKUP(B77,Satser!$I$133:$M$160,2,FALSE)</f>
        <v>IV</v>
      </c>
      <c r="D77" s="179" t="s">
        <v>539</v>
      </c>
      <c r="E77" s="442"/>
      <c r="F77" s="20" t="s">
        <v>1813</v>
      </c>
      <c r="G77" s="110" t="s">
        <v>527</v>
      </c>
      <c r="H77" s="75">
        <v>2009</v>
      </c>
      <c r="I77" s="210" t="s">
        <v>474</v>
      </c>
      <c r="J77" s="128" t="s">
        <v>224</v>
      </c>
      <c r="K77" s="120">
        <f>IF(B77="",0,VLOOKUP(B77,Satser!$D$167:$F$194,3,FALSE)*IF(AA77="",0,VLOOKUP(AA77,Satser!$H$2:$J$14,2,FALSE)))</f>
        <v>0</v>
      </c>
      <c r="L77" s="120">
        <f>IF(B77="",0,VLOOKUP(B77,Satser!$I$167:$L$194,4,FALSE)*IF(AA77="",0,VLOOKUP(AA77,Satser!$H$2:$J$14,3,FALSE)))</f>
        <v>0</v>
      </c>
      <c r="M77" s="122">
        <f t="shared" si="1"/>
        <v>0</v>
      </c>
      <c r="N77" s="352" t="s">
        <v>555</v>
      </c>
      <c r="O77" s="75"/>
      <c r="P77" s="75"/>
      <c r="Q77" s="142">
        <v>0</v>
      </c>
      <c r="R77" s="75">
        <v>2</v>
      </c>
      <c r="S77" s="90">
        <v>12</v>
      </c>
      <c r="T77" s="175">
        <v>10</v>
      </c>
      <c r="U77" s="75"/>
      <c r="V77" s="75"/>
      <c r="W77" s="75"/>
      <c r="X77" s="75"/>
      <c r="Y77" s="75"/>
      <c r="Z77" s="110"/>
      <c r="AA77" s="75"/>
      <c r="AB77" s="75"/>
      <c r="AC77" s="75"/>
      <c r="AD77" s="75"/>
      <c r="AE77" s="75"/>
      <c r="AF77" s="75"/>
      <c r="AG77" s="75"/>
      <c r="AH77" s="75"/>
      <c r="AI77" s="75"/>
      <c r="AJ77" s="75"/>
    </row>
    <row r="78" spans="1:36" s="90" customFormat="1" ht="14.25" customHeight="1" x14ac:dyDescent="0.25">
      <c r="A78" s="96">
        <v>81602400</v>
      </c>
      <c r="B78" s="220" t="s">
        <v>813</v>
      </c>
      <c r="C78" s="446" t="str">
        <f>VLOOKUP(B78,Satser!$I$133:$M$160,2,FALSE)</f>
        <v>IV</v>
      </c>
      <c r="D78" s="179" t="s">
        <v>256</v>
      </c>
      <c r="E78" s="442"/>
      <c r="F78" s="20" t="s">
        <v>1813</v>
      </c>
      <c r="G78" s="110"/>
      <c r="H78" s="75">
        <v>2009</v>
      </c>
      <c r="I78" s="128"/>
      <c r="J78" s="128" t="s">
        <v>224</v>
      </c>
      <c r="K78" s="120">
        <f>IF(B78="",0,VLOOKUP(B78,Satser!$D$167:$F$194,3,FALSE)*IF(AA78="",0,VLOOKUP(AA78,Satser!$H$2:$J$14,2,FALSE)))</f>
        <v>0</v>
      </c>
      <c r="L78" s="120">
        <f>IF(B78="",0,VLOOKUP(B78,Satser!$I$167:$L$194,4,FALSE)*IF(AA78="",0,VLOOKUP(AA78,Satser!$H$2:$J$14,3,FALSE)))</f>
        <v>0</v>
      </c>
      <c r="M78" s="122">
        <f t="shared" si="1"/>
        <v>0</v>
      </c>
      <c r="N78" s="352" t="s">
        <v>338</v>
      </c>
      <c r="O78" s="75"/>
      <c r="P78" s="75"/>
      <c r="Q78" s="142">
        <v>0</v>
      </c>
      <c r="R78" s="75">
        <v>10</v>
      </c>
      <c r="S78" s="90">
        <v>12</v>
      </c>
      <c r="T78" s="175">
        <v>2</v>
      </c>
      <c r="U78" s="75"/>
      <c r="V78" s="75"/>
      <c r="W78" s="75"/>
      <c r="X78" s="75"/>
      <c r="Y78" s="75"/>
      <c r="Z78" s="110"/>
      <c r="AA78" s="75"/>
      <c r="AB78" s="75"/>
      <c r="AC78" s="75"/>
      <c r="AD78" s="75"/>
      <c r="AE78" s="75"/>
      <c r="AF78" s="75"/>
      <c r="AG78" s="75"/>
      <c r="AH78" s="75"/>
      <c r="AI78" s="75"/>
      <c r="AJ78" s="75"/>
    </row>
    <row r="79" spans="1:36" s="90" customFormat="1" ht="14.25" customHeight="1" x14ac:dyDescent="0.25">
      <c r="A79" s="96">
        <v>81602500</v>
      </c>
      <c r="B79" s="220" t="s">
        <v>813</v>
      </c>
      <c r="C79" s="446" t="str">
        <f>VLOOKUP(B79,Satser!$I$133:$M$160,2,FALSE)</f>
        <v>IV</v>
      </c>
      <c r="D79" s="179" t="s">
        <v>328</v>
      </c>
      <c r="E79" s="442"/>
      <c r="F79" s="20" t="s">
        <v>1813</v>
      </c>
      <c r="G79" s="110"/>
      <c r="H79" s="75">
        <v>2009</v>
      </c>
      <c r="I79" s="128" t="s">
        <v>329</v>
      </c>
      <c r="J79" s="128" t="s">
        <v>224</v>
      </c>
      <c r="K79" s="120">
        <f>IF(B79="",0,VLOOKUP(B79,Satser!$D$167:$F$194,3,FALSE)*IF(AA79="",0,VLOOKUP(AA79,Satser!$H$2:$J$14,2,FALSE)))</f>
        <v>0</v>
      </c>
      <c r="L79" s="120">
        <f>IF(B79="",0,VLOOKUP(B79,Satser!$I$167:$L$194,4,FALSE)*IF(AA79="",0,VLOOKUP(AA79,Satser!$H$2:$J$14,3,FALSE)))</f>
        <v>0</v>
      </c>
      <c r="M79" s="122">
        <f t="shared" si="1"/>
        <v>0</v>
      </c>
      <c r="N79" s="352" t="s">
        <v>343</v>
      </c>
      <c r="O79" s="75"/>
      <c r="P79" s="75"/>
      <c r="Q79" s="142">
        <v>0</v>
      </c>
      <c r="R79" s="75">
        <v>10</v>
      </c>
      <c r="S79" s="175">
        <v>12</v>
      </c>
      <c r="T79" s="75">
        <v>2</v>
      </c>
      <c r="U79" s="75"/>
      <c r="V79" s="75"/>
      <c r="W79" s="75"/>
      <c r="X79" s="75"/>
      <c r="Y79" s="75"/>
      <c r="Z79" s="110"/>
      <c r="AA79" s="75"/>
      <c r="AB79" s="75"/>
      <c r="AC79" s="75"/>
      <c r="AD79" s="75"/>
      <c r="AE79" s="75"/>
      <c r="AF79" s="75"/>
      <c r="AG79" s="75"/>
      <c r="AH79" s="75"/>
      <c r="AI79" s="75"/>
      <c r="AJ79" s="75"/>
    </row>
    <row r="80" spans="1:36" s="90" customFormat="1" ht="14.25" customHeight="1" x14ac:dyDescent="0.25">
      <c r="A80" s="232">
        <v>81603400</v>
      </c>
      <c r="B80" s="220" t="s">
        <v>813</v>
      </c>
      <c r="C80" s="446" t="str">
        <f>VLOOKUP(B80,Satser!$I$133:$M$160,2,FALSE)</f>
        <v>IV</v>
      </c>
      <c r="D80" s="110" t="s">
        <v>544</v>
      </c>
      <c r="E80" s="442"/>
      <c r="F80" s="20" t="s">
        <v>1813</v>
      </c>
      <c r="G80" s="159"/>
      <c r="H80" s="75">
        <v>2010</v>
      </c>
      <c r="I80" s="210" t="s">
        <v>474</v>
      </c>
      <c r="J80" s="75"/>
      <c r="K80" s="120">
        <f>IF(B80="",0,VLOOKUP(B80,Satser!$D$167:$F$194,3,FALSE)*IF(AA80="",0,VLOOKUP(AA80,Satser!$H$2:$J$14,2,FALSE)))</f>
        <v>0</v>
      </c>
      <c r="L80" s="120">
        <f>IF(B80="",0,VLOOKUP(B80,Satser!$I$167:$L$194,4,FALSE)*IF(AA80="",0,VLOOKUP(AA80,Satser!$H$2:$J$14,3,FALSE)))</f>
        <v>0</v>
      </c>
      <c r="M80" s="122">
        <f t="shared" si="1"/>
        <v>0</v>
      </c>
      <c r="N80" s="352" t="s">
        <v>550</v>
      </c>
      <c r="O80" s="75"/>
      <c r="P80" s="75"/>
      <c r="Q80" s="142"/>
      <c r="R80" s="75">
        <v>2</v>
      </c>
      <c r="S80" s="197">
        <v>12</v>
      </c>
      <c r="T80" s="197">
        <v>10</v>
      </c>
      <c r="U80" s="75"/>
      <c r="V80" s="75"/>
      <c r="W80" s="75"/>
      <c r="X80" s="75"/>
      <c r="Y80" s="75"/>
      <c r="Z80" s="110"/>
      <c r="AA80" s="75"/>
      <c r="AB80" s="75"/>
      <c r="AC80" s="75"/>
      <c r="AD80" s="75"/>
      <c r="AE80" s="75"/>
      <c r="AF80" s="75"/>
      <c r="AG80" s="75"/>
      <c r="AH80" s="75"/>
      <c r="AI80" s="75"/>
      <c r="AJ80" s="75"/>
    </row>
    <row r="81" spans="1:36" s="90" customFormat="1" ht="14.25" customHeight="1" x14ac:dyDescent="0.25">
      <c r="A81" s="232">
        <v>81603500</v>
      </c>
      <c r="B81" s="220" t="s">
        <v>813</v>
      </c>
      <c r="C81" s="446" t="str">
        <f>VLOOKUP(B81,Satser!$I$133:$M$160,2,FALSE)</f>
        <v>IV</v>
      </c>
      <c r="D81" s="110" t="s">
        <v>592</v>
      </c>
      <c r="E81" s="442"/>
      <c r="F81" s="20" t="s">
        <v>1813</v>
      </c>
      <c r="G81" s="159" t="s">
        <v>527</v>
      </c>
      <c r="H81" s="75">
        <v>2010</v>
      </c>
      <c r="I81" s="210" t="s">
        <v>540</v>
      </c>
      <c r="J81" s="75"/>
      <c r="K81" s="120">
        <f>IF(B81="",0,VLOOKUP(B81,Satser!$D$167:$F$194,3,FALSE)*IF(AA81="",0,VLOOKUP(AA81,Satser!$H$2:$J$14,2,FALSE)))</f>
        <v>0</v>
      </c>
      <c r="L81" s="120">
        <f>IF(B81="",0,VLOOKUP(B81,Satser!$I$167:$L$194,4,FALSE)*IF(AA81="",0,VLOOKUP(AA81,Satser!$H$2:$J$14,3,FALSE)))</f>
        <v>0</v>
      </c>
      <c r="M81" s="122">
        <f t="shared" si="1"/>
        <v>0</v>
      </c>
      <c r="N81" s="352" t="s">
        <v>632</v>
      </c>
      <c r="O81" s="75"/>
      <c r="P81" s="75"/>
      <c r="Q81" s="142"/>
      <c r="R81" s="75"/>
      <c r="S81" s="197">
        <v>12</v>
      </c>
      <c r="T81" s="197">
        <v>12</v>
      </c>
      <c r="U81" s="75"/>
      <c r="V81" s="75"/>
      <c r="W81" s="75"/>
      <c r="X81" s="75"/>
      <c r="Y81" s="75"/>
      <c r="Z81" s="110"/>
      <c r="AA81" s="75"/>
      <c r="AB81" s="75"/>
      <c r="AC81" s="75"/>
      <c r="AD81" s="75"/>
      <c r="AE81" s="75"/>
      <c r="AF81" s="75"/>
      <c r="AG81" s="75"/>
      <c r="AH81" s="75"/>
      <c r="AI81" s="75"/>
      <c r="AJ81" s="75"/>
    </row>
    <row r="82" spans="1:36" s="90" customFormat="1" ht="14.25" customHeight="1" x14ac:dyDescent="0.25">
      <c r="A82" s="232">
        <v>81603600</v>
      </c>
      <c r="B82" s="220" t="s">
        <v>813</v>
      </c>
      <c r="C82" s="446" t="str">
        <f>VLOOKUP(B82,Satser!$I$133:$M$160,2,FALSE)</f>
        <v>IV</v>
      </c>
      <c r="D82" s="110" t="s">
        <v>602</v>
      </c>
      <c r="E82" s="442"/>
      <c r="F82" s="20" t="s">
        <v>1813</v>
      </c>
      <c r="G82" s="159" t="s">
        <v>530</v>
      </c>
      <c r="H82" s="75">
        <v>2010</v>
      </c>
      <c r="I82" s="210" t="s">
        <v>603</v>
      </c>
      <c r="J82" s="75"/>
      <c r="K82" s="120">
        <f>IF(B82="",0,VLOOKUP(B82,Satser!$D$167:$F$194,3,FALSE)*IF(AA82="",0,VLOOKUP(AA82,Satser!$H$2:$J$14,2,FALSE)))</f>
        <v>0</v>
      </c>
      <c r="L82" s="120">
        <f>IF(B82="",0,VLOOKUP(B82,Satser!$I$167:$L$194,4,FALSE)*IF(AA82="",0,VLOOKUP(AA82,Satser!$H$2:$J$14,3,FALSE)))</f>
        <v>0</v>
      </c>
      <c r="M82" s="122">
        <f t="shared" si="1"/>
        <v>0</v>
      </c>
      <c r="N82" s="352" t="s">
        <v>636</v>
      </c>
      <c r="O82" s="75"/>
      <c r="P82" s="75"/>
      <c r="Q82" s="142"/>
      <c r="R82" s="75"/>
      <c r="S82" s="197">
        <v>6</v>
      </c>
      <c r="T82" s="197">
        <v>6</v>
      </c>
      <c r="U82" s="75">
        <v>6</v>
      </c>
      <c r="V82" s="75">
        <v>6</v>
      </c>
      <c r="W82" s="75"/>
      <c r="X82" s="75"/>
      <c r="Y82" s="75"/>
      <c r="Z82" s="110"/>
      <c r="AA82" s="75"/>
      <c r="AB82" s="75"/>
      <c r="AC82" s="75"/>
      <c r="AD82" s="75"/>
      <c r="AE82" s="75"/>
      <c r="AF82" s="75"/>
      <c r="AG82" s="75"/>
      <c r="AH82" s="75"/>
      <c r="AI82" s="75"/>
      <c r="AJ82" s="75"/>
    </row>
    <row r="83" spans="1:36" s="90" customFormat="1" ht="14.25" customHeight="1" x14ac:dyDescent="0.25">
      <c r="A83" s="232">
        <v>81603700</v>
      </c>
      <c r="B83" s="220" t="s">
        <v>813</v>
      </c>
      <c r="C83" s="446" t="str">
        <f>VLOOKUP(B83,Satser!$I$133:$M$160,2,FALSE)</f>
        <v>IV</v>
      </c>
      <c r="D83" s="110" t="s">
        <v>687</v>
      </c>
      <c r="E83" s="442"/>
      <c r="F83" s="20" t="s">
        <v>1813</v>
      </c>
      <c r="G83" s="159" t="s">
        <v>527</v>
      </c>
      <c r="H83" s="75">
        <v>2010</v>
      </c>
      <c r="I83" s="210" t="s">
        <v>688</v>
      </c>
      <c r="J83" s="75"/>
      <c r="K83" s="120">
        <f>IF(B83="",0,VLOOKUP(B83,Satser!$D$167:$F$194,3,FALSE)*IF(AA83="",0,VLOOKUP(AA83,Satser!$H$2:$J$14,2,FALSE)))</f>
        <v>0</v>
      </c>
      <c r="L83" s="120">
        <f>IF(B83="",0,VLOOKUP(B83,Satser!$I$167:$L$194,4,FALSE)*IF(AA83="",0,VLOOKUP(AA83,Satser!$H$2:$J$14,3,FALSE)))</f>
        <v>0</v>
      </c>
      <c r="M83" s="122">
        <f t="shared" si="1"/>
        <v>0</v>
      </c>
      <c r="N83" s="352" t="s">
        <v>703</v>
      </c>
      <c r="O83" s="75"/>
      <c r="P83" s="75"/>
      <c r="Q83" s="142"/>
      <c r="R83" s="75"/>
      <c r="S83" s="197">
        <v>6</v>
      </c>
      <c r="T83" s="197">
        <v>12</v>
      </c>
      <c r="U83" s="75">
        <v>6</v>
      </c>
      <c r="V83" s="75"/>
      <c r="W83" s="75"/>
      <c r="X83" s="75"/>
      <c r="Y83" s="75"/>
      <c r="Z83" s="110"/>
      <c r="AA83" s="75"/>
      <c r="AB83" s="75"/>
      <c r="AC83" s="75"/>
      <c r="AD83" s="75"/>
      <c r="AE83" s="75"/>
      <c r="AF83" s="75"/>
      <c r="AG83" s="75"/>
      <c r="AH83" s="75"/>
      <c r="AI83" s="75"/>
      <c r="AJ83" s="75"/>
    </row>
    <row r="84" spans="1:36" ht="15" customHeight="1" x14ac:dyDescent="0.25">
      <c r="A84" s="232">
        <v>81606000</v>
      </c>
      <c r="B84" s="220" t="s">
        <v>813</v>
      </c>
      <c r="C84" s="446" t="str">
        <f>VLOOKUP(B84,Satser!$I$133:$M$160,2,FALSE)</f>
        <v>IV</v>
      </c>
      <c r="D84" s="75" t="s">
        <v>718</v>
      </c>
      <c r="E84" s="442"/>
      <c r="F84" s="20" t="s">
        <v>1813</v>
      </c>
      <c r="G84" s="75" t="s">
        <v>527</v>
      </c>
      <c r="H84" s="75">
        <v>2011</v>
      </c>
      <c r="I84" s="212" t="s">
        <v>685</v>
      </c>
      <c r="J84" s="75"/>
      <c r="K84" s="120">
        <f>IF(B84="",0,VLOOKUP(B84,Satser!$D$167:$F$194,3,FALSE)*IF(AA84="",0,VLOOKUP(AA84,Satser!$H$2:$J$14,2,FALSE)))</f>
        <v>0</v>
      </c>
      <c r="L84" s="120">
        <f>IF(B84="",0,VLOOKUP(B84,Satser!$I$167:$L$194,4,FALSE)*IF(AA84="",0,VLOOKUP(AA84,Satser!$H$2:$J$14,3,FALSE)))</f>
        <v>0</v>
      </c>
      <c r="M84" s="122">
        <f t="shared" si="1"/>
        <v>0</v>
      </c>
      <c r="N84" s="352" t="s">
        <v>877</v>
      </c>
      <c r="O84" s="75"/>
      <c r="P84" s="75"/>
      <c r="Q84" s="142"/>
      <c r="R84" s="75"/>
      <c r="S84" s="75"/>
      <c r="T84" s="197">
        <v>12</v>
      </c>
      <c r="U84" s="75">
        <v>12</v>
      </c>
      <c r="V84" s="75"/>
      <c r="W84" s="75"/>
      <c r="X84" s="75"/>
      <c r="Y84" s="310"/>
      <c r="Z84" s="110"/>
      <c r="AA84" s="110"/>
      <c r="AB84" s="110"/>
      <c r="AC84" s="110"/>
      <c r="AD84" s="110"/>
      <c r="AE84" s="110"/>
      <c r="AF84" s="110"/>
      <c r="AG84" s="110"/>
      <c r="AH84" s="110"/>
      <c r="AI84" s="110"/>
      <c r="AJ84" s="110"/>
    </row>
    <row r="85" spans="1:36" ht="14.25" customHeight="1" x14ac:dyDescent="0.25">
      <c r="A85" s="159">
        <v>81606200</v>
      </c>
      <c r="B85" s="220" t="s">
        <v>813</v>
      </c>
      <c r="C85" s="446" t="str">
        <f>VLOOKUP(B85,Satser!$I$133:$M$160,2,FALSE)</f>
        <v>IV</v>
      </c>
      <c r="D85" s="75" t="s">
        <v>307</v>
      </c>
      <c r="E85" s="442"/>
      <c r="F85" s="20" t="s">
        <v>1813</v>
      </c>
      <c r="G85" s="75" t="s">
        <v>527</v>
      </c>
      <c r="H85" s="75">
        <v>2011</v>
      </c>
      <c r="I85" s="212" t="s">
        <v>685</v>
      </c>
      <c r="J85" s="75"/>
      <c r="K85" s="120">
        <f>IF(B85="",0,VLOOKUP(B85,Satser!$D$167:$F$194,3,FALSE)*IF(AA85="",0,VLOOKUP(AA85,Satser!$H$2:$J$14,2,FALSE)))</f>
        <v>0</v>
      </c>
      <c r="L85" s="120">
        <f>IF(B85="",0,VLOOKUP(B85,Satser!$I$167:$L$194,4,FALSE)*IF(AA85="",0,VLOOKUP(AA85,Satser!$H$2:$J$14,3,FALSE)))</f>
        <v>0</v>
      </c>
      <c r="M85" s="122">
        <f t="shared" si="1"/>
        <v>0</v>
      </c>
      <c r="N85" s="352" t="s">
        <v>893</v>
      </c>
      <c r="O85" s="75"/>
      <c r="P85" s="75"/>
      <c r="Q85" s="142"/>
      <c r="R85" s="75"/>
      <c r="S85" s="75"/>
      <c r="T85" s="220">
        <v>12</v>
      </c>
      <c r="U85" s="75">
        <v>12</v>
      </c>
      <c r="V85" s="75"/>
      <c r="W85" s="75"/>
      <c r="X85" s="75"/>
      <c r="Y85" s="75"/>
      <c r="Z85" s="110"/>
      <c r="AA85" s="75"/>
      <c r="AB85" s="75"/>
      <c r="AC85" s="75"/>
      <c r="AD85" s="75"/>
      <c r="AE85" s="75"/>
      <c r="AF85" s="75"/>
      <c r="AG85" s="75"/>
      <c r="AH85" s="75"/>
      <c r="AI85" s="75"/>
      <c r="AJ85" s="75"/>
    </row>
    <row r="86" spans="1:36" s="90" customFormat="1" ht="14.25" customHeight="1" x14ac:dyDescent="0.25">
      <c r="A86" s="159">
        <v>81606300</v>
      </c>
      <c r="B86" s="220" t="s">
        <v>813</v>
      </c>
      <c r="C86" s="446" t="str">
        <f>VLOOKUP(B86,Satser!$I$133:$M$160,2,FALSE)</f>
        <v>IV</v>
      </c>
      <c r="D86" s="175" t="s">
        <v>319</v>
      </c>
      <c r="E86" s="442"/>
      <c r="F86" s="20" t="s">
        <v>1813</v>
      </c>
      <c r="G86" s="75" t="s">
        <v>527</v>
      </c>
      <c r="H86" s="75">
        <v>2011</v>
      </c>
      <c r="I86" s="212" t="s">
        <v>58</v>
      </c>
      <c r="J86" s="75"/>
      <c r="K86" s="120">
        <f>IF(B86="",0,VLOOKUP(B86,Satser!$D$167:$F$194,3,FALSE)*IF(AA86="",0,VLOOKUP(AA86,Satser!$H$2:$J$14,2,FALSE)))</f>
        <v>0</v>
      </c>
      <c r="L86" s="120">
        <f>IF(B86="",0,VLOOKUP(B86,Satser!$I$167:$L$194,4,FALSE)*IF(AA86="",0,VLOOKUP(AA86,Satser!$H$2:$J$14,3,FALSE)))</f>
        <v>0</v>
      </c>
      <c r="M86" s="122">
        <f t="shared" si="1"/>
        <v>0</v>
      </c>
      <c r="N86" s="352" t="s">
        <v>894</v>
      </c>
      <c r="O86" s="75"/>
      <c r="P86" s="75"/>
      <c r="Q86" s="142"/>
      <c r="R86" s="75"/>
      <c r="T86" s="260">
        <v>11</v>
      </c>
      <c r="U86" s="75">
        <v>12</v>
      </c>
      <c r="V86" s="75">
        <v>1</v>
      </c>
      <c r="W86" s="75"/>
      <c r="X86" s="75"/>
      <c r="Y86" s="75"/>
      <c r="Z86" s="110"/>
      <c r="AA86" s="75"/>
      <c r="AB86" s="75"/>
      <c r="AC86" s="75"/>
      <c r="AD86" s="75"/>
      <c r="AE86" s="75"/>
      <c r="AF86" s="75"/>
      <c r="AG86" s="75"/>
      <c r="AH86" s="75"/>
      <c r="AI86" s="75"/>
      <c r="AJ86" s="75"/>
    </row>
    <row r="87" spans="1:36" s="90" customFormat="1" ht="14.25" customHeight="1" x14ac:dyDescent="0.25">
      <c r="A87" s="159">
        <v>81606400</v>
      </c>
      <c r="B87" s="220" t="s">
        <v>813</v>
      </c>
      <c r="C87" s="446" t="str">
        <f>VLOOKUP(B87,Satser!$I$133:$M$160,2,FALSE)</f>
        <v>IV</v>
      </c>
      <c r="D87" s="175" t="s">
        <v>315</v>
      </c>
      <c r="E87" s="442"/>
      <c r="F87" s="20" t="s">
        <v>1813</v>
      </c>
      <c r="G87" s="75" t="s">
        <v>527</v>
      </c>
      <c r="H87" s="75">
        <v>2011</v>
      </c>
      <c r="I87" s="212" t="s">
        <v>685</v>
      </c>
      <c r="J87" s="75"/>
      <c r="K87" s="120">
        <f>IF(B87="",0,VLOOKUP(B87,Satser!$D$167:$F$194,3,FALSE)*IF(AA87="",0,VLOOKUP(AA87,Satser!$H$2:$J$14,2,FALSE)))</f>
        <v>0</v>
      </c>
      <c r="L87" s="120">
        <f>IF(B87="",0,VLOOKUP(B87,Satser!$I$167:$L$194,4,FALSE)*IF(AA87="",0,VLOOKUP(AA87,Satser!$H$2:$J$14,3,FALSE)))</f>
        <v>0</v>
      </c>
      <c r="M87" s="122">
        <f t="shared" si="1"/>
        <v>0</v>
      </c>
      <c r="N87" s="352" t="s">
        <v>886</v>
      </c>
      <c r="O87" s="75"/>
      <c r="P87" s="75"/>
      <c r="Q87" s="142"/>
      <c r="R87" s="75"/>
      <c r="T87" s="260">
        <v>12</v>
      </c>
      <c r="U87" s="75">
        <v>12</v>
      </c>
      <c r="V87" s="75"/>
      <c r="W87" s="75"/>
      <c r="X87" s="75"/>
      <c r="Y87" s="75"/>
      <c r="Z87" s="110"/>
      <c r="AA87" s="75"/>
      <c r="AB87" s="75"/>
      <c r="AC87" s="75"/>
      <c r="AD87" s="75"/>
      <c r="AE87" s="75"/>
      <c r="AF87" s="75"/>
      <c r="AG87" s="75"/>
      <c r="AH87" s="75"/>
      <c r="AI87" s="75"/>
      <c r="AJ87" s="75"/>
    </row>
    <row r="88" spans="1:36" s="90" customFormat="1" ht="14.25" customHeight="1" x14ac:dyDescent="0.25">
      <c r="A88" s="159">
        <v>81608200</v>
      </c>
      <c r="B88" s="220" t="s">
        <v>804</v>
      </c>
      <c r="C88" s="446" t="str">
        <f>VLOOKUP(B88,Satser!$I$133:$M$160,2,FALSE)</f>
        <v>AD</v>
      </c>
      <c r="D88" s="260" t="s">
        <v>1789</v>
      </c>
      <c r="E88" s="442"/>
      <c r="F88" s="20" t="s">
        <v>1813</v>
      </c>
      <c r="G88" s="75"/>
      <c r="H88" s="75">
        <v>2011</v>
      </c>
      <c r="I88" s="212">
        <v>1401</v>
      </c>
      <c r="J88" s="75"/>
      <c r="K88" s="120">
        <f>IF(B88="",0,VLOOKUP(B88,Satser!$D$167:$F$194,3,FALSE)*IF(AA88="",0,VLOOKUP(AA88,Satser!$H$2:$J$14,2,FALSE)))</f>
        <v>0</v>
      </c>
      <c r="L88" s="120">
        <f>IF(B88="",0,VLOOKUP(B88,Satser!$I$167:$L$194,4,FALSE)*IF(AA88="",0,VLOOKUP(AA88,Satser!$H$2:$J$14,3,FALSE)))</f>
        <v>0</v>
      </c>
      <c r="M88" s="122">
        <f t="shared" si="1"/>
        <v>0</v>
      </c>
      <c r="N88" s="352" t="s">
        <v>1803</v>
      </c>
      <c r="O88" s="75"/>
      <c r="P88" s="75"/>
      <c r="Q88" s="142"/>
      <c r="R88" s="75"/>
      <c r="T88" s="260"/>
      <c r="U88" s="75"/>
      <c r="V88" s="75"/>
      <c r="W88" s="75">
        <v>12</v>
      </c>
      <c r="X88" s="75">
        <v>12</v>
      </c>
      <c r="Y88" s="75"/>
      <c r="Z88" s="110"/>
      <c r="AA88" s="75"/>
      <c r="AB88" s="75"/>
      <c r="AC88" s="75"/>
      <c r="AD88" s="75"/>
      <c r="AE88" s="75"/>
      <c r="AF88" s="75"/>
      <c r="AG88" s="75"/>
      <c r="AH88" s="75"/>
      <c r="AI88" s="75"/>
      <c r="AJ88" s="75"/>
    </row>
    <row r="89" spans="1:36" s="90" customFormat="1" ht="14.25" customHeight="1" x14ac:dyDescent="0.25">
      <c r="A89" s="186">
        <v>81609000</v>
      </c>
      <c r="B89" s="242" t="s">
        <v>813</v>
      </c>
      <c r="C89" s="446" t="str">
        <f>VLOOKUP(B89,Satser!$I$133:$M$160,2,FALSE)</f>
        <v>IV</v>
      </c>
      <c r="D89" s="322" t="s">
        <v>248</v>
      </c>
      <c r="E89" s="442"/>
      <c r="F89" s="20" t="s">
        <v>1813</v>
      </c>
      <c r="G89" s="110" t="s">
        <v>527</v>
      </c>
      <c r="H89" s="110">
        <v>2012</v>
      </c>
      <c r="I89" s="240" t="s">
        <v>58</v>
      </c>
      <c r="J89" s="110"/>
      <c r="K89" s="120">
        <f>IF(B89="",0,VLOOKUP(B89,Satser!$D$167:$F$194,3,FALSE)*IF(AA89="",0,VLOOKUP(AA89,Satser!$H$2:$J$14,2,FALSE)))</f>
        <v>0</v>
      </c>
      <c r="L89" s="120">
        <f>IF(B89="",0,VLOOKUP(B89,Satser!$I$167:$L$194,4,FALSE)*IF(AA89="",0,VLOOKUP(AA89,Satser!$H$2:$J$14,3,FALSE)))</f>
        <v>0</v>
      </c>
      <c r="M89" s="122">
        <f t="shared" si="1"/>
        <v>0</v>
      </c>
      <c r="N89" s="352" t="s">
        <v>1240</v>
      </c>
      <c r="O89" s="110"/>
      <c r="P89" s="110"/>
      <c r="Q89" s="241"/>
      <c r="R89" s="110"/>
      <c r="S89" s="292"/>
      <c r="T89" s="329"/>
      <c r="U89" s="270">
        <v>12</v>
      </c>
      <c r="V89" s="110">
        <v>12</v>
      </c>
      <c r="W89" s="110"/>
      <c r="X89" s="110"/>
      <c r="Y89" s="75"/>
      <c r="Z89" s="110"/>
      <c r="AA89" s="75"/>
      <c r="AB89" s="75"/>
      <c r="AC89" s="75"/>
      <c r="AD89" s="75"/>
      <c r="AE89" s="75"/>
      <c r="AF89" s="75"/>
      <c r="AG89" s="75"/>
      <c r="AH89" s="75"/>
      <c r="AI89" s="75"/>
      <c r="AJ89" s="75"/>
    </row>
    <row r="90" spans="1:36" s="90" customFormat="1" ht="14.25" customHeight="1" x14ac:dyDescent="0.25">
      <c r="A90" s="186">
        <v>81609100</v>
      </c>
      <c r="B90" s="242" t="s">
        <v>813</v>
      </c>
      <c r="C90" s="446" t="str">
        <f>VLOOKUP(B90,Satser!$I$133:$M$160,2,FALSE)</f>
        <v>IV</v>
      </c>
      <c r="D90" s="242" t="s">
        <v>1393</v>
      </c>
      <c r="E90" s="442" t="s">
        <v>2181</v>
      </c>
      <c r="F90" s="20" t="s">
        <v>1813</v>
      </c>
      <c r="G90" s="110"/>
      <c r="H90" s="110">
        <v>2012</v>
      </c>
      <c r="I90" s="240">
        <v>1211</v>
      </c>
      <c r="J90" s="110"/>
      <c r="K90" s="120">
        <f>IF(B90="",0,VLOOKUP(B90,Satser!$D$167:$F$194,3,FALSE)*IF(AA90="",0,VLOOKUP(AA90,Satser!$H$2:$J$14,2,FALSE)))</f>
        <v>0</v>
      </c>
      <c r="L90" s="120">
        <f>IF(B90="",0,VLOOKUP(B90,Satser!$I$167:$L$194,4,FALSE)*IF(AA90="",0,VLOOKUP(AA90,Satser!$H$2:$J$14,3,FALSE)))</f>
        <v>0</v>
      </c>
      <c r="M90" s="122">
        <f t="shared" si="1"/>
        <v>0</v>
      </c>
      <c r="N90" s="352" t="s">
        <v>1480</v>
      </c>
      <c r="O90" s="110"/>
      <c r="P90" s="110"/>
      <c r="Q90" s="241"/>
      <c r="R90" s="110"/>
      <c r="S90" s="179"/>
      <c r="T90" s="242"/>
      <c r="U90" s="75">
        <v>2</v>
      </c>
      <c r="V90" s="75">
        <v>12</v>
      </c>
      <c r="W90" s="75">
        <v>10</v>
      </c>
      <c r="X90" s="110"/>
      <c r="Y90" s="75"/>
      <c r="Z90" s="110"/>
      <c r="AA90" s="75"/>
      <c r="AB90" s="75"/>
      <c r="AC90" s="75"/>
      <c r="AD90" s="75"/>
      <c r="AE90" s="75"/>
      <c r="AF90" s="75"/>
      <c r="AG90" s="75"/>
      <c r="AH90" s="75"/>
      <c r="AI90" s="75"/>
      <c r="AJ90" s="75"/>
    </row>
    <row r="91" spans="1:36" s="90" customFormat="1" ht="14.25" customHeight="1" x14ac:dyDescent="0.25">
      <c r="A91" s="186">
        <v>81609200</v>
      </c>
      <c r="B91" s="242" t="s">
        <v>813</v>
      </c>
      <c r="C91" s="446" t="str">
        <f>VLOOKUP(B91,Satser!$I$133:$M$160,2,FALSE)</f>
        <v>IV</v>
      </c>
      <c r="D91" s="242" t="s">
        <v>1394</v>
      </c>
      <c r="E91" s="442" t="s">
        <v>2210</v>
      </c>
      <c r="F91" s="20" t="s">
        <v>1813</v>
      </c>
      <c r="G91" s="110"/>
      <c r="H91" s="110">
        <v>2012</v>
      </c>
      <c r="I91" s="240">
        <v>1210</v>
      </c>
      <c r="J91" s="325"/>
      <c r="K91" s="120">
        <f>IF(B91="",0,VLOOKUP(B91,Satser!$D$167:$F$194,3,FALSE)*IF(AA91="",0,VLOOKUP(AA91,Satser!$H$2:$J$14,2,FALSE)))</f>
        <v>0</v>
      </c>
      <c r="L91" s="120">
        <f>IF(B91="",0,VLOOKUP(B91,Satser!$I$167:$L$194,4,FALSE)*IF(AA91="",0,VLOOKUP(AA91,Satser!$H$2:$J$14,3,FALSE)))</f>
        <v>0</v>
      </c>
      <c r="M91" s="122">
        <f t="shared" si="1"/>
        <v>0</v>
      </c>
      <c r="N91" s="352" t="s">
        <v>1480</v>
      </c>
      <c r="O91" s="110"/>
      <c r="P91" s="110"/>
      <c r="Q91" s="241"/>
      <c r="R91" s="110"/>
      <c r="S91" s="110"/>
      <c r="T91" s="242"/>
      <c r="U91" s="75">
        <v>3</v>
      </c>
      <c r="V91" s="75">
        <v>12</v>
      </c>
      <c r="W91" s="75">
        <v>9</v>
      </c>
      <c r="X91" s="110"/>
      <c r="Y91" s="75"/>
      <c r="Z91" s="110"/>
      <c r="AA91" s="75"/>
      <c r="AB91" s="75"/>
      <c r="AC91" s="75"/>
      <c r="AD91" s="75"/>
      <c r="AE91" s="75"/>
      <c r="AF91" s="75"/>
      <c r="AG91" s="75"/>
      <c r="AH91" s="75"/>
      <c r="AI91" s="75"/>
      <c r="AJ91" s="75"/>
    </row>
    <row r="92" spans="1:36" ht="14.25" customHeight="1" x14ac:dyDescent="0.25">
      <c r="A92" s="186">
        <v>81609300</v>
      </c>
      <c r="B92" s="242" t="s">
        <v>813</v>
      </c>
      <c r="C92" s="446" t="str">
        <f>VLOOKUP(B92,Satser!$I$133:$M$160,2,FALSE)</f>
        <v>IV</v>
      </c>
      <c r="D92" s="242" t="s">
        <v>1483</v>
      </c>
      <c r="E92" s="442" t="s">
        <v>2178</v>
      </c>
      <c r="F92" s="20" t="s">
        <v>1813</v>
      </c>
      <c r="G92" s="110" t="s">
        <v>527</v>
      </c>
      <c r="H92" s="110">
        <v>2012</v>
      </c>
      <c r="I92" s="240"/>
      <c r="J92" s="110"/>
      <c r="K92" s="120">
        <f>IF(B92="",0,VLOOKUP(B92,Satser!$D$167:$F$194,3,FALSE)*IF(AA92="",0,VLOOKUP(AA92,Satser!$H$2:$J$14,2,FALSE)))</f>
        <v>0</v>
      </c>
      <c r="L92" s="120">
        <f>IF(B92="",0,VLOOKUP(B92,Satser!$I$167:$L$194,4,FALSE)*IF(AA92="",0,VLOOKUP(AA92,Satser!$H$2:$J$14,3,FALSE)))</f>
        <v>0</v>
      </c>
      <c r="M92" s="122">
        <f t="shared" si="1"/>
        <v>0</v>
      </c>
      <c r="N92" s="352" t="s">
        <v>1488</v>
      </c>
      <c r="O92" s="110"/>
      <c r="P92" s="110"/>
      <c r="Q92" s="241"/>
      <c r="R92" s="110"/>
      <c r="S92" s="292"/>
      <c r="T92" s="242"/>
      <c r="U92" s="75"/>
      <c r="V92" s="75">
        <v>8</v>
      </c>
      <c r="W92" s="75">
        <v>12</v>
      </c>
      <c r="X92" s="75">
        <v>4</v>
      </c>
      <c r="Y92" s="75"/>
      <c r="Z92" s="110"/>
      <c r="AA92" s="75"/>
      <c r="AB92" s="75"/>
      <c r="AC92" s="75"/>
      <c r="AD92" s="75"/>
      <c r="AE92" s="75"/>
      <c r="AF92" s="75"/>
      <c r="AG92" s="75"/>
      <c r="AH92" s="75"/>
      <c r="AI92" s="75"/>
      <c r="AJ92" s="75"/>
    </row>
    <row r="93" spans="1:36" ht="14.25" customHeight="1" x14ac:dyDescent="0.25">
      <c r="A93" s="186">
        <v>81609400</v>
      </c>
      <c r="B93" s="242" t="s">
        <v>813</v>
      </c>
      <c r="C93" s="446" t="str">
        <f>VLOOKUP(B93,Satser!$I$133:$M$160,2,FALSE)</f>
        <v>IV</v>
      </c>
      <c r="D93" s="220" t="s">
        <v>1747</v>
      </c>
      <c r="E93" s="442" t="s">
        <v>2188</v>
      </c>
      <c r="F93" s="20" t="s">
        <v>1812</v>
      </c>
      <c r="G93" s="242" t="s">
        <v>527</v>
      </c>
      <c r="H93" s="223">
        <v>2012</v>
      </c>
      <c r="I93" s="309">
        <v>1408</v>
      </c>
      <c r="J93" s="110"/>
      <c r="K93" s="120">
        <f>IF(B93="",0,VLOOKUP(B93,Satser!$D$167:$F$194,3,FALSE)*IF(AA93="",0,VLOOKUP(AA93,Satser!$H$2:$J$14,2,FALSE)))</f>
        <v>0</v>
      </c>
      <c r="L93" s="120">
        <f>IF(B93="",0,VLOOKUP(B93,Satser!$I$167:$L$194,4,FALSE)*IF(AA93="",0,VLOOKUP(AA93,Satser!$H$2:$J$14,3,FALSE)))</f>
        <v>0</v>
      </c>
      <c r="M93" s="122">
        <f t="shared" si="1"/>
        <v>0</v>
      </c>
      <c r="N93" s="352" t="s">
        <v>2110</v>
      </c>
      <c r="O93" s="110"/>
      <c r="P93" s="110"/>
      <c r="Q93" s="241"/>
      <c r="R93" s="110"/>
      <c r="S93" s="110"/>
      <c r="T93" s="242"/>
      <c r="U93" s="110"/>
      <c r="V93" s="110"/>
      <c r="W93" s="75">
        <v>5</v>
      </c>
      <c r="X93" s="75">
        <v>12</v>
      </c>
      <c r="Y93" s="75">
        <v>12</v>
      </c>
      <c r="Z93" s="110">
        <v>7</v>
      </c>
      <c r="AA93" s="75"/>
      <c r="AB93" s="75"/>
      <c r="AC93" s="75"/>
      <c r="AD93" s="75"/>
      <c r="AE93" s="75"/>
      <c r="AF93" s="75"/>
      <c r="AG93" s="75"/>
      <c r="AH93" s="75"/>
      <c r="AI93" s="75"/>
      <c r="AJ93" s="75"/>
    </row>
    <row r="94" spans="1:36" ht="14.25" customHeight="1" x14ac:dyDescent="0.25">
      <c r="A94" s="246">
        <v>81609401</v>
      </c>
      <c r="B94" s="329" t="s">
        <v>813</v>
      </c>
      <c r="C94" s="446" t="str">
        <f>VLOOKUP(B94,Satser!$I$133:$M$160,2,FALSE)</f>
        <v>IV</v>
      </c>
      <c r="D94" s="220" t="s">
        <v>1955</v>
      </c>
      <c r="E94" s="442" t="s">
        <v>2188</v>
      </c>
      <c r="F94" s="20" t="s">
        <v>1813</v>
      </c>
      <c r="G94" s="179"/>
      <c r="H94" s="223">
        <v>2012</v>
      </c>
      <c r="I94" s="309">
        <v>1504</v>
      </c>
      <c r="J94" s="325"/>
      <c r="K94" s="120">
        <f>IF(B94="",0,VLOOKUP(B94,Satser!$D$167:$F$194,3,FALSE)*IF(AA94="",0,VLOOKUP(AA94,Satser!$H$2:$J$14,2,FALSE)))</f>
        <v>0</v>
      </c>
      <c r="L94" s="120">
        <f>IF(B94="",0,VLOOKUP(B94,Satser!$I$167:$L$194,4,FALSE)*IF(AA94="",0,VLOOKUP(AA94,Satser!$H$2:$J$14,3,FALSE)))</f>
        <v>0</v>
      </c>
      <c r="M94" s="122">
        <f t="shared" si="1"/>
        <v>0</v>
      </c>
      <c r="N94" s="352" t="s">
        <v>1957</v>
      </c>
      <c r="O94" s="179"/>
      <c r="P94" s="110"/>
      <c r="Q94" s="241"/>
      <c r="R94" s="110"/>
      <c r="S94" s="110"/>
      <c r="T94" s="242"/>
      <c r="U94" s="110"/>
      <c r="V94" s="110"/>
      <c r="W94" s="75"/>
      <c r="X94" s="75">
        <v>9</v>
      </c>
      <c r="Y94" s="75">
        <v>12</v>
      </c>
      <c r="Z94" s="110">
        <v>3</v>
      </c>
      <c r="AA94" s="75"/>
      <c r="AB94" s="75"/>
      <c r="AC94" s="75"/>
      <c r="AD94" s="75"/>
      <c r="AE94" s="75"/>
      <c r="AF94" s="75"/>
      <c r="AG94" s="75"/>
      <c r="AH94" s="75"/>
      <c r="AI94" s="75"/>
      <c r="AJ94" s="75"/>
    </row>
    <row r="95" spans="1:36" s="90" customFormat="1" ht="14.25" customHeight="1" x14ac:dyDescent="0.25">
      <c r="A95" s="159">
        <v>81611300</v>
      </c>
      <c r="B95" s="220" t="s">
        <v>817</v>
      </c>
      <c r="C95" s="446" t="str">
        <f>VLOOKUP(B95,Satser!$I$133:$M$160,2,FALSE)</f>
        <v>NV</v>
      </c>
      <c r="D95" s="260" t="s">
        <v>1502</v>
      </c>
      <c r="E95" s="442" t="s">
        <v>2166</v>
      </c>
      <c r="F95" s="20" t="s">
        <v>1813</v>
      </c>
      <c r="G95" s="75"/>
      <c r="H95" s="110">
        <v>2012</v>
      </c>
      <c r="I95" s="75">
        <v>1303</v>
      </c>
      <c r="J95" s="75"/>
      <c r="K95" s="120">
        <f>IF(B95="",0,VLOOKUP(B95,Satser!$D$167:$F$194,3,FALSE)*IF(AA95="",0,VLOOKUP(AA95,Satser!$H$2:$J$14,2,FALSE)))</f>
        <v>0</v>
      </c>
      <c r="L95" s="120">
        <f>IF(B95="",0,VLOOKUP(B95,Satser!$I$167:$L$194,4,FALSE)*IF(AA95="",0,VLOOKUP(AA95,Satser!$H$2:$J$14,3,FALSE)))</f>
        <v>0</v>
      </c>
      <c r="M95" s="122">
        <f t="shared" si="1"/>
        <v>0</v>
      </c>
      <c r="N95" s="173" t="s">
        <v>1507</v>
      </c>
      <c r="O95" s="75"/>
      <c r="P95" s="75"/>
      <c r="Q95" s="142"/>
      <c r="R95" s="75"/>
      <c r="S95" s="175"/>
      <c r="T95" s="75"/>
      <c r="U95" s="110"/>
      <c r="V95" s="110">
        <v>10</v>
      </c>
      <c r="W95" s="110">
        <v>12</v>
      </c>
      <c r="X95" s="110">
        <v>2</v>
      </c>
      <c r="Y95" s="75"/>
      <c r="Z95" s="110"/>
      <c r="AA95" s="75"/>
      <c r="AB95" s="75"/>
      <c r="AC95" s="75"/>
      <c r="AD95" s="75"/>
      <c r="AE95" s="75"/>
      <c r="AF95" s="75"/>
      <c r="AG95" s="75"/>
      <c r="AH95" s="75"/>
      <c r="AI95" s="75"/>
      <c r="AJ95" s="75"/>
    </row>
    <row r="96" spans="1:36" s="90" customFormat="1" ht="14.25" customHeight="1" x14ac:dyDescent="0.25">
      <c r="A96" s="159">
        <v>81611400</v>
      </c>
      <c r="B96" s="220" t="s">
        <v>813</v>
      </c>
      <c r="C96" s="446" t="str">
        <f>VLOOKUP(B96,Satser!$I$133:$M$160,2,FALSE)</f>
        <v>IV</v>
      </c>
      <c r="D96" s="220" t="s">
        <v>1975</v>
      </c>
      <c r="E96" s="442"/>
      <c r="F96" s="20" t="s">
        <v>1813</v>
      </c>
      <c r="G96" s="75"/>
      <c r="H96" s="110">
        <v>2012</v>
      </c>
      <c r="I96" s="75"/>
      <c r="J96" s="208"/>
      <c r="K96" s="120">
        <f>IF(B96="",0,VLOOKUP(B96,Satser!$D$167:$F$194,3,FALSE)*IF(AA96="",0,VLOOKUP(AA96,Satser!$H$2:$J$14,2,FALSE)))</f>
        <v>0</v>
      </c>
      <c r="L96" s="120">
        <f>IF(B96="",0,VLOOKUP(B96,Satser!$I$167:$L$194,4,FALSE)*IF(AA96="",0,VLOOKUP(AA96,Satser!$H$2:$J$14,3,FALSE)))</f>
        <v>0</v>
      </c>
      <c r="M96" s="122">
        <f t="shared" si="1"/>
        <v>0</v>
      </c>
      <c r="N96" s="173" t="s">
        <v>1976</v>
      </c>
      <c r="O96" s="75"/>
      <c r="P96" s="75"/>
      <c r="Q96" s="142"/>
      <c r="R96" s="75"/>
      <c r="S96" s="75"/>
      <c r="T96" s="75"/>
      <c r="U96" s="110"/>
      <c r="V96" s="110"/>
      <c r="W96" s="110"/>
      <c r="X96" s="75"/>
      <c r="Y96" s="75"/>
      <c r="Z96" s="110"/>
      <c r="AA96" s="75"/>
      <c r="AB96" s="75"/>
      <c r="AC96" s="75"/>
      <c r="AD96" s="75"/>
      <c r="AE96" s="75"/>
      <c r="AF96" s="75"/>
      <c r="AG96" s="75"/>
      <c r="AH96" s="75"/>
      <c r="AI96" s="75"/>
      <c r="AJ96" s="75"/>
    </row>
    <row r="97" spans="1:36" ht="14.25" customHeight="1" x14ac:dyDescent="0.25">
      <c r="A97" s="255">
        <v>81177800</v>
      </c>
      <c r="B97" s="414" t="s">
        <v>817</v>
      </c>
      <c r="C97" s="446" t="str">
        <f>VLOOKUP(B97,Satser!$I$133:$M$160,2,FALSE)</f>
        <v>NV</v>
      </c>
      <c r="D97" s="145" t="s">
        <v>596</v>
      </c>
      <c r="E97" s="442"/>
      <c r="F97" s="20" t="s">
        <v>1813</v>
      </c>
      <c r="G97" s="130" t="s">
        <v>527</v>
      </c>
      <c r="H97" s="75">
        <v>2008</v>
      </c>
      <c r="I97" s="210" t="s">
        <v>540</v>
      </c>
      <c r="J97" s="128" t="s">
        <v>48</v>
      </c>
      <c r="K97" s="120">
        <f>IF(B97="",0,VLOOKUP(B97,Satser!$D$167:$F$194,3,FALSE)*IF(AA97="",0,VLOOKUP(AA97,Satser!$H$2:$J$14,2,FALSE)))</f>
        <v>0</v>
      </c>
      <c r="L97" s="120">
        <f>IF(B97="",0,VLOOKUP(B97,Satser!$I$167:$L$194,4,FALSE)*IF(AA97="",0,VLOOKUP(AA97,Satser!$H$2:$J$14,3,FALSE)))</f>
        <v>0</v>
      </c>
      <c r="M97" s="122">
        <f t="shared" si="1"/>
        <v>0</v>
      </c>
      <c r="N97" s="352" t="s">
        <v>659</v>
      </c>
      <c r="O97" s="73"/>
      <c r="P97" s="73"/>
      <c r="Q97" s="79">
        <v>0</v>
      </c>
      <c r="R97" s="75">
        <v>0</v>
      </c>
      <c r="S97" s="75">
        <v>12</v>
      </c>
      <c r="T97" s="75">
        <v>12</v>
      </c>
      <c r="U97" s="75"/>
      <c r="V97" s="75"/>
      <c r="W97" s="75"/>
      <c r="X97" s="75"/>
      <c r="Y97" s="75"/>
      <c r="Z97" s="110"/>
      <c r="AA97" s="75"/>
      <c r="AB97" s="75"/>
      <c r="AC97" s="75"/>
      <c r="AD97" s="75"/>
      <c r="AE97" s="75"/>
      <c r="AF97" s="75"/>
      <c r="AG97" s="75"/>
      <c r="AH97" s="75"/>
      <c r="AI97" s="75"/>
      <c r="AJ97" s="75"/>
    </row>
    <row r="98" spans="1:36" ht="14.25" customHeight="1" x14ac:dyDescent="0.25">
      <c r="A98" s="255">
        <v>81176900</v>
      </c>
      <c r="B98" s="414" t="s">
        <v>817</v>
      </c>
      <c r="C98" s="446" t="str">
        <f>VLOOKUP(B98,Satser!$I$133:$M$160,2,FALSE)</f>
        <v>NV</v>
      </c>
      <c r="D98" s="130" t="s">
        <v>1049</v>
      </c>
      <c r="E98" s="442"/>
      <c r="F98" s="20" t="s">
        <v>1813</v>
      </c>
      <c r="G98" s="130" t="s">
        <v>527</v>
      </c>
      <c r="H98" s="75">
        <v>2009</v>
      </c>
      <c r="I98" s="210" t="s">
        <v>522</v>
      </c>
      <c r="J98" s="213"/>
      <c r="K98" s="120">
        <f>IF(B98="",0,VLOOKUP(B98,Satser!$D$167:$F$194,3,FALSE)*IF(AA98="",0,VLOOKUP(AA98,Satser!$H$2:$J$14,2,FALSE)))</f>
        <v>0</v>
      </c>
      <c r="L98" s="120">
        <f>IF(B98="",0,VLOOKUP(B98,Satser!$I$167:$L$194,4,FALSE)*IF(AA98="",0,VLOOKUP(AA98,Satser!$H$2:$J$14,3,FALSE)))</f>
        <v>0</v>
      </c>
      <c r="M98" s="122">
        <f t="shared" si="1"/>
        <v>0</v>
      </c>
      <c r="N98" s="352" t="s">
        <v>1109</v>
      </c>
      <c r="O98" s="129"/>
      <c r="P98" s="129"/>
      <c r="Q98" s="167"/>
      <c r="R98" s="220"/>
      <c r="S98" s="75"/>
      <c r="T98" s="220">
        <v>9</v>
      </c>
      <c r="U98" s="220">
        <v>12</v>
      </c>
      <c r="V98" s="220">
        <v>12</v>
      </c>
      <c r="W98" s="220">
        <v>3</v>
      </c>
      <c r="X98" s="220"/>
      <c r="Y98" s="75"/>
      <c r="Z98" s="110"/>
      <c r="AA98" s="75"/>
      <c r="AB98" s="75"/>
      <c r="AC98" s="75"/>
      <c r="AD98" s="75"/>
      <c r="AE98" s="75"/>
      <c r="AF98" s="75"/>
      <c r="AG98" s="75"/>
      <c r="AH98" s="75"/>
      <c r="AI98" s="75"/>
      <c r="AJ98" s="75"/>
    </row>
    <row r="99" spans="1:36" ht="14.25" customHeight="1" x14ac:dyDescent="0.25">
      <c r="A99" s="255">
        <v>81600500</v>
      </c>
      <c r="B99" s="220" t="s">
        <v>817</v>
      </c>
      <c r="C99" s="446" t="str">
        <f>VLOOKUP(B99,Satser!$I$133:$M$160,2,FALSE)</f>
        <v>NV</v>
      </c>
      <c r="D99" s="176" t="s">
        <v>396</v>
      </c>
      <c r="E99" s="442"/>
      <c r="F99" s="20" t="s">
        <v>1813</v>
      </c>
      <c r="G99" s="176"/>
      <c r="H99" s="75">
        <v>2009</v>
      </c>
      <c r="I99" s="128" t="s">
        <v>1016</v>
      </c>
      <c r="J99" s="128" t="s">
        <v>224</v>
      </c>
      <c r="K99" s="120">
        <f>IF(B99="",0,VLOOKUP(B99,Satser!$D$167:$F$194,3,FALSE)*IF(AA99="",0,VLOOKUP(AA99,Satser!$H$2:$J$14,2,FALSE)))</f>
        <v>0</v>
      </c>
      <c r="L99" s="120">
        <f>IF(B99="",0,VLOOKUP(B99,Satser!$I$167:$L$194,4,FALSE)*IF(AA99="",0,VLOOKUP(AA99,Satser!$H$2:$J$14,3,FALSE)))</f>
        <v>0</v>
      </c>
      <c r="M99" s="122">
        <f t="shared" si="1"/>
        <v>0</v>
      </c>
      <c r="N99" s="352" t="s">
        <v>442</v>
      </c>
      <c r="O99" s="75"/>
      <c r="P99" s="75"/>
      <c r="Q99" s="142">
        <v>0</v>
      </c>
      <c r="R99" s="75">
        <v>6</v>
      </c>
      <c r="S99" s="75">
        <v>12</v>
      </c>
      <c r="T99" s="75">
        <v>6</v>
      </c>
      <c r="U99" s="75"/>
      <c r="V99" s="75"/>
      <c r="W99" s="75"/>
      <c r="X99" s="75"/>
      <c r="Y99" s="75"/>
      <c r="Z99" s="110"/>
      <c r="AA99" s="75"/>
      <c r="AB99" s="75"/>
      <c r="AC99" s="75"/>
      <c r="AD99" s="75"/>
      <c r="AE99" s="75"/>
      <c r="AF99" s="75"/>
      <c r="AG99" s="75"/>
      <c r="AH99" s="75"/>
      <c r="AI99" s="75"/>
      <c r="AJ99" s="75"/>
    </row>
    <row r="100" spans="1:36" ht="14.25" customHeight="1" x14ac:dyDescent="0.25">
      <c r="A100" s="255">
        <v>81600800</v>
      </c>
      <c r="B100" s="220" t="s">
        <v>817</v>
      </c>
      <c r="C100" s="446" t="str">
        <f>VLOOKUP(B100,Satser!$I$133:$M$160,2,FALSE)</f>
        <v>NV</v>
      </c>
      <c r="D100" s="176" t="s">
        <v>1186</v>
      </c>
      <c r="E100" s="442"/>
      <c r="F100" s="20" t="s">
        <v>1813</v>
      </c>
      <c r="G100" s="176" t="s">
        <v>530</v>
      </c>
      <c r="H100" s="75">
        <v>2009</v>
      </c>
      <c r="I100" s="210" t="s">
        <v>1032</v>
      </c>
      <c r="J100" s="128" t="s">
        <v>224</v>
      </c>
      <c r="K100" s="120">
        <f>IF(B100="",0,VLOOKUP(B100,Satser!$D$167:$F$194,3,FALSE)*IF(AA100="",0,VLOOKUP(AA100,Satser!$H$2:$J$14,2,FALSE)))</f>
        <v>0</v>
      </c>
      <c r="L100" s="120">
        <f>IF(B100="",0,VLOOKUP(B100,Satser!$I$167:$L$194,4,FALSE)*IF(AA100="",0,VLOOKUP(AA100,Satser!$H$2:$J$14,3,FALSE)))</f>
        <v>0</v>
      </c>
      <c r="M100" s="122">
        <f t="shared" si="1"/>
        <v>0</v>
      </c>
      <c r="N100" s="352" t="s">
        <v>1194</v>
      </c>
      <c r="O100" s="75"/>
      <c r="P100" s="75"/>
      <c r="Q100" s="142">
        <v>0</v>
      </c>
      <c r="R100" s="75"/>
      <c r="S100" s="75"/>
      <c r="T100" s="75">
        <v>3</v>
      </c>
      <c r="U100" s="75">
        <v>12</v>
      </c>
      <c r="V100" s="75">
        <v>9</v>
      </c>
      <c r="W100" s="75"/>
      <c r="X100" s="75"/>
      <c r="Y100" s="75"/>
      <c r="Z100" s="110"/>
      <c r="AA100" s="75"/>
      <c r="AB100" s="75"/>
      <c r="AC100" s="75"/>
      <c r="AD100" s="75"/>
      <c r="AE100" s="75"/>
      <c r="AF100" s="75"/>
      <c r="AG100" s="75"/>
      <c r="AH100" s="75"/>
      <c r="AI100" s="75"/>
      <c r="AJ100" s="75"/>
    </row>
    <row r="101" spans="1:36" ht="14.25" customHeight="1" x14ac:dyDescent="0.25">
      <c r="A101" s="255">
        <v>81601000</v>
      </c>
      <c r="B101" s="220" t="s">
        <v>817</v>
      </c>
      <c r="C101" s="446" t="str">
        <f>VLOOKUP(B101,Satser!$I$133:$M$160,2,FALSE)</f>
        <v>NV</v>
      </c>
      <c r="D101" s="176" t="s">
        <v>528</v>
      </c>
      <c r="E101" s="442"/>
      <c r="F101" s="20" t="s">
        <v>1813</v>
      </c>
      <c r="G101" s="219" t="s">
        <v>527</v>
      </c>
      <c r="H101" s="75">
        <v>2009</v>
      </c>
      <c r="I101" s="210" t="s">
        <v>224</v>
      </c>
      <c r="J101" s="128" t="s">
        <v>224</v>
      </c>
      <c r="K101" s="120">
        <f>IF(B101="",0,VLOOKUP(B101,Satser!$D$167:$F$194,3,FALSE)*IF(AA101="",0,VLOOKUP(AA101,Satser!$H$2:$J$14,2,FALSE)))</f>
        <v>0</v>
      </c>
      <c r="L101" s="120">
        <f>IF(B101="",0,VLOOKUP(B101,Satser!$I$167:$L$194,4,FALSE)*IF(AA101="",0,VLOOKUP(AA101,Satser!$H$2:$J$14,3,FALSE)))</f>
        <v>0</v>
      </c>
      <c r="M101" s="122">
        <f t="shared" si="1"/>
        <v>0</v>
      </c>
      <c r="N101" s="352" t="s">
        <v>556</v>
      </c>
      <c r="O101" s="75"/>
      <c r="P101" s="75"/>
      <c r="Q101" s="142">
        <v>0</v>
      </c>
      <c r="R101" s="75">
        <v>4</v>
      </c>
      <c r="S101" s="75">
        <v>12</v>
      </c>
      <c r="T101" s="75">
        <v>12</v>
      </c>
      <c r="U101" s="75">
        <v>8</v>
      </c>
      <c r="V101" s="75"/>
      <c r="W101" s="75"/>
      <c r="X101" s="75"/>
      <c r="Y101" s="75"/>
      <c r="Z101" s="110"/>
      <c r="AA101" s="75"/>
      <c r="AB101" s="75"/>
      <c r="AC101" s="75"/>
      <c r="AD101" s="75"/>
      <c r="AE101" s="75"/>
      <c r="AF101" s="75"/>
      <c r="AG101" s="75"/>
      <c r="AH101" s="75"/>
      <c r="AI101" s="75"/>
      <c r="AJ101" s="75"/>
    </row>
    <row r="102" spans="1:36" ht="14.25" customHeight="1" x14ac:dyDescent="0.25">
      <c r="A102" s="255">
        <v>81601100</v>
      </c>
      <c r="B102" s="220" t="s">
        <v>817</v>
      </c>
      <c r="C102" s="446" t="str">
        <f>VLOOKUP(B102,Satser!$I$133:$M$160,2,FALSE)</f>
        <v>NV</v>
      </c>
      <c r="D102" s="242" t="s">
        <v>1391</v>
      </c>
      <c r="E102" s="442"/>
      <c r="F102" s="20" t="s">
        <v>1813</v>
      </c>
      <c r="G102" s="219" t="s">
        <v>527</v>
      </c>
      <c r="H102" s="75">
        <v>2009</v>
      </c>
      <c r="I102" s="210" t="s">
        <v>224</v>
      </c>
      <c r="J102" s="128" t="s">
        <v>224</v>
      </c>
      <c r="K102" s="120">
        <f>IF(B102="",0,VLOOKUP(B102,Satser!$D$167:$F$194,3,FALSE)*IF(AA102="",0,VLOOKUP(AA102,Satser!$H$2:$J$14,2,FALSE)))</f>
        <v>0</v>
      </c>
      <c r="L102" s="120">
        <f>IF(B102="",0,VLOOKUP(B102,Satser!$I$167:$L$194,4,FALSE)*IF(AA102="",0,VLOOKUP(AA102,Satser!$H$2:$J$14,3,FALSE)))</f>
        <v>0</v>
      </c>
      <c r="M102" s="122">
        <f t="shared" si="1"/>
        <v>0</v>
      </c>
      <c r="N102" s="352" t="s">
        <v>551</v>
      </c>
      <c r="O102" s="75"/>
      <c r="P102" s="75"/>
      <c r="Q102" s="142">
        <v>0</v>
      </c>
      <c r="R102" s="75">
        <v>4</v>
      </c>
      <c r="S102" s="75">
        <v>12</v>
      </c>
      <c r="T102" s="75">
        <v>12</v>
      </c>
      <c r="U102" s="75">
        <v>8</v>
      </c>
      <c r="V102" s="75"/>
      <c r="W102" s="75"/>
      <c r="X102" s="75"/>
      <c r="Y102" s="75"/>
      <c r="Z102" s="110"/>
      <c r="AA102" s="75"/>
      <c r="AB102" s="75"/>
      <c r="AC102" s="75"/>
      <c r="AD102" s="75"/>
      <c r="AE102" s="75"/>
      <c r="AF102" s="75"/>
      <c r="AG102" s="75"/>
      <c r="AH102" s="75"/>
      <c r="AI102" s="75"/>
      <c r="AJ102" s="75"/>
    </row>
    <row r="103" spans="1:36" ht="14.25" customHeight="1" x14ac:dyDescent="0.25">
      <c r="A103" s="255">
        <v>81601200</v>
      </c>
      <c r="B103" s="220" t="s">
        <v>817</v>
      </c>
      <c r="C103" s="446" t="str">
        <f>VLOOKUP(B103,Satser!$I$133:$M$160,2,FALSE)</f>
        <v>NV</v>
      </c>
      <c r="D103" s="176" t="s">
        <v>401</v>
      </c>
      <c r="E103" s="442"/>
      <c r="F103" s="20" t="s">
        <v>1813</v>
      </c>
      <c r="G103" s="176"/>
      <c r="H103" s="75">
        <v>2009</v>
      </c>
      <c r="I103" s="210" t="s">
        <v>1016</v>
      </c>
      <c r="J103" s="128" t="s">
        <v>224</v>
      </c>
      <c r="K103" s="120">
        <f>IF(B103="",0,VLOOKUP(B103,Satser!$D$167:$F$194,3,FALSE)*IF(AA103="",0,VLOOKUP(AA103,Satser!$H$2:$J$14,2,FALSE)))</f>
        <v>0</v>
      </c>
      <c r="L103" s="120">
        <f>IF(B103="",0,VLOOKUP(B103,Satser!$I$167:$L$194,4,FALSE)*IF(AA103="",0,VLOOKUP(AA103,Satser!$H$2:$J$14,3,FALSE)))</f>
        <v>0</v>
      </c>
      <c r="M103" s="122">
        <f t="shared" si="1"/>
        <v>0</v>
      </c>
      <c r="N103" s="352" t="s">
        <v>429</v>
      </c>
      <c r="O103" s="75"/>
      <c r="P103" s="75"/>
      <c r="Q103" s="142">
        <v>0</v>
      </c>
      <c r="R103" s="75">
        <v>6</v>
      </c>
      <c r="S103" s="75">
        <v>12</v>
      </c>
      <c r="T103" s="75">
        <v>6</v>
      </c>
      <c r="U103" s="75"/>
      <c r="V103" s="75"/>
      <c r="W103" s="75"/>
      <c r="X103" s="75"/>
      <c r="Y103" s="75"/>
      <c r="Z103" s="110"/>
      <c r="AA103" s="75"/>
      <c r="AB103" s="75"/>
      <c r="AC103" s="75"/>
      <c r="AD103" s="75"/>
      <c r="AE103" s="75"/>
      <c r="AF103" s="75"/>
      <c r="AG103" s="75"/>
      <c r="AH103" s="75"/>
      <c r="AI103" s="75"/>
      <c r="AJ103" s="75"/>
    </row>
    <row r="104" spans="1:36" ht="14.25" customHeight="1" x14ac:dyDescent="0.25">
      <c r="A104" s="232">
        <v>81604800</v>
      </c>
      <c r="B104" s="220" t="s">
        <v>817</v>
      </c>
      <c r="C104" s="446" t="str">
        <f>VLOOKUP(B104,Satser!$I$133:$M$160,2,FALSE)</f>
        <v>NV</v>
      </c>
      <c r="D104" s="176" t="s">
        <v>643</v>
      </c>
      <c r="E104" s="442"/>
      <c r="F104" s="20" t="s">
        <v>1813</v>
      </c>
      <c r="G104" s="159" t="s">
        <v>527</v>
      </c>
      <c r="H104" s="75">
        <v>2010</v>
      </c>
      <c r="I104" s="210" t="s">
        <v>688</v>
      </c>
      <c r="J104" s="75"/>
      <c r="K104" s="120">
        <f>IF(B104="",0,VLOOKUP(B104,Satser!$D$167:$F$194,3,FALSE)*IF(AA104="",0,VLOOKUP(AA104,Satser!$H$2:$J$14,2,FALSE)))</f>
        <v>0</v>
      </c>
      <c r="L104" s="120">
        <f>IF(B104="",0,VLOOKUP(B104,Satser!$I$167:$L$194,4,FALSE)*IF(AA104="",0,VLOOKUP(AA104,Satser!$H$2:$J$14,3,FALSE)))</f>
        <v>0</v>
      </c>
      <c r="M104" s="122">
        <f t="shared" si="1"/>
        <v>0</v>
      </c>
      <c r="N104" s="352" t="s">
        <v>609</v>
      </c>
      <c r="O104" s="75"/>
      <c r="P104" s="75"/>
      <c r="Q104" s="142"/>
      <c r="R104" s="75"/>
      <c r="S104" s="197">
        <v>6</v>
      </c>
      <c r="T104" s="197">
        <v>12</v>
      </c>
      <c r="U104" s="75">
        <v>6</v>
      </c>
      <c r="V104" s="75"/>
      <c r="W104" s="75"/>
      <c r="X104" s="75"/>
      <c r="Y104" s="75"/>
      <c r="Z104" s="110"/>
      <c r="AA104" s="75"/>
      <c r="AB104" s="75"/>
      <c r="AC104" s="75"/>
      <c r="AD104" s="75"/>
      <c r="AE104" s="75"/>
      <c r="AF104" s="75"/>
      <c r="AG104" s="75"/>
      <c r="AH104" s="75"/>
      <c r="AI104" s="75"/>
      <c r="AJ104" s="75"/>
    </row>
    <row r="105" spans="1:36" ht="14.25" customHeight="1" x14ac:dyDescent="0.25">
      <c r="A105" s="232">
        <v>81605200</v>
      </c>
      <c r="B105" s="220" t="s">
        <v>817</v>
      </c>
      <c r="C105" s="446" t="str">
        <f>VLOOKUP(B105,Satser!$I$133:$M$160,2,FALSE)</f>
        <v>NV</v>
      </c>
      <c r="D105" s="176" t="s">
        <v>677</v>
      </c>
      <c r="E105" s="442"/>
      <c r="F105" s="20" t="s">
        <v>1813</v>
      </c>
      <c r="G105" s="159" t="s">
        <v>527</v>
      </c>
      <c r="H105" s="75">
        <v>2010</v>
      </c>
      <c r="I105" s="210" t="s">
        <v>685</v>
      </c>
      <c r="J105" s="75"/>
      <c r="K105" s="120">
        <f>IF(B105="",0,VLOOKUP(B105,Satser!$D$167:$F$194,3,FALSE)*IF(AA105="",0,VLOOKUP(AA105,Satser!$H$2:$J$14,2,FALSE)))</f>
        <v>0</v>
      </c>
      <c r="L105" s="120">
        <f>IF(B105="",0,VLOOKUP(B105,Satser!$I$167:$L$194,4,FALSE)*IF(AA105="",0,VLOOKUP(AA105,Satser!$H$2:$J$14,3,FALSE)))</f>
        <v>0</v>
      </c>
      <c r="M105" s="122">
        <f t="shared" si="1"/>
        <v>0</v>
      </c>
      <c r="N105" s="352" t="s">
        <v>76</v>
      </c>
      <c r="O105" s="75"/>
      <c r="P105" s="75"/>
      <c r="Q105" s="142"/>
      <c r="R105" s="75"/>
      <c r="S105" s="75"/>
      <c r="T105" s="197">
        <v>12</v>
      </c>
      <c r="U105" s="197">
        <v>12</v>
      </c>
      <c r="V105" s="75">
        <v>12</v>
      </c>
      <c r="W105" s="75"/>
      <c r="X105" s="75"/>
      <c r="Y105" s="75"/>
      <c r="Z105" s="110"/>
      <c r="AA105" s="75"/>
      <c r="AB105" s="75"/>
      <c r="AC105" s="75"/>
      <c r="AD105" s="75"/>
      <c r="AE105" s="75"/>
      <c r="AF105" s="75"/>
      <c r="AG105" s="75"/>
      <c r="AH105" s="75"/>
      <c r="AI105" s="75"/>
      <c r="AJ105" s="75"/>
    </row>
    <row r="106" spans="1:36" ht="14.25" customHeight="1" x14ac:dyDescent="0.25">
      <c r="A106" s="232">
        <v>81607200</v>
      </c>
      <c r="B106" s="220" t="s">
        <v>817</v>
      </c>
      <c r="C106" s="446" t="str">
        <f>VLOOKUP(B106,Satser!$I$133:$M$160,2,FALSE)</f>
        <v>NV</v>
      </c>
      <c r="D106" s="220" t="s">
        <v>1303</v>
      </c>
      <c r="E106" s="442"/>
      <c r="F106" s="20" t="s">
        <v>1813</v>
      </c>
      <c r="G106" s="75"/>
      <c r="H106" s="75">
        <v>2011</v>
      </c>
      <c r="I106" s="212" t="s">
        <v>758</v>
      </c>
      <c r="J106" s="75"/>
      <c r="K106" s="120">
        <f>IF(B106="",0,VLOOKUP(B106,Satser!$D$167:$F$194,3,FALSE)*IF(AA106="",0,VLOOKUP(AA106,Satser!$H$2:$J$14,2,FALSE)))</f>
        <v>0</v>
      </c>
      <c r="L106" s="120">
        <f>IF(B106="",0,VLOOKUP(B106,Satser!$I$167:$L$194,4,FALSE)*IF(AA106="",0,VLOOKUP(AA106,Satser!$H$2:$J$14,3,FALSE)))</f>
        <v>0</v>
      </c>
      <c r="M106" s="122">
        <f t="shared" si="1"/>
        <v>0</v>
      </c>
      <c r="N106" s="352" t="s">
        <v>1241</v>
      </c>
      <c r="O106" s="75"/>
      <c r="P106" s="75"/>
      <c r="Q106" s="142"/>
      <c r="R106" s="75"/>
      <c r="S106" s="75"/>
      <c r="T106" s="220"/>
      <c r="U106" s="75">
        <v>12</v>
      </c>
      <c r="V106" s="75">
        <v>12</v>
      </c>
      <c r="W106" s="75"/>
      <c r="X106" s="75"/>
      <c r="Y106" s="75"/>
      <c r="Z106" s="110"/>
      <c r="AA106" s="75"/>
      <c r="AB106" s="75"/>
      <c r="AC106" s="75"/>
      <c r="AD106" s="75"/>
      <c r="AE106" s="75"/>
      <c r="AF106" s="75"/>
      <c r="AG106" s="75"/>
      <c r="AH106" s="75"/>
      <c r="AI106" s="75"/>
      <c r="AJ106" s="75"/>
    </row>
    <row r="107" spans="1:36" s="90" customFormat="1" ht="14.25" customHeight="1" x14ac:dyDescent="0.25">
      <c r="A107" s="159">
        <v>81607300</v>
      </c>
      <c r="B107" s="220" t="s">
        <v>817</v>
      </c>
      <c r="C107" s="446" t="str">
        <f>VLOOKUP(B107,Satser!$I$133:$M$160,2,FALSE)</f>
        <v>NV</v>
      </c>
      <c r="D107" s="175" t="s">
        <v>1413</v>
      </c>
      <c r="E107" s="442" t="s">
        <v>2165</v>
      </c>
      <c r="F107" s="20" t="s">
        <v>1813</v>
      </c>
      <c r="G107" s="75"/>
      <c r="H107" s="75">
        <v>2011</v>
      </c>
      <c r="I107" s="212">
        <v>1209</v>
      </c>
      <c r="J107" s="75"/>
      <c r="K107" s="120">
        <f>IF(B107="",0,VLOOKUP(B107,Satser!$D$167:$F$194,3,FALSE)*IF(AA107="",0,VLOOKUP(AA107,Satser!$H$2:$J$14,2,FALSE)))</f>
        <v>0</v>
      </c>
      <c r="L107" s="120">
        <f>IF(B107="",0,VLOOKUP(B107,Satser!$I$167:$L$194,4,FALSE)*IF(AA107="",0,VLOOKUP(AA107,Satser!$H$2:$J$14,3,FALSE)))</f>
        <v>0</v>
      </c>
      <c r="M107" s="122">
        <f t="shared" si="1"/>
        <v>0</v>
      </c>
      <c r="N107" s="352" t="s">
        <v>1412</v>
      </c>
      <c r="O107" s="75"/>
      <c r="P107" s="75"/>
      <c r="Q107" s="142"/>
      <c r="R107" s="75"/>
      <c r="T107" s="260"/>
      <c r="U107" s="175">
        <v>4</v>
      </c>
      <c r="V107" s="75">
        <v>12</v>
      </c>
      <c r="W107" s="75">
        <v>8</v>
      </c>
      <c r="X107" s="75">
        <v>2</v>
      </c>
      <c r="Y107" s="75"/>
      <c r="Z107" s="110"/>
      <c r="AA107" s="75"/>
      <c r="AB107" s="75"/>
      <c r="AC107" s="75"/>
      <c r="AD107" s="75"/>
      <c r="AE107" s="75"/>
      <c r="AF107" s="75"/>
      <c r="AG107" s="75"/>
      <c r="AH107" s="75"/>
      <c r="AI107" s="75"/>
      <c r="AJ107" s="75"/>
    </row>
    <row r="108" spans="1:36" ht="14.25" customHeight="1" x14ac:dyDescent="0.25">
      <c r="A108" s="232">
        <v>81607400</v>
      </c>
      <c r="B108" s="220" t="s">
        <v>817</v>
      </c>
      <c r="C108" s="446" t="str">
        <f>VLOOKUP(B108,Satser!$I$133:$M$160,2,FALSE)</f>
        <v>NV</v>
      </c>
      <c r="D108" s="220" t="s">
        <v>1331</v>
      </c>
      <c r="E108" s="442" t="s">
        <v>2164</v>
      </c>
      <c r="F108" s="20" t="s">
        <v>1813</v>
      </c>
      <c r="G108" s="75"/>
      <c r="H108" s="75">
        <v>2011</v>
      </c>
      <c r="I108" s="212">
        <v>1209</v>
      </c>
      <c r="J108" s="75"/>
      <c r="K108" s="120">
        <f>IF(B108="",0,VLOOKUP(B108,Satser!$D$167:$F$194,3,FALSE)*IF(AA108="",0,VLOOKUP(AA108,Satser!$H$2:$J$14,2,FALSE)))</f>
        <v>0</v>
      </c>
      <c r="L108" s="120">
        <f>IF(B108="",0,VLOOKUP(B108,Satser!$I$167:$L$194,4,FALSE)*IF(AA108="",0,VLOOKUP(AA108,Satser!$H$2:$J$14,3,FALSE)))</f>
        <v>0</v>
      </c>
      <c r="M108" s="122">
        <f t="shared" si="1"/>
        <v>0</v>
      </c>
      <c r="N108" s="352" t="s">
        <v>1371</v>
      </c>
      <c r="O108" s="75"/>
      <c r="P108" s="75"/>
      <c r="Q108" s="142"/>
      <c r="R108" s="75"/>
      <c r="S108" s="75"/>
      <c r="T108" s="220"/>
      <c r="U108" s="75">
        <v>4</v>
      </c>
      <c r="V108" s="75">
        <v>12</v>
      </c>
      <c r="W108" s="75">
        <v>8</v>
      </c>
      <c r="X108" s="75"/>
      <c r="Y108" s="75"/>
      <c r="Z108" s="110"/>
      <c r="AA108" s="75"/>
      <c r="AB108" s="75"/>
      <c r="AC108" s="75"/>
      <c r="AD108" s="75"/>
      <c r="AE108" s="75"/>
      <c r="AF108" s="75"/>
      <c r="AG108" s="75"/>
      <c r="AH108" s="75"/>
      <c r="AI108" s="75"/>
      <c r="AJ108" s="75"/>
    </row>
    <row r="109" spans="1:36" ht="14.25" customHeight="1" x14ac:dyDescent="0.25">
      <c r="A109" s="232">
        <v>81607500</v>
      </c>
      <c r="B109" s="220" t="s">
        <v>817</v>
      </c>
      <c r="C109" s="446" t="str">
        <f>VLOOKUP(B109,Satser!$I$133:$M$160,2,FALSE)</f>
        <v>NV</v>
      </c>
      <c r="D109" s="220" t="s">
        <v>1651</v>
      </c>
      <c r="E109" s="442" t="s">
        <v>2190</v>
      </c>
      <c r="F109" s="20" t="s">
        <v>1813</v>
      </c>
      <c r="G109" s="75"/>
      <c r="H109" s="75">
        <v>2011</v>
      </c>
      <c r="I109" s="212">
        <v>1401</v>
      </c>
      <c r="J109" s="75"/>
      <c r="K109" s="120">
        <f>IF(B109="",0,VLOOKUP(B109,Satser!$D$167:$F$194,3,FALSE)*IF(AA109="",0,VLOOKUP(AA109,Satser!$H$2:$J$14,2,FALSE)))</f>
        <v>0</v>
      </c>
      <c r="L109" s="120">
        <f>IF(B109="",0,VLOOKUP(B109,Satser!$I$167:$L$194,4,FALSE)*IF(AA109="",0,VLOOKUP(AA109,Satser!$H$2:$J$14,3,FALSE)))</f>
        <v>0</v>
      </c>
      <c r="M109" s="122">
        <f t="shared" si="1"/>
        <v>0</v>
      </c>
      <c r="N109" s="352" t="s">
        <v>1664</v>
      </c>
      <c r="O109" s="75"/>
      <c r="P109" s="75"/>
      <c r="Q109" s="142"/>
      <c r="R109" s="75"/>
      <c r="S109" s="75"/>
      <c r="T109" s="220"/>
      <c r="U109" s="75"/>
      <c r="V109" s="75"/>
      <c r="W109" s="75">
        <v>12</v>
      </c>
      <c r="X109" s="75">
        <v>12</v>
      </c>
      <c r="Y109" s="75"/>
      <c r="Z109" s="110"/>
      <c r="AA109" s="75"/>
      <c r="AB109" s="75"/>
      <c r="AC109" s="75"/>
      <c r="AD109" s="75"/>
      <c r="AE109" s="75"/>
      <c r="AF109" s="75"/>
      <c r="AG109" s="75"/>
      <c r="AH109" s="75"/>
      <c r="AI109" s="75"/>
      <c r="AJ109" s="75"/>
    </row>
    <row r="110" spans="1:36" ht="14.25" customHeight="1" x14ac:dyDescent="0.25">
      <c r="A110" s="232">
        <v>81608100</v>
      </c>
      <c r="B110" s="220" t="s">
        <v>817</v>
      </c>
      <c r="C110" s="446" t="str">
        <f>VLOOKUP(B110,Satser!$I$133:$M$160,2,FALSE)</f>
        <v>NV</v>
      </c>
      <c r="D110" s="172" t="s">
        <v>1154</v>
      </c>
      <c r="E110" s="442"/>
      <c r="F110" s="20" t="s">
        <v>1813</v>
      </c>
      <c r="G110" s="197" t="s">
        <v>527</v>
      </c>
      <c r="H110" s="75">
        <v>2011</v>
      </c>
      <c r="I110" s="212" t="s">
        <v>299</v>
      </c>
      <c r="J110" s="75"/>
      <c r="K110" s="120">
        <f>IF(B110="",0,VLOOKUP(B110,Satser!$D$167:$F$194,3,FALSE)*IF(AA110="",0,VLOOKUP(AA110,Satser!$H$2:$J$14,2,FALSE)))</f>
        <v>0</v>
      </c>
      <c r="L110" s="120">
        <f>IF(B110="",0,VLOOKUP(B110,Satser!$I$167:$L$194,4,FALSE)*IF(AA110="",0,VLOOKUP(AA110,Satser!$H$2:$J$14,3,FALSE)))</f>
        <v>0</v>
      </c>
      <c r="M110" s="122">
        <f t="shared" si="1"/>
        <v>0</v>
      </c>
      <c r="N110" s="352" t="s">
        <v>1172</v>
      </c>
      <c r="O110" s="75"/>
      <c r="P110" s="75"/>
      <c r="Q110" s="142"/>
      <c r="R110" s="75"/>
      <c r="S110" s="75"/>
      <c r="T110" s="220">
        <v>6</v>
      </c>
      <c r="U110" s="75">
        <v>12</v>
      </c>
      <c r="V110" s="75">
        <v>6</v>
      </c>
      <c r="W110" s="75"/>
      <c r="X110" s="75"/>
      <c r="Y110" s="75"/>
      <c r="Z110" s="110"/>
      <c r="AA110" s="75"/>
      <c r="AB110" s="75"/>
      <c r="AC110" s="75"/>
      <c r="AD110" s="75"/>
      <c r="AE110" s="75"/>
      <c r="AF110" s="75"/>
      <c r="AG110" s="75"/>
      <c r="AH110" s="75"/>
      <c r="AI110" s="75"/>
      <c r="AJ110" s="75"/>
    </row>
    <row r="111" spans="1:36" ht="14.25" customHeight="1" x14ac:dyDescent="0.25">
      <c r="A111" s="232">
        <v>81608300</v>
      </c>
      <c r="B111" s="220" t="s">
        <v>817</v>
      </c>
      <c r="C111" s="446" t="str">
        <f>VLOOKUP(B111,Satser!$I$133:$M$160,2,FALSE)</f>
        <v>NV</v>
      </c>
      <c r="D111" s="172" t="s">
        <v>1295</v>
      </c>
      <c r="E111" s="442"/>
      <c r="F111" s="20" t="s">
        <v>1813</v>
      </c>
      <c r="G111" s="220" t="s">
        <v>530</v>
      </c>
      <c r="H111" s="75">
        <v>2011</v>
      </c>
      <c r="I111" s="318" t="s">
        <v>1210</v>
      </c>
      <c r="J111" s="75"/>
      <c r="K111" s="120">
        <f>IF(B111="",0,VLOOKUP(B111,Satser!$D$167:$F$194,3,FALSE)*IF(AA111="",0,VLOOKUP(AA111,Satser!$H$2:$J$14,2,FALSE)))</f>
        <v>0</v>
      </c>
      <c r="L111" s="120">
        <f>IF(B111="",0,VLOOKUP(B111,Satser!$I$167:$L$194,4,FALSE)*IF(AA111="",0,VLOOKUP(AA111,Satser!$H$2:$J$14,3,FALSE)))</f>
        <v>0</v>
      </c>
      <c r="M111" s="122">
        <f t="shared" si="1"/>
        <v>0</v>
      </c>
      <c r="N111" s="352" t="s">
        <v>1325</v>
      </c>
      <c r="O111" s="75"/>
      <c r="P111" s="75"/>
      <c r="Q111" s="142"/>
      <c r="R111" s="75"/>
      <c r="S111" s="75"/>
      <c r="T111" s="220"/>
      <c r="U111" s="75">
        <v>11</v>
      </c>
      <c r="V111" s="75">
        <v>12</v>
      </c>
      <c r="W111" s="75">
        <v>1</v>
      </c>
      <c r="X111" s="75"/>
      <c r="Y111" s="75"/>
      <c r="Z111" s="110"/>
      <c r="AA111" s="75"/>
      <c r="AB111" s="75"/>
      <c r="AC111" s="75"/>
      <c r="AD111" s="75"/>
      <c r="AE111" s="75"/>
      <c r="AF111" s="75"/>
      <c r="AG111" s="75"/>
      <c r="AH111" s="75"/>
      <c r="AI111" s="75"/>
      <c r="AJ111" s="75"/>
    </row>
    <row r="112" spans="1:36" ht="14.25" customHeight="1" x14ac:dyDescent="0.25">
      <c r="A112" s="232">
        <v>81608400</v>
      </c>
      <c r="B112" s="220" t="s">
        <v>817</v>
      </c>
      <c r="C112" s="446" t="str">
        <f>VLOOKUP(B112,Satser!$I$133:$M$160,2,FALSE)</f>
        <v>NV</v>
      </c>
      <c r="D112" s="220" t="s">
        <v>1332</v>
      </c>
      <c r="E112" s="442" t="s">
        <v>2164</v>
      </c>
      <c r="F112" s="20" t="s">
        <v>1813</v>
      </c>
      <c r="G112" s="75"/>
      <c r="H112" s="75">
        <v>2011</v>
      </c>
      <c r="I112" s="212">
        <v>1204</v>
      </c>
      <c r="J112" s="75"/>
      <c r="K112" s="120">
        <f>IF(B112="",0,VLOOKUP(B112,Satser!$D$167:$F$194,3,FALSE)*IF(AA112="",0,VLOOKUP(AA112,Satser!$H$2:$J$14,2,FALSE)))</f>
        <v>0</v>
      </c>
      <c r="L112" s="120">
        <f>IF(B112="",0,VLOOKUP(B112,Satser!$I$167:$L$194,4,FALSE)*IF(AA112="",0,VLOOKUP(AA112,Satser!$H$2:$J$14,3,FALSE)))</f>
        <v>0</v>
      </c>
      <c r="M112" s="122">
        <f t="shared" si="1"/>
        <v>0</v>
      </c>
      <c r="N112" s="352" t="s">
        <v>1371</v>
      </c>
      <c r="O112" s="75"/>
      <c r="P112" s="75"/>
      <c r="Q112" s="142"/>
      <c r="R112" s="75"/>
      <c r="S112" s="75"/>
      <c r="T112" s="220"/>
      <c r="U112" s="75">
        <v>9</v>
      </c>
      <c r="V112" s="75">
        <v>12</v>
      </c>
      <c r="W112" s="75">
        <v>3</v>
      </c>
      <c r="X112" s="75"/>
      <c r="Y112" s="75"/>
      <c r="Z112" s="110"/>
      <c r="AA112" s="75"/>
      <c r="AB112" s="75"/>
      <c r="AC112" s="75"/>
      <c r="AD112" s="75"/>
      <c r="AE112" s="75"/>
      <c r="AF112" s="75"/>
      <c r="AG112" s="75"/>
      <c r="AH112" s="75"/>
      <c r="AI112" s="75"/>
      <c r="AJ112" s="75"/>
    </row>
    <row r="113" spans="1:36" ht="14.25" customHeight="1" x14ac:dyDescent="0.25">
      <c r="A113" s="232">
        <v>81608600</v>
      </c>
      <c r="B113" s="220" t="s">
        <v>817</v>
      </c>
      <c r="C113" s="446" t="str">
        <f>VLOOKUP(B113,Satser!$I$133:$M$160,2,FALSE)</f>
        <v>NV</v>
      </c>
      <c r="D113" s="172" t="s">
        <v>1185</v>
      </c>
      <c r="E113" s="442"/>
      <c r="F113" s="20" t="s">
        <v>1813</v>
      </c>
      <c r="G113" s="197" t="s">
        <v>530</v>
      </c>
      <c r="H113" s="75">
        <v>2011</v>
      </c>
      <c r="I113" s="274" t="s">
        <v>1051</v>
      </c>
      <c r="J113" s="75"/>
      <c r="K113" s="120">
        <f>IF(B113="",0,VLOOKUP(B113,Satser!$D$167:$F$194,3,FALSE)*IF(AA113="",0,VLOOKUP(AA113,Satser!$H$2:$J$14,2,FALSE)))</f>
        <v>0</v>
      </c>
      <c r="L113" s="120">
        <f>IF(B113="",0,VLOOKUP(B113,Satser!$I$167:$L$194,4,FALSE)*IF(AA113="",0,VLOOKUP(AA113,Satser!$H$2:$J$14,3,FALSE)))</f>
        <v>0</v>
      </c>
      <c r="M113" s="122">
        <f t="shared" si="1"/>
        <v>0</v>
      </c>
      <c r="N113" s="352" t="s">
        <v>1193</v>
      </c>
      <c r="O113" s="75"/>
      <c r="P113" s="75"/>
      <c r="Q113" s="142"/>
      <c r="R113" s="75"/>
      <c r="S113" s="75"/>
      <c r="T113" s="220">
        <v>2</v>
      </c>
      <c r="U113" s="75">
        <v>12</v>
      </c>
      <c r="V113" s="75">
        <v>10</v>
      </c>
      <c r="W113" s="75"/>
      <c r="X113" s="75"/>
      <c r="Y113" s="75"/>
      <c r="Z113" s="110"/>
      <c r="AA113" s="75"/>
      <c r="AB113" s="75"/>
      <c r="AC113" s="75"/>
      <c r="AD113" s="75"/>
      <c r="AE113" s="75"/>
      <c r="AF113" s="75"/>
      <c r="AG113" s="75"/>
      <c r="AH113" s="75"/>
      <c r="AI113" s="75"/>
      <c r="AJ113" s="75"/>
    </row>
    <row r="114" spans="1:36" ht="14.25" customHeight="1" x14ac:dyDescent="0.25">
      <c r="A114" s="232">
        <v>81610300</v>
      </c>
      <c r="B114" s="220" t="s">
        <v>817</v>
      </c>
      <c r="C114" s="446" t="str">
        <f>VLOOKUP(B114,Satser!$I$133:$M$160,2,FALSE)</f>
        <v>NV</v>
      </c>
      <c r="D114" s="351" t="s">
        <v>1456</v>
      </c>
      <c r="E114" s="442" t="s">
        <v>2191</v>
      </c>
      <c r="F114" s="20" t="s">
        <v>1813</v>
      </c>
      <c r="G114" s="75"/>
      <c r="H114" s="110">
        <v>2012</v>
      </c>
      <c r="I114" s="75">
        <v>1301</v>
      </c>
      <c r="J114" s="75"/>
      <c r="K114" s="120">
        <f>IF(B114="",0,VLOOKUP(B114,Satser!$D$167:$F$194,3,FALSE)*IF(AA114="",0,VLOOKUP(AA114,Satser!$H$2:$J$14,2,FALSE)))</f>
        <v>0</v>
      </c>
      <c r="L114" s="120">
        <f>IF(B114="",0,VLOOKUP(B114,Satser!$I$167:$L$194,4,FALSE)*IF(AA114="",0,VLOOKUP(AA114,Satser!$H$2:$J$14,3,FALSE)))</f>
        <v>0</v>
      </c>
      <c r="M114" s="122">
        <f t="shared" si="1"/>
        <v>0</v>
      </c>
      <c r="N114" s="352" t="s">
        <v>1481</v>
      </c>
      <c r="O114" s="75"/>
      <c r="P114" s="75"/>
      <c r="Q114" s="142"/>
      <c r="R114" s="75"/>
      <c r="S114" s="75"/>
      <c r="T114" s="75"/>
      <c r="U114" s="110"/>
      <c r="V114" s="110">
        <v>12</v>
      </c>
      <c r="W114" s="110">
        <v>12</v>
      </c>
      <c r="X114" s="110"/>
      <c r="Y114" s="75"/>
      <c r="Z114" s="110"/>
      <c r="AA114" s="75"/>
      <c r="AB114" s="75"/>
      <c r="AC114" s="75"/>
      <c r="AD114" s="75"/>
      <c r="AE114" s="75"/>
      <c r="AF114" s="75"/>
      <c r="AG114" s="75"/>
      <c r="AH114" s="75"/>
      <c r="AI114" s="75"/>
      <c r="AJ114" s="75"/>
    </row>
    <row r="115" spans="1:36" ht="14.25" customHeight="1" x14ac:dyDescent="0.25">
      <c r="A115" s="232">
        <v>81610400</v>
      </c>
      <c r="B115" s="220" t="s">
        <v>817</v>
      </c>
      <c r="C115" s="446" t="str">
        <f>VLOOKUP(B115,Satser!$I$133:$M$160,2,FALSE)</f>
        <v>NV</v>
      </c>
      <c r="D115" s="351" t="s">
        <v>1458</v>
      </c>
      <c r="E115" s="442" t="s">
        <v>2191</v>
      </c>
      <c r="F115" s="20" t="s">
        <v>1813</v>
      </c>
      <c r="G115" s="75"/>
      <c r="H115" s="110">
        <v>2012</v>
      </c>
      <c r="I115" s="75">
        <v>1301</v>
      </c>
      <c r="J115" s="75"/>
      <c r="K115" s="120">
        <f>IF(B115="",0,VLOOKUP(B115,Satser!$D$167:$F$194,3,FALSE)*IF(AA115="",0,VLOOKUP(AA115,Satser!$H$2:$J$14,2,FALSE)))</f>
        <v>0</v>
      </c>
      <c r="L115" s="120">
        <f>IF(B115="",0,VLOOKUP(B115,Satser!$I$167:$L$194,4,FALSE)*IF(AA115="",0,VLOOKUP(AA115,Satser!$H$2:$J$14,3,FALSE)))</f>
        <v>0</v>
      </c>
      <c r="M115" s="122">
        <f t="shared" si="1"/>
        <v>0</v>
      </c>
      <c r="N115" s="352" t="s">
        <v>1481</v>
      </c>
      <c r="O115" s="75"/>
      <c r="P115" s="75"/>
      <c r="Q115" s="142"/>
      <c r="R115" s="75"/>
      <c r="S115" s="75"/>
      <c r="T115" s="75"/>
      <c r="U115" s="110"/>
      <c r="V115" s="110">
        <v>12</v>
      </c>
      <c r="W115" s="110">
        <v>12</v>
      </c>
      <c r="X115" s="110"/>
      <c r="Y115" s="75"/>
      <c r="Z115" s="110"/>
      <c r="AA115" s="75"/>
      <c r="AB115" s="75"/>
      <c r="AC115" s="75"/>
      <c r="AD115" s="75"/>
      <c r="AE115" s="75"/>
      <c r="AF115" s="75"/>
      <c r="AG115" s="75"/>
      <c r="AH115" s="75"/>
      <c r="AI115" s="75"/>
      <c r="AJ115" s="75"/>
    </row>
    <row r="116" spans="1:36" ht="14.25" customHeight="1" x14ac:dyDescent="0.25">
      <c r="A116" s="232">
        <v>81610500</v>
      </c>
      <c r="B116" s="220" t="s">
        <v>817</v>
      </c>
      <c r="C116" s="446" t="str">
        <f>VLOOKUP(B116,Satser!$I$133:$M$160,2,FALSE)</f>
        <v>NV</v>
      </c>
      <c r="D116" s="351" t="s">
        <v>1390</v>
      </c>
      <c r="E116" s="442" t="s">
        <v>2191</v>
      </c>
      <c r="F116" s="20" t="s">
        <v>1813</v>
      </c>
      <c r="G116" s="75"/>
      <c r="H116" s="110">
        <v>2012</v>
      </c>
      <c r="I116" s="75">
        <v>1207</v>
      </c>
      <c r="J116" s="75"/>
      <c r="K116" s="120">
        <f>IF(B116="",0,VLOOKUP(B116,Satser!$D$167:$F$194,3,FALSE)*IF(AA116="",0,VLOOKUP(AA116,Satser!$H$2:$J$14,2,FALSE)))</f>
        <v>0</v>
      </c>
      <c r="L116" s="120">
        <f>IF(B116="",0,VLOOKUP(B116,Satser!$I$167:$L$194,4,FALSE)*IF(AA116="",0,VLOOKUP(AA116,Satser!$H$2:$J$14,3,FALSE)))</f>
        <v>0</v>
      </c>
      <c r="M116" s="122">
        <f t="shared" si="1"/>
        <v>0</v>
      </c>
      <c r="N116" s="352" t="s">
        <v>1399</v>
      </c>
      <c r="O116" s="75"/>
      <c r="P116" s="75"/>
      <c r="Q116" s="142"/>
      <c r="R116" s="75"/>
      <c r="S116" s="75"/>
      <c r="T116" s="75"/>
      <c r="U116" s="110">
        <v>6</v>
      </c>
      <c r="V116" s="110">
        <v>12</v>
      </c>
      <c r="W116" s="110">
        <v>6</v>
      </c>
      <c r="X116" s="75"/>
      <c r="Y116" s="75"/>
      <c r="Z116" s="110"/>
      <c r="AA116" s="75"/>
      <c r="AB116" s="75"/>
      <c r="AC116" s="75"/>
      <c r="AD116" s="75"/>
      <c r="AE116" s="75"/>
      <c r="AF116" s="75"/>
      <c r="AG116" s="75"/>
      <c r="AH116" s="75"/>
      <c r="AI116" s="75"/>
      <c r="AJ116" s="75"/>
    </row>
    <row r="117" spans="1:36" ht="14.25" customHeight="1" x14ac:dyDescent="0.25">
      <c r="A117" s="232">
        <v>81611500</v>
      </c>
      <c r="B117" s="220" t="s">
        <v>817</v>
      </c>
      <c r="C117" s="446" t="str">
        <f>VLOOKUP(B117,Satser!$I$133:$M$160,2,FALSE)</f>
        <v>NV</v>
      </c>
      <c r="D117" s="172" t="s">
        <v>559</v>
      </c>
      <c r="E117" s="442"/>
      <c r="F117" s="20" t="s">
        <v>1813</v>
      </c>
      <c r="G117" s="75"/>
      <c r="H117" s="110">
        <v>2012</v>
      </c>
      <c r="I117" s="75">
        <v>1301</v>
      </c>
      <c r="J117" s="75"/>
      <c r="K117" s="120">
        <f>IF(B117="",0,VLOOKUP(B117,Satser!$D$167:$F$194,3,FALSE)*IF(AA117="",0,VLOOKUP(AA117,Satser!$H$2:$J$14,2,FALSE)))</f>
        <v>0</v>
      </c>
      <c r="L117" s="120">
        <f>IF(B117="",0,VLOOKUP(B117,Satser!$I$167:$L$194,4,FALSE)*IF(AA117="",0,VLOOKUP(AA117,Satser!$H$2:$J$14,3,FALSE)))</f>
        <v>0</v>
      </c>
      <c r="M117" s="122">
        <f t="shared" si="1"/>
        <v>0</v>
      </c>
      <c r="N117" s="352" t="s">
        <v>1481</v>
      </c>
      <c r="O117" s="75"/>
      <c r="P117" s="75"/>
      <c r="Q117" s="142"/>
      <c r="R117" s="75"/>
      <c r="S117" s="75"/>
      <c r="T117" s="75"/>
      <c r="U117" s="110"/>
      <c r="V117" s="110">
        <v>12</v>
      </c>
      <c r="W117" s="110">
        <v>12</v>
      </c>
      <c r="X117" s="110"/>
      <c r="Y117" s="75"/>
      <c r="Z117" s="110"/>
      <c r="AA117" s="75"/>
      <c r="AB117" s="75"/>
      <c r="AC117" s="75"/>
      <c r="AD117" s="75"/>
      <c r="AE117" s="75"/>
      <c r="AF117" s="75"/>
      <c r="AG117" s="75"/>
      <c r="AH117" s="75"/>
      <c r="AI117" s="75"/>
      <c r="AJ117" s="75"/>
    </row>
    <row r="118" spans="1:36" s="98" customFormat="1" ht="14.25" customHeight="1" x14ac:dyDescent="0.25">
      <c r="A118" s="255">
        <v>81601400</v>
      </c>
      <c r="B118" s="220" t="s">
        <v>818</v>
      </c>
      <c r="C118" s="446" t="str">
        <f>VLOOKUP(B118,Satser!$I$133:$M$160,2,FALSE)</f>
        <v>SU</v>
      </c>
      <c r="D118" s="176" t="s">
        <v>436</v>
      </c>
      <c r="E118" s="442"/>
      <c r="F118" s="20" t="s">
        <v>1813</v>
      </c>
      <c r="G118" s="176"/>
      <c r="H118" s="75">
        <v>2009</v>
      </c>
      <c r="I118" s="210" t="s">
        <v>224</v>
      </c>
      <c r="J118" s="128" t="s">
        <v>224</v>
      </c>
      <c r="K118" s="120">
        <f>IF(B118="",0,VLOOKUP(B118,Satser!$D$167:$F$194,3,FALSE)*IF(AA118="",0,VLOOKUP(AA118,Satser!$H$2:$J$14,2,FALSE)))</f>
        <v>0</v>
      </c>
      <c r="L118" s="120">
        <f>IF(B118="",0,VLOOKUP(B118,Satser!$I$167:$L$194,4,FALSE)*IF(AA118="",0,VLOOKUP(AA118,Satser!$H$2:$J$14,3,FALSE)))</f>
        <v>0</v>
      </c>
      <c r="M118" s="122">
        <f t="shared" si="1"/>
        <v>0</v>
      </c>
      <c r="N118" s="352" t="s">
        <v>444</v>
      </c>
      <c r="O118" s="75"/>
      <c r="P118" s="75"/>
      <c r="Q118" s="142">
        <v>0</v>
      </c>
      <c r="R118" s="75">
        <v>4</v>
      </c>
      <c r="S118" s="75">
        <v>12</v>
      </c>
      <c r="T118" s="75">
        <v>8</v>
      </c>
      <c r="U118" s="75"/>
      <c r="V118" s="75"/>
      <c r="W118" s="75"/>
      <c r="X118" s="75"/>
      <c r="Y118" s="110"/>
      <c r="Z118" s="110"/>
      <c r="AA118" s="110"/>
      <c r="AB118" s="110"/>
      <c r="AC118" s="110"/>
      <c r="AD118" s="110"/>
      <c r="AE118" s="110"/>
      <c r="AF118" s="110"/>
      <c r="AG118" s="110"/>
      <c r="AH118" s="110"/>
      <c r="AI118" s="110"/>
      <c r="AJ118" s="110"/>
    </row>
    <row r="119" spans="1:36" ht="14.25" customHeight="1" x14ac:dyDescent="0.25">
      <c r="A119" s="159">
        <v>81604100</v>
      </c>
      <c r="B119" s="220" t="s">
        <v>818</v>
      </c>
      <c r="C119" s="446" t="str">
        <f>VLOOKUP(B119,Satser!$I$133:$M$160,2,FALSE)</f>
        <v>SU</v>
      </c>
      <c r="D119" s="110" t="s">
        <v>1304</v>
      </c>
      <c r="E119" s="442"/>
      <c r="F119" s="20" t="s">
        <v>1813</v>
      </c>
      <c r="G119" s="159"/>
      <c r="H119" s="75">
        <v>2010</v>
      </c>
      <c r="I119" s="128"/>
      <c r="J119" s="75"/>
      <c r="K119" s="120">
        <f>IF(B119="",0,VLOOKUP(B119,Satser!$D$167:$F$194,3,FALSE)*IF(AA119="",0,VLOOKUP(AA119,Satser!$H$2:$J$14,2,FALSE)))</f>
        <v>0</v>
      </c>
      <c r="L119" s="120">
        <f>IF(B119="",0,VLOOKUP(B119,Satser!$I$167:$L$194,4,FALSE)*IF(AA119="",0,VLOOKUP(AA119,Satser!$H$2:$J$14,3,FALSE)))</f>
        <v>0</v>
      </c>
      <c r="M119" s="122">
        <f t="shared" si="1"/>
        <v>0</v>
      </c>
      <c r="N119" s="352" t="s">
        <v>1341</v>
      </c>
      <c r="O119" s="75"/>
      <c r="P119" s="75"/>
      <c r="Q119" s="142"/>
      <c r="R119" s="75"/>
      <c r="S119" s="75"/>
      <c r="T119" s="75"/>
      <c r="U119" s="75">
        <v>5</v>
      </c>
      <c r="V119" s="197">
        <v>12</v>
      </c>
      <c r="W119" s="75">
        <v>7</v>
      </c>
      <c r="X119" s="75"/>
      <c r="Y119" s="75"/>
      <c r="Z119" s="110"/>
      <c r="AA119" s="75"/>
      <c r="AB119" s="75"/>
      <c r="AC119" s="75"/>
      <c r="AD119" s="75"/>
      <c r="AE119" s="75"/>
      <c r="AF119" s="75"/>
      <c r="AG119" s="75"/>
      <c r="AH119" s="75"/>
      <c r="AI119" s="75"/>
      <c r="AJ119" s="75"/>
    </row>
    <row r="120" spans="1:36" ht="14.25" customHeight="1" x14ac:dyDescent="0.25">
      <c r="A120" s="159">
        <v>81604200</v>
      </c>
      <c r="B120" s="220" t="s">
        <v>818</v>
      </c>
      <c r="C120" s="446" t="str">
        <f>VLOOKUP(B120,Satser!$I$133:$M$160,2,FALSE)</f>
        <v>SU</v>
      </c>
      <c r="D120" s="110" t="s">
        <v>511</v>
      </c>
      <c r="E120" s="442"/>
      <c r="F120" s="20" t="s">
        <v>1813</v>
      </c>
      <c r="G120" s="159"/>
      <c r="H120" s="75">
        <v>2010</v>
      </c>
      <c r="I120" s="128"/>
      <c r="J120" s="75"/>
      <c r="K120" s="120">
        <f>IF(B120="",0,VLOOKUP(B120,Satser!$D$167:$F$194,3,FALSE)*IF(AA120="",0,VLOOKUP(AA120,Satser!$H$2:$J$14,2,FALSE)))</f>
        <v>0</v>
      </c>
      <c r="L120" s="120">
        <f>IF(B120="",0,VLOOKUP(B120,Satser!$I$167:$L$194,4,FALSE)*IF(AA120="",0,VLOOKUP(AA120,Satser!$H$2:$J$14,3,FALSE)))</f>
        <v>0</v>
      </c>
      <c r="M120" s="122">
        <f t="shared" si="1"/>
        <v>0</v>
      </c>
      <c r="N120" s="352" t="s">
        <v>1594</v>
      </c>
      <c r="O120" s="75"/>
      <c r="P120" s="75"/>
      <c r="Q120" s="142"/>
      <c r="R120" s="75"/>
      <c r="S120" s="75"/>
      <c r="T120" s="75"/>
      <c r="U120" s="75"/>
      <c r="V120" s="75">
        <v>10</v>
      </c>
      <c r="W120" s="197">
        <v>12</v>
      </c>
      <c r="X120" s="75">
        <v>2</v>
      </c>
      <c r="Y120" s="75"/>
      <c r="Z120" s="110"/>
      <c r="AA120" s="75"/>
      <c r="AB120" s="75"/>
      <c r="AC120" s="75"/>
      <c r="AD120" s="75"/>
      <c r="AE120" s="75"/>
      <c r="AF120" s="75"/>
      <c r="AG120" s="75"/>
      <c r="AH120" s="75"/>
      <c r="AI120" s="75"/>
      <c r="AJ120" s="75"/>
    </row>
    <row r="121" spans="1:36" ht="14.25" customHeight="1" x14ac:dyDescent="0.25">
      <c r="A121" s="159">
        <v>81604300</v>
      </c>
      <c r="B121" s="220" t="s">
        <v>818</v>
      </c>
      <c r="C121" s="446" t="str">
        <f>VLOOKUP(B121,Satser!$I$133:$M$160,2,FALSE)</f>
        <v>SU</v>
      </c>
      <c r="D121" s="110" t="s">
        <v>1381</v>
      </c>
      <c r="E121" s="442"/>
      <c r="F121" s="20" t="s">
        <v>1813</v>
      </c>
      <c r="G121" s="159"/>
      <c r="H121" s="75">
        <v>2010</v>
      </c>
      <c r="I121" s="384" t="s">
        <v>1270</v>
      </c>
      <c r="J121" s="75"/>
      <c r="K121" s="120">
        <f>IF(B121="",0,VLOOKUP(B121,Satser!$D$167:$F$194,3,FALSE)*IF(AA121="",0,VLOOKUP(AA121,Satser!$H$2:$J$14,2,FALSE)))</f>
        <v>0</v>
      </c>
      <c r="L121" s="120">
        <f>IF(B121="",0,VLOOKUP(B121,Satser!$I$167:$L$194,4,FALSE)*IF(AA121="",0,VLOOKUP(AA121,Satser!$H$2:$J$14,3,FALSE)))</f>
        <v>0</v>
      </c>
      <c r="M121" s="122">
        <f t="shared" si="1"/>
        <v>0</v>
      </c>
      <c r="N121" s="352" t="s">
        <v>1405</v>
      </c>
      <c r="O121" s="75"/>
      <c r="P121" s="75"/>
      <c r="Q121" s="142"/>
      <c r="R121" s="75"/>
      <c r="S121" s="75"/>
      <c r="T121" s="75"/>
      <c r="U121" s="75">
        <v>4</v>
      </c>
      <c r="V121" s="197">
        <v>12</v>
      </c>
      <c r="W121" s="75">
        <v>8</v>
      </c>
      <c r="X121" s="75"/>
      <c r="Y121" s="75"/>
      <c r="Z121" s="110"/>
      <c r="AA121" s="75"/>
      <c r="AB121" s="75"/>
      <c r="AC121" s="75"/>
      <c r="AD121" s="75"/>
      <c r="AE121" s="75"/>
      <c r="AF121" s="75"/>
      <c r="AG121" s="75"/>
      <c r="AH121" s="75"/>
      <c r="AI121" s="75"/>
      <c r="AJ121" s="75"/>
    </row>
    <row r="122" spans="1:36" ht="14.25" customHeight="1" x14ac:dyDescent="0.25">
      <c r="A122" s="159">
        <v>81604400</v>
      </c>
      <c r="B122" s="220" t="s">
        <v>818</v>
      </c>
      <c r="C122" s="446" t="str">
        <f>VLOOKUP(B122,Satser!$I$133:$M$160,2,FALSE)</f>
        <v>SU</v>
      </c>
      <c r="D122" s="110" t="s">
        <v>694</v>
      </c>
      <c r="E122" s="442"/>
      <c r="F122" s="20" t="s">
        <v>1813</v>
      </c>
      <c r="G122" s="159" t="s">
        <v>530</v>
      </c>
      <c r="H122" s="75">
        <v>2010</v>
      </c>
      <c r="I122" s="210" t="s">
        <v>620</v>
      </c>
      <c r="J122" s="75"/>
      <c r="K122" s="120">
        <f>IF(B122="",0,VLOOKUP(B122,Satser!$D$167:$F$194,3,FALSE)*IF(AA122="",0,VLOOKUP(AA122,Satser!$H$2:$J$14,2,FALSE)))</f>
        <v>0</v>
      </c>
      <c r="L122" s="120">
        <f>IF(B122="",0,VLOOKUP(B122,Satser!$I$167:$L$194,4,FALSE)*IF(AA122="",0,VLOOKUP(AA122,Satser!$H$2:$J$14,3,FALSE)))</f>
        <v>0</v>
      </c>
      <c r="M122" s="122">
        <f t="shared" si="1"/>
        <v>0</v>
      </c>
      <c r="N122" s="352" t="s">
        <v>711</v>
      </c>
      <c r="O122" s="75"/>
      <c r="P122" s="75"/>
      <c r="Q122" s="142"/>
      <c r="R122" s="75"/>
      <c r="S122" s="197">
        <v>5</v>
      </c>
      <c r="T122" s="197">
        <v>12</v>
      </c>
      <c r="U122" s="75">
        <v>7</v>
      </c>
      <c r="V122" s="75"/>
      <c r="W122" s="75"/>
      <c r="X122" s="75"/>
      <c r="Y122" s="75"/>
      <c r="Z122" s="110"/>
      <c r="AA122" s="75"/>
      <c r="AB122" s="75"/>
      <c r="AC122" s="75"/>
      <c r="AD122" s="75"/>
      <c r="AE122" s="75"/>
      <c r="AF122" s="75"/>
      <c r="AG122" s="75"/>
      <c r="AH122" s="75"/>
      <c r="AI122" s="75"/>
      <c r="AJ122" s="75"/>
    </row>
    <row r="123" spans="1:36" ht="14.25" customHeight="1" x14ac:dyDescent="0.25">
      <c r="A123" s="159">
        <v>81604700</v>
      </c>
      <c r="B123" s="220" t="s">
        <v>818</v>
      </c>
      <c r="C123" s="446" t="str">
        <f>VLOOKUP(B123,Satser!$I$133:$M$160,2,FALSE)</f>
        <v>SU</v>
      </c>
      <c r="D123" s="176" t="s">
        <v>730</v>
      </c>
      <c r="E123" s="442"/>
      <c r="F123" s="20" t="s">
        <v>1813</v>
      </c>
      <c r="G123" s="159"/>
      <c r="H123" s="75">
        <v>2010</v>
      </c>
      <c r="I123" s="128"/>
      <c r="J123" s="75"/>
      <c r="K123" s="120">
        <f>IF(B123="",0,VLOOKUP(B123,Satser!$D$167:$F$194,3,FALSE)*IF(AA123="",0,VLOOKUP(AA123,Satser!$H$2:$J$14,2,FALSE)))</f>
        <v>0</v>
      </c>
      <c r="L123" s="120">
        <f>IF(B123="",0,VLOOKUP(B123,Satser!$I$167:$L$194,4,FALSE)*IF(AA123="",0,VLOOKUP(AA123,Satser!$H$2:$J$14,3,FALSE)))</f>
        <v>0</v>
      </c>
      <c r="M123" s="122">
        <f t="shared" si="1"/>
        <v>0</v>
      </c>
      <c r="N123" s="352" t="s">
        <v>1832</v>
      </c>
      <c r="O123" s="75"/>
      <c r="P123" s="75"/>
      <c r="Q123" s="142"/>
      <c r="R123" s="75"/>
      <c r="S123" s="75"/>
      <c r="T123" s="197"/>
      <c r="U123" s="197"/>
      <c r="V123" s="197">
        <v>10</v>
      </c>
      <c r="W123" s="197">
        <v>12</v>
      </c>
      <c r="X123" s="75">
        <v>2</v>
      </c>
      <c r="Y123" s="75"/>
      <c r="Z123" s="110"/>
      <c r="AA123" s="75"/>
      <c r="AB123" s="75"/>
      <c r="AC123" s="75"/>
      <c r="AD123" s="75"/>
      <c r="AE123" s="75"/>
      <c r="AF123" s="75"/>
      <c r="AG123" s="75"/>
      <c r="AH123" s="75"/>
      <c r="AI123" s="75"/>
      <c r="AJ123" s="75"/>
    </row>
    <row r="124" spans="1:36" ht="14.25" customHeight="1" x14ac:dyDescent="0.25">
      <c r="A124" s="159">
        <v>81604900</v>
      </c>
      <c r="B124" s="220" t="s">
        <v>818</v>
      </c>
      <c r="C124" s="446" t="str">
        <f>VLOOKUP(B124,Satser!$I$133:$M$160,2,FALSE)</f>
        <v>SU</v>
      </c>
      <c r="D124" s="176" t="s">
        <v>671</v>
      </c>
      <c r="E124" s="442"/>
      <c r="F124" s="20" t="s">
        <v>1813</v>
      </c>
      <c r="G124" s="159" t="s">
        <v>530</v>
      </c>
      <c r="H124" s="75">
        <v>2010</v>
      </c>
      <c r="I124" s="210" t="s">
        <v>668</v>
      </c>
      <c r="J124" s="75"/>
      <c r="K124" s="120">
        <f>IF(B124="",0,VLOOKUP(B124,Satser!$D$167:$F$194,3,FALSE)*IF(AA124="",0,VLOOKUP(AA124,Satser!$H$2:$J$14,2,FALSE)))</f>
        <v>0</v>
      </c>
      <c r="L124" s="120">
        <f>IF(B124="",0,VLOOKUP(B124,Satser!$I$167:$L$194,4,FALSE)*IF(AA124="",0,VLOOKUP(AA124,Satser!$H$2:$J$14,3,FALSE)))</f>
        <v>0</v>
      </c>
      <c r="M124" s="122">
        <f t="shared" si="1"/>
        <v>0</v>
      </c>
      <c r="N124" s="352" t="s">
        <v>704</v>
      </c>
      <c r="O124" s="75"/>
      <c r="P124" s="75"/>
      <c r="Q124" s="142"/>
      <c r="R124" s="75"/>
      <c r="S124" s="197">
        <v>7</v>
      </c>
      <c r="T124" s="197">
        <v>12</v>
      </c>
      <c r="U124" s="75">
        <v>5</v>
      </c>
      <c r="V124" s="75"/>
      <c r="W124" s="75"/>
      <c r="X124" s="75"/>
      <c r="Y124" s="75"/>
      <c r="Z124" s="110"/>
      <c r="AA124" s="75"/>
      <c r="AB124" s="75"/>
      <c r="AC124" s="75"/>
      <c r="AD124" s="75"/>
      <c r="AE124" s="75"/>
      <c r="AF124" s="75"/>
      <c r="AG124" s="75"/>
      <c r="AH124" s="75"/>
      <c r="AI124" s="75"/>
      <c r="AJ124" s="75"/>
    </row>
    <row r="125" spans="1:36" ht="14.25" customHeight="1" x14ac:dyDescent="0.25">
      <c r="A125" s="186">
        <v>81605700</v>
      </c>
      <c r="B125" s="220" t="s">
        <v>818</v>
      </c>
      <c r="C125" s="446" t="str">
        <f>VLOOKUP(B125,Satser!$I$133:$M$160,2,FALSE)</f>
        <v>SU</v>
      </c>
      <c r="D125" s="75" t="s">
        <v>608</v>
      </c>
      <c r="E125" s="442"/>
      <c r="F125" s="20" t="s">
        <v>1813</v>
      </c>
      <c r="G125" s="75"/>
      <c r="H125" s="75">
        <v>2010</v>
      </c>
      <c r="I125" s="75"/>
      <c r="J125" s="75"/>
      <c r="K125" s="120">
        <f>IF(B125="",0,VLOOKUP(B125,Satser!$D$167:$F$194,3,FALSE)*IF(AA125="",0,VLOOKUP(AA125,Satser!$H$2:$J$14,2,FALSE)))</f>
        <v>0</v>
      </c>
      <c r="L125" s="120">
        <f>IF(B125="",0,VLOOKUP(B125,Satser!$I$167:$L$194,4,FALSE)*IF(AA125="",0,VLOOKUP(AA125,Satser!$H$2:$J$14,3,FALSE)))</f>
        <v>0</v>
      </c>
      <c r="M125" s="122">
        <f t="shared" si="1"/>
        <v>0</v>
      </c>
      <c r="N125" s="352" t="s">
        <v>1594</v>
      </c>
      <c r="O125" s="75"/>
      <c r="P125" s="75"/>
      <c r="Q125" s="142"/>
      <c r="R125" s="75"/>
      <c r="S125" s="75"/>
      <c r="T125" s="75"/>
      <c r="U125" s="75"/>
      <c r="V125" s="75">
        <v>2</v>
      </c>
      <c r="W125" s="75"/>
      <c r="X125" s="75"/>
      <c r="Y125" s="75"/>
      <c r="Z125" s="110"/>
      <c r="AA125" s="75"/>
      <c r="AB125" s="75"/>
      <c r="AC125" s="75"/>
      <c r="AD125" s="75"/>
      <c r="AE125" s="75"/>
      <c r="AF125" s="75"/>
      <c r="AG125" s="75"/>
      <c r="AH125" s="75"/>
      <c r="AI125" s="75"/>
      <c r="AJ125" s="75"/>
    </row>
    <row r="126" spans="1:36" ht="14.25" customHeight="1" x14ac:dyDescent="0.25">
      <c r="A126" s="159">
        <v>81607600</v>
      </c>
      <c r="B126" s="220" t="s">
        <v>818</v>
      </c>
      <c r="C126" s="446" t="str">
        <f>VLOOKUP(B126,Satser!$I$133:$M$160,2,FALSE)</f>
        <v>SU</v>
      </c>
      <c r="D126" s="75" t="s">
        <v>1305</v>
      </c>
      <c r="E126" s="442"/>
      <c r="F126" s="20" t="s">
        <v>1813</v>
      </c>
      <c r="G126" s="75"/>
      <c r="H126" s="75">
        <v>2011</v>
      </c>
      <c r="I126" s="212"/>
      <c r="J126" s="75"/>
      <c r="K126" s="120">
        <f>IF(B126="",0,VLOOKUP(B126,Satser!$D$167:$F$194,3,FALSE)*IF(AA126="",0,VLOOKUP(AA126,Satser!$H$2:$J$14,2,FALSE)))</f>
        <v>0</v>
      </c>
      <c r="L126" s="120">
        <f>IF(B126="",0,VLOOKUP(B126,Satser!$I$167:$L$194,4,FALSE)*IF(AA126="",0,VLOOKUP(AA126,Satser!$H$2:$J$14,3,FALSE)))</f>
        <v>0</v>
      </c>
      <c r="M126" s="122">
        <f t="shared" si="1"/>
        <v>0</v>
      </c>
      <c r="N126" s="352" t="s">
        <v>1346</v>
      </c>
      <c r="O126" s="75"/>
      <c r="P126" s="75"/>
      <c r="Q126" s="142"/>
      <c r="R126" s="75"/>
      <c r="S126" s="75"/>
      <c r="T126" s="220"/>
      <c r="U126" s="75">
        <v>10</v>
      </c>
      <c r="V126" s="197">
        <v>12</v>
      </c>
      <c r="W126" s="75">
        <v>2</v>
      </c>
      <c r="X126" s="75"/>
      <c r="Y126" s="75"/>
      <c r="Z126" s="110"/>
      <c r="AA126" s="75"/>
      <c r="AB126" s="75"/>
      <c r="AC126" s="75"/>
      <c r="AD126" s="75"/>
      <c r="AE126" s="75"/>
      <c r="AF126" s="75"/>
      <c r="AG126" s="75"/>
      <c r="AH126" s="75"/>
      <c r="AI126" s="75"/>
      <c r="AJ126" s="75"/>
    </row>
    <row r="127" spans="1:36" ht="14.25" customHeight="1" x14ac:dyDescent="0.25">
      <c r="A127" s="159">
        <v>81607700</v>
      </c>
      <c r="B127" s="220" t="s">
        <v>809</v>
      </c>
      <c r="C127" s="446" t="str">
        <f>VLOOKUP(B127,Satser!$I$133:$M$160,2,FALSE)</f>
        <v>MH</v>
      </c>
      <c r="D127" s="220" t="s">
        <v>1626</v>
      </c>
      <c r="E127" s="442"/>
      <c r="F127" s="20" t="s">
        <v>1813</v>
      </c>
      <c r="G127" s="75" t="s">
        <v>527</v>
      </c>
      <c r="H127" s="75">
        <v>2011</v>
      </c>
      <c r="I127" s="212" t="s">
        <v>522</v>
      </c>
      <c r="J127" s="75"/>
      <c r="K127" s="120">
        <f>IF(B127="",0,VLOOKUP(B127,Satser!$D$167:$F$194,3,FALSE)*IF(AA127="",0,VLOOKUP(AA127,Satser!$H$2:$J$14,2,FALSE)))</f>
        <v>0</v>
      </c>
      <c r="L127" s="120">
        <f>IF(B127="",0,VLOOKUP(B127,Satser!$I$167:$L$194,4,FALSE)*IF(AA127="",0,VLOOKUP(AA127,Satser!$H$2:$J$14,3,FALSE)))</f>
        <v>0</v>
      </c>
      <c r="M127" s="122">
        <f t="shared" si="1"/>
        <v>0</v>
      </c>
      <c r="N127" s="352" t="s">
        <v>1048</v>
      </c>
      <c r="O127" s="75"/>
      <c r="P127" s="75"/>
      <c r="Q127" s="142"/>
      <c r="R127" s="75"/>
      <c r="S127" s="75"/>
      <c r="T127" s="220">
        <v>9</v>
      </c>
      <c r="U127" s="75">
        <v>12</v>
      </c>
      <c r="V127" s="75">
        <v>3</v>
      </c>
      <c r="W127" s="75"/>
      <c r="X127" s="75"/>
      <c r="Y127" s="75"/>
      <c r="Z127" s="110"/>
      <c r="AA127" s="75"/>
      <c r="AB127" s="75"/>
      <c r="AC127" s="75"/>
      <c r="AD127" s="75"/>
      <c r="AE127" s="75"/>
      <c r="AF127" s="75"/>
      <c r="AG127" s="75"/>
      <c r="AH127" s="75"/>
      <c r="AI127" s="75"/>
      <c r="AJ127" s="75"/>
    </row>
    <row r="128" spans="1:36" ht="14.25" customHeight="1" x14ac:dyDescent="0.25">
      <c r="A128" s="159">
        <v>81607800</v>
      </c>
      <c r="B128" s="220" t="s">
        <v>818</v>
      </c>
      <c r="C128" s="446" t="str">
        <f>VLOOKUP(B128,Satser!$I$133:$M$160,2,FALSE)</f>
        <v>SU</v>
      </c>
      <c r="D128" s="220" t="s">
        <v>1258</v>
      </c>
      <c r="E128" s="442"/>
      <c r="F128" s="20" t="s">
        <v>1813</v>
      </c>
      <c r="G128" s="220" t="s">
        <v>527</v>
      </c>
      <c r="H128" s="75">
        <v>2011</v>
      </c>
      <c r="I128" s="318" t="s">
        <v>758</v>
      </c>
      <c r="J128" s="75"/>
      <c r="K128" s="120">
        <f>IF(B128="",0,VLOOKUP(B128,Satser!$D$167:$F$194,3,FALSE)*IF(AA128="",0,VLOOKUP(AA128,Satser!$H$2:$J$14,2,FALSE)))</f>
        <v>0</v>
      </c>
      <c r="L128" s="120">
        <f>IF(B128="",0,VLOOKUP(B128,Satser!$I$167:$L$194,4,FALSE)*IF(AA128="",0,VLOOKUP(AA128,Satser!$H$2:$J$14,3,FALSE)))</f>
        <v>0</v>
      </c>
      <c r="M128" s="122">
        <f t="shared" si="1"/>
        <v>0</v>
      </c>
      <c r="N128" s="352" t="s">
        <v>1250</v>
      </c>
      <c r="O128" s="75"/>
      <c r="P128" s="75"/>
      <c r="Q128" s="142"/>
      <c r="R128" s="75"/>
      <c r="S128" s="75"/>
      <c r="T128" s="220"/>
      <c r="U128" s="75">
        <v>6</v>
      </c>
      <c r="V128" s="197">
        <v>6</v>
      </c>
      <c r="W128" s="75">
        <v>6</v>
      </c>
      <c r="X128" s="75">
        <v>6</v>
      </c>
      <c r="Y128" s="75"/>
      <c r="Z128" s="110"/>
      <c r="AA128" s="75"/>
      <c r="AB128" s="75"/>
      <c r="AC128" s="75"/>
      <c r="AD128" s="75"/>
      <c r="AE128" s="75"/>
      <c r="AF128" s="75"/>
      <c r="AG128" s="75"/>
      <c r="AH128" s="75"/>
      <c r="AI128" s="75"/>
      <c r="AJ128" s="75"/>
    </row>
    <row r="129" spans="1:56" ht="14.25" customHeight="1" x14ac:dyDescent="0.25">
      <c r="A129" s="159">
        <v>81607900</v>
      </c>
      <c r="B129" s="220" t="s">
        <v>818</v>
      </c>
      <c r="C129" s="446" t="str">
        <f>VLOOKUP(B129,Satser!$I$133:$M$160,2,FALSE)</f>
        <v>SU</v>
      </c>
      <c r="D129" s="197" t="s">
        <v>1068</v>
      </c>
      <c r="E129" s="442"/>
      <c r="F129" s="20" t="s">
        <v>1813</v>
      </c>
      <c r="G129" s="197" t="s">
        <v>527</v>
      </c>
      <c r="H129" s="75">
        <v>2011</v>
      </c>
      <c r="I129" s="274" t="s">
        <v>278</v>
      </c>
      <c r="J129" s="75"/>
      <c r="K129" s="120">
        <f>IF(B129="",0,VLOOKUP(B129,Satser!$D$167:$F$194,3,FALSE)*IF(AA129="",0,VLOOKUP(AA129,Satser!$H$2:$J$14,2,FALSE)))</f>
        <v>0</v>
      </c>
      <c r="L129" s="120">
        <f>IF(B129="",0,VLOOKUP(B129,Satser!$I$167:$L$194,4,FALSE)*IF(AA129="",0,VLOOKUP(AA129,Satser!$H$2:$J$14,3,FALSE)))</f>
        <v>0</v>
      </c>
      <c r="M129" s="122">
        <f t="shared" si="1"/>
        <v>0</v>
      </c>
      <c r="N129" s="352" t="s">
        <v>1122</v>
      </c>
      <c r="O129" s="75"/>
      <c r="P129" s="75"/>
      <c r="Q129" s="142"/>
      <c r="R129" s="75"/>
      <c r="S129" s="75"/>
      <c r="T129" s="220">
        <v>5</v>
      </c>
      <c r="U129" s="75">
        <v>12</v>
      </c>
      <c r="V129" s="75">
        <v>7</v>
      </c>
      <c r="W129" s="75"/>
      <c r="X129" s="75"/>
      <c r="Y129" s="75"/>
      <c r="Z129" s="110"/>
      <c r="AA129" s="75"/>
      <c r="AB129" s="75"/>
      <c r="AC129" s="75"/>
      <c r="AD129" s="75"/>
      <c r="AE129" s="75"/>
      <c r="AF129" s="75"/>
      <c r="AG129" s="75"/>
      <c r="AH129" s="75"/>
      <c r="AI129" s="75"/>
      <c r="AJ129" s="75"/>
    </row>
    <row r="130" spans="1:56" ht="14.25" customHeight="1" x14ac:dyDescent="0.25">
      <c r="A130" s="96">
        <v>81608800</v>
      </c>
      <c r="B130" s="220" t="s">
        <v>818</v>
      </c>
      <c r="C130" s="446" t="str">
        <f>VLOOKUP(B130,Satser!$I$133:$M$160,2,FALSE)</f>
        <v>SU</v>
      </c>
      <c r="D130" s="242" t="s">
        <v>1209</v>
      </c>
      <c r="E130" s="442"/>
      <c r="F130" s="20" t="s">
        <v>1813</v>
      </c>
      <c r="G130" s="242" t="s">
        <v>530</v>
      </c>
      <c r="H130" s="75">
        <v>2009</v>
      </c>
      <c r="I130" s="336" t="s">
        <v>1210</v>
      </c>
      <c r="J130" s="128" t="s">
        <v>224</v>
      </c>
      <c r="K130" s="120">
        <f>IF(B130="",0,VLOOKUP(B130,Satser!$D$167:$F$194,3,FALSE)*IF(AA130="",0,VLOOKUP(AA130,Satser!$H$2:$J$14,2,FALSE)))</f>
        <v>0</v>
      </c>
      <c r="L130" s="120">
        <f>IF(B130="",0,VLOOKUP(B130,Satser!$I$167:$L$194,4,FALSE)*IF(AA130="",0,VLOOKUP(AA130,Satser!$H$2:$J$14,3,FALSE)))</f>
        <v>0</v>
      </c>
      <c r="M130" s="122">
        <f t="shared" si="1"/>
        <v>0</v>
      </c>
      <c r="N130" s="352" t="s">
        <v>1236</v>
      </c>
      <c r="O130" s="75"/>
      <c r="P130" s="75"/>
      <c r="Q130" s="142">
        <v>0</v>
      </c>
      <c r="R130" s="75"/>
      <c r="S130" s="75"/>
      <c r="T130" s="75"/>
      <c r="U130" s="75">
        <v>10</v>
      </c>
      <c r="V130" s="75">
        <v>12</v>
      </c>
      <c r="W130" s="75">
        <v>2</v>
      </c>
      <c r="X130" s="75"/>
      <c r="Y130" s="75"/>
      <c r="Z130" s="110"/>
      <c r="AA130" s="75"/>
      <c r="AB130" s="75"/>
      <c r="AC130" s="75"/>
      <c r="AD130" s="75"/>
      <c r="AE130" s="75"/>
      <c r="AF130" s="75"/>
      <c r="AG130" s="75"/>
      <c r="AH130" s="75"/>
      <c r="AI130" s="75"/>
      <c r="AJ130" s="75"/>
    </row>
    <row r="131" spans="1:56" ht="14.25" customHeight="1" x14ac:dyDescent="0.25">
      <c r="A131" s="96">
        <v>81608900</v>
      </c>
      <c r="B131" s="220" t="s">
        <v>818</v>
      </c>
      <c r="C131" s="446" t="str">
        <f>VLOOKUP(B131,Satser!$I$133:$M$160,2,FALSE)</f>
        <v>SU</v>
      </c>
      <c r="D131" s="110" t="s">
        <v>164</v>
      </c>
      <c r="E131" s="442"/>
      <c r="F131" s="20" t="s">
        <v>1813</v>
      </c>
      <c r="G131" s="110" t="s">
        <v>530</v>
      </c>
      <c r="H131" s="75">
        <v>2009</v>
      </c>
      <c r="I131" s="210" t="s">
        <v>540</v>
      </c>
      <c r="J131" s="128" t="s">
        <v>224</v>
      </c>
      <c r="K131" s="120">
        <f>IF(B131="",0,VLOOKUP(B131,Satser!$D$167:$F$194,3,FALSE)*IF(AA131="",0,VLOOKUP(AA131,Satser!$H$2:$J$14,2,FALSE)))</f>
        <v>0</v>
      </c>
      <c r="L131" s="120">
        <f>IF(B131="",0,VLOOKUP(B131,Satser!$I$167:$L$194,4,FALSE)*IF(AA131="",0,VLOOKUP(AA131,Satser!$H$2:$J$14,3,FALSE)))</f>
        <v>0</v>
      </c>
      <c r="M131" s="122">
        <f t="shared" si="1"/>
        <v>0</v>
      </c>
      <c r="N131" s="352" t="s">
        <v>678</v>
      </c>
      <c r="O131" s="75"/>
      <c r="P131" s="75"/>
      <c r="Q131" s="142">
        <v>0</v>
      </c>
      <c r="R131" s="75"/>
      <c r="S131" s="75">
        <v>12</v>
      </c>
      <c r="T131" s="75">
        <v>12</v>
      </c>
      <c r="U131" s="75"/>
      <c r="V131" s="75"/>
      <c r="W131" s="75"/>
      <c r="X131" s="75"/>
      <c r="Y131" s="75"/>
      <c r="Z131" s="110"/>
      <c r="AA131" s="75"/>
      <c r="AB131" s="75"/>
      <c r="AC131" s="75"/>
      <c r="AD131" s="75"/>
      <c r="AE131" s="75"/>
      <c r="AF131" s="75"/>
      <c r="AG131" s="75"/>
      <c r="AH131" s="75"/>
      <c r="AI131" s="75"/>
      <c r="AJ131" s="75"/>
    </row>
    <row r="132" spans="1:56" ht="14.25" customHeight="1" x14ac:dyDescent="0.25">
      <c r="A132" s="159">
        <v>81610700</v>
      </c>
      <c r="B132" s="220" t="s">
        <v>818</v>
      </c>
      <c r="C132" s="446" t="str">
        <f>VLOOKUP(B132,Satser!$I$133:$M$160,2,FALSE)</f>
        <v>SU</v>
      </c>
      <c r="D132" s="351" t="s">
        <v>1392</v>
      </c>
      <c r="E132" s="442"/>
      <c r="F132" s="20" t="s">
        <v>1813</v>
      </c>
      <c r="G132" s="75"/>
      <c r="H132" s="110">
        <v>2012</v>
      </c>
      <c r="I132" s="75">
        <v>1212</v>
      </c>
      <c r="J132" s="75"/>
      <c r="K132" s="120">
        <f>IF(B132="",0,VLOOKUP(B132,Satser!$D$167:$F$194,3,FALSE)*IF(AA132="",0,VLOOKUP(AA132,Satser!$H$2:$J$14,2,FALSE)))</f>
        <v>0</v>
      </c>
      <c r="L132" s="120">
        <f>IF(B132="",0,VLOOKUP(B132,Satser!$I$167:$L$194,4,FALSE)*IF(AA132="",0,VLOOKUP(AA132,Satser!$H$2:$J$14,3,FALSE)))</f>
        <v>0</v>
      </c>
      <c r="M132" s="122">
        <f t="shared" si="1"/>
        <v>0</v>
      </c>
      <c r="N132" s="352" t="s">
        <v>1482</v>
      </c>
      <c r="O132" s="75"/>
      <c r="P132" s="75"/>
      <c r="Q132" s="142"/>
      <c r="R132" s="75"/>
      <c r="S132" s="75"/>
      <c r="T132" s="75"/>
      <c r="U132" s="110">
        <v>1</v>
      </c>
      <c r="V132" s="110">
        <v>12</v>
      </c>
      <c r="W132" s="110">
        <v>11</v>
      </c>
      <c r="X132" s="75"/>
      <c r="Y132" s="75"/>
      <c r="Z132" s="110"/>
      <c r="AA132" s="75"/>
      <c r="AB132" s="75"/>
      <c r="AC132" s="75"/>
      <c r="AD132" s="75"/>
      <c r="AE132" s="75"/>
      <c r="AF132" s="75"/>
      <c r="AG132" s="75"/>
      <c r="AH132" s="75"/>
      <c r="AI132" s="75"/>
      <c r="AJ132" s="75"/>
    </row>
    <row r="133" spans="1:56" ht="14.25" customHeight="1" x14ac:dyDescent="0.25">
      <c r="A133" s="159">
        <v>81610800</v>
      </c>
      <c r="B133" s="220" t="s">
        <v>818</v>
      </c>
      <c r="C133" s="446" t="str">
        <f>VLOOKUP(B133,Satser!$I$133:$M$160,2,FALSE)</f>
        <v>SU</v>
      </c>
      <c r="D133" s="351" t="s">
        <v>1425</v>
      </c>
      <c r="E133" s="442"/>
      <c r="F133" s="20" t="s">
        <v>1813</v>
      </c>
      <c r="G133" s="75"/>
      <c r="H133" s="110">
        <v>2012</v>
      </c>
      <c r="I133" s="75">
        <v>1212</v>
      </c>
      <c r="J133" s="75"/>
      <c r="K133" s="120">
        <f>IF(B133="",0,VLOOKUP(B133,Satser!$D$167:$F$194,3,FALSE)*IF(AA133="",0,VLOOKUP(AA133,Satser!$H$2:$J$14,2,FALSE)))</f>
        <v>0</v>
      </c>
      <c r="L133" s="120">
        <f>IF(B133="",0,VLOOKUP(B133,Satser!$I$167:$L$194,4,FALSE)*IF(AA133="",0,VLOOKUP(AA133,Satser!$H$2:$J$14,3,FALSE)))</f>
        <v>0</v>
      </c>
      <c r="M133" s="122">
        <f t="shared" si="1"/>
        <v>0</v>
      </c>
      <c r="N133" s="352" t="s">
        <v>1426</v>
      </c>
      <c r="O133" s="75"/>
      <c r="P133" s="75"/>
      <c r="Q133" s="142"/>
      <c r="R133" s="75"/>
      <c r="S133" s="75"/>
      <c r="T133" s="75"/>
      <c r="U133" s="110">
        <v>1</v>
      </c>
      <c r="V133" s="110">
        <v>12</v>
      </c>
      <c r="W133" s="110">
        <v>11</v>
      </c>
      <c r="X133" s="110"/>
      <c r="Y133" s="75"/>
      <c r="Z133" s="110"/>
      <c r="AA133" s="75"/>
      <c r="AB133" s="75"/>
      <c r="AC133" s="75"/>
      <c r="AD133" s="75"/>
      <c r="AE133" s="75"/>
      <c r="AF133" s="75"/>
      <c r="AG133" s="75"/>
      <c r="AH133" s="75"/>
      <c r="AI133" s="75"/>
      <c r="AJ133" s="75"/>
    </row>
    <row r="134" spans="1:56" ht="14.25" customHeight="1" x14ac:dyDescent="0.25">
      <c r="A134" s="159">
        <v>81610900</v>
      </c>
      <c r="B134" s="220" t="s">
        <v>818</v>
      </c>
      <c r="C134" s="446" t="str">
        <f>VLOOKUP(B134,Satser!$I$133:$M$160,2,FALSE)</f>
        <v>SU</v>
      </c>
      <c r="D134" s="224" t="s">
        <v>287</v>
      </c>
      <c r="E134" s="442"/>
      <c r="F134" s="20" t="s">
        <v>1813</v>
      </c>
      <c r="G134" s="75"/>
      <c r="H134" s="110">
        <v>2012</v>
      </c>
      <c r="I134" s="75"/>
      <c r="J134" s="75"/>
      <c r="K134" s="120">
        <f>IF(B134="",0,VLOOKUP(B134,Satser!$D$167:$F$194,3,FALSE)*IF(AA134="",0,VLOOKUP(AA134,Satser!$H$2:$J$14,2,FALSE)))</f>
        <v>0</v>
      </c>
      <c r="L134" s="120">
        <f>IF(B134="",0,VLOOKUP(B134,Satser!$I$167:$L$194,4,FALSE)*IF(AA134="",0,VLOOKUP(AA134,Satser!$H$2:$J$14,3,FALSE)))</f>
        <v>0</v>
      </c>
      <c r="M134" s="122">
        <f t="shared" si="1"/>
        <v>0</v>
      </c>
      <c r="N134" s="352" t="s">
        <v>1594</v>
      </c>
      <c r="O134" s="75"/>
      <c r="P134" s="75"/>
      <c r="Q134" s="142"/>
      <c r="R134" s="75"/>
      <c r="S134" s="75"/>
      <c r="T134" s="75"/>
      <c r="U134" s="110"/>
      <c r="V134" s="110">
        <v>10</v>
      </c>
      <c r="W134" s="110">
        <v>12</v>
      </c>
      <c r="X134" s="110">
        <v>2</v>
      </c>
      <c r="Y134" s="75"/>
      <c r="Z134" s="110"/>
      <c r="AA134" s="75"/>
      <c r="AB134" s="75"/>
      <c r="AC134" s="75"/>
      <c r="AD134" s="75"/>
      <c r="AE134" s="75"/>
      <c r="AF134" s="75"/>
      <c r="AG134" s="75"/>
      <c r="AH134" s="75"/>
      <c r="AI134" s="75"/>
      <c r="AJ134" s="75"/>
    </row>
    <row r="135" spans="1:56" ht="14.25" customHeight="1" x14ac:dyDescent="0.25">
      <c r="A135" s="159">
        <v>81611000</v>
      </c>
      <c r="B135" s="220" t="s">
        <v>818</v>
      </c>
      <c r="C135" s="446" t="str">
        <f>VLOOKUP(B135,Satser!$I$133:$M$160,2,FALSE)</f>
        <v>SU</v>
      </c>
      <c r="D135" s="224" t="s">
        <v>287</v>
      </c>
      <c r="E135" s="442"/>
      <c r="F135" s="20" t="s">
        <v>1813</v>
      </c>
      <c r="G135" s="75"/>
      <c r="H135" s="110">
        <v>2012</v>
      </c>
      <c r="I135" s="75"/>
      <c r="J135" s="75"/>
      <c r="K135" s="120">
        <f>IF(B135="",0,VLOOKUP(B135,Satser!$D$167:$F$194,3,FALSE)*IF(AA135="",0,VLOOKUP(AA135,Satser!$H$2:$J$14,2,FALSE)))</f>
        <v>0</v>
      </c>
      <c r="L135" s="120">
        <f>IF(B135="",0,VLOOKUP(B135,Satser!$I$167:$L$194,4,FALSE)*IF(AA135="",0,VLOOKUP(AA135,Satser!$H$2:$J$14,3,FALSE)))</f>
        <v>0</v>
      </c>
      <c r="M135" s="122">
        <f t="shared" si="1"/>
        <v>0</v>
      </c>
      <c r="N135" s="352" t="s">
        <v>1594</v>
      </c>
      <c r="O135" s="75"/>
      <c r="P135" s="75"/>
      <c r="Q135" s="142"/>
      <c r="R135" s="75"/>
      <c r="S135" s="75"/>
      <c r="T135" s="75"/>
      <c r="U135" s="110"/>
      <c r="V135" s="110">
        <v>10</v>
      </c>
      <c r="W135" s="110">
        <v>12</v>
      </c>
      <c r="X135" s="110">
        <v>2</v>
      </c>
      <c r="Y135" s="75"/>
      <c r="Z135" s="110"/>
      <c r="AA135" s="75"/>
      <c r="AB135" s="75"/>
      <c r="AC135" s="75"/>
      <c r="AD135" s="75"/>
      <c r="AE135" s="75"/>
      <c r="AF135" s="75"/>
      <c r="AG135" s="75"/>
      <c r="AH135" s="75"/>
      <c r="AI135" s="75"/>
      <c r="AJ135" s="75"/>
    </row>
    <row r="136" spans="1:56" s="98" customFormat="1" ht="14.25" customHeight="1" x14ac:dyDescent="0.25">
      <c r="A136" s="94">
        <v>81611100</v>
      </c>
      <c r="B136" s="260" t="s">
        <v>818</v>
      </c>
      <c r="C136" s="446" t="str">
        <f>VLOOKUP(B136,Satser!$I$133:$M$160,2,FALSE)</f>
        <v>SU</v>
      </c>
      <c r="D136" s="174" t="s">
        <v>1264</v>
      </c>
      <c r="E136" s="442"/>
      <c r="F136" s="20" t="s">
        <v>1813</v>
      </c>
      <c r="G136" s="175" t="s">
        <v>530</v>
      </c>
      <c r="H136" s="110">
        <v>2012</v>
      </c>
      <c r="I136" s="212" t="s">
        <v>1265</v>
      </c>
      <c r="J136" s="208"/>
      <c r="K136" s="120">
        <f>IF(B136="",0,VLOOKUP(B136,Satser!$D$167:$F$194,3,FALSE)*IF(AA136="",0,VLOOKUP(AA136,Satser!$H$2:$J$14,2,FALSE)))</f>
        <v>0</v>
      </c>
      <c r="L136" s="120">
        <f>IF(B136="",0,VLOOKUP(B136,Satser!$I$167:$L$194,4,FALSE)*IF(AA136="",0,VLOOKUP(AA136,Satser!$H$2:$J$14,3,FALSE)))</f>
        <v>0</v>
      </c>
      <c r="M136" s="122">
        <f t="shared" si="1"/>
        <v>0</v>
      </c>
      <c r="N136" s="352" t="s">
        <v>1266</v>
      </c>
      <c r="O136" s="175"/>
      <c r="P136" s="175"/>
      <c r="Q136" s="143"/>
      <c r="R136" s="75"/>
      <c r="S136" s="90"/>
      <c r="T136" s="75"/>
      <c r="U136" s="110">
        <v>9</v>
      </c>
      <c r="V136" s="110">
        <v>12</v>
      </c>
      <c r="W136" s="110">
        <v>3</v>
      </c>
      <c r="X136" s="75"/>
      <c r="Y136" s="75"/>
      <c r="Z136" s="110"/>
      <c r="AA136" s="75"/>
      <c r="AB136" s="75"/>
      <c r="AC136" s="75"/>
      <c r="AD136" s="75"/>
      <c r="AE136" s="75"/>
      <c r="AF136" s="75"/>
      <c r="AG136" s="75"/>
      <c r="AH136" s="75"/>
      <c r="AI136" s="75"/>
      <c r="AJ136" s="75"/>
      <c r="AK136"/>
      <c r="AL136"/>
      <c r="AM136"/>
      <c r="AN136"/>
      <c r="AO136"/>
      <c r="AP136"/>
      <c r="AQ136"/>
      <c r="AR136"/>
      <c r="AS136"/>
      <c r="AT136"/>
      <c r="AU136"/>
      <c r="AV136"/>
      <c r="AW136"/>
      <c r="AX136"/>
      <c r="AY136"/>
      <c r="AZ136"/>
      <c r="BA136"/>
      <c r="BB136"/>
      <c r="BC136"/>
      <c r="BD136"/>
    </row>
    <row r="137" spans="1:56" ht="14.25" customHeight="1" x14ac:dyDescent="0.25">
      <c r="A137" s="159">
        <v>81611700</v>
      </c>
      <c r="B137" s="220" t="s">
        <v>829</v>
      </c>
      <c r="C137" s="446" t="str">
        <f>VLOOKUP(B137,Satser!$I$133:$M$160,2,FALSE)</f>
        <v>VM</v>
      </c>
      <c r="D137" s="220" t="s">
        <v>1292</v>
      </c>
      <c r="E137" s="442"/>
      <c r="F137" s="20" t="s">
        <v>1813</v>
      </c>
      <c r="G137" s="75" t="s">
        <v>527</v>
      </c>
      <c r="H137" s="75">
        <v>2012</v>
      </c>
      <c r="I137" s="212" t="s">
        <v>1282</v>
      </c>
      <c r="J137" s="75"/>
      <c r="K137" s="120">
        <f>IF(B137="",0,VLOOKUP(B137,Satser!$D$167:$F$194,3,FALSE)*IF(AA137="",0,VLOOKUP(AA137,Satser!$H$2:$J$14,2,FALSE)))</f>
        <v>0</v>
      </c>
      <c r="L137" s="120">
        <f>IF(B137="",0,VLOOKUP(B137,Satser!$I$167:$L$194,4,FALSE)*IF(AA137="",0,VLOOKUP(AA137,Satser!$H$2:$J$14,3,FALSE)))</f>
        <v>0</v>
      </c>
      <c r="M137" s="122">
        <f t="shared" si="1"/>
        <v>0</v>
      </c>
      <c r="N137" s="352" t="s">
        <v>1320</v>
      </c>
      <c r="O137" s="75"/>
      <c r="P137" s="75"/>
      <c r="Q137" s="142"/>
      <c r="R137" s="75"/>
      <c r="S137" s="75"/>
      <c r="T137" s="75"/>
      <c r="U137" s="75">
        <v>8</v>
      </c>
      <c r="V137" s="75">
        <v>12</v>
      </c>
      <c r="W137" s="75">
        <v>12</v>
      </c>
      <c r="X137" s="75">
        <v>4</v>
      </c>
      <c r="Y137" s="75"/>
      <c r="Z137" s="110"/>
      <c r="AA137" s="75"/>
      <c r="AB137" s="75"/>
      <c r="AC137" s="75"/>
      <c r="AD137" s="75"/>
      <c r="AE137" s="75"/>
      <c r="AF137" s="75"/>
      <c r="AG137" s="75"/>
      <c r="AH137" s="75"/>
      <c r="AI137" s="75"/>
      <c r="AJ137" s="75"/>
    </row>
    <row r="138" spans="1:56" ht="14.25" customHeight="1" x14ac:dyDescent="0.25">
      <c r="A138" s="94"/>
      <c r="B138" s="220"/>
      <c r="C138" s="446"/>
      <c r="D138" s="220"/>
      <c r="E138" s="442"/>
      <c r="F138" s="20" t="s">
        <v>1813</v>
      </c>
      <c r="G138" s="75"/>
      <c r="H138" s="75"/>
      <c r="I138" s="75"/>
      <c r="J138" s="75"/>
      <c r="K138" s="120">
        <f>IF(B138="",0,VLOOKUP(B138,Satser!$D$167:$F$194,3,FALSE)*IF(AA138="",0,VLOOKUP(AA138,Satser!$H$2:$J$14,2,FALSE)))</f>
        <v>0</v>
      </c>
      <c r="L138" s="120">
        <f>IF(B138="",0,VLOOKUP(B138,Satser!$I$167:$L$194,4,FALSE)*IF(AA138="",0,VLOOKUP(AA138,Satser!$H$2:$J$14,3,FALSE)))</f>
        <v>0</v>
      </c>
      <c r="M138" s="122">
        <f t="shared" ref="M138:M201" si="2">SUM(K138:L138)</f>
        <v>0</v>
      </c>
      <c r="N138" s="352"/>
      <c r="O138" s="75"/>
      <c r="P138" s="75"/>
      <c r="Q138" s="142"/>
      <c r="R138" s="75"/>
      <c r="S138" s="75"/>
      <c r="T138" s="75"/>
      <c r="U138" s="75"/>
      <c r="V138" s="75"/>
      <c r="W138" s="75"/>
      <c r="X138" s="75"/>
      <c r="Y138" s="75"/>
      <c r="Z138" s="110"/>
      <c r="AA138" s="75"/>
      <c r="AB138" s="75"/>
      <c r="AC138" s="75"/>
      <c r="AD138" s="75"/>
      <c r="AE138" s="75"/>
      <c r="AF138" s="75"/>
      <c r="AG138" s="75"/>
      <c r="AH138" s="75"/>
      <c r="AI138" s="75"/>
      <c r="AJ138" s="75"/>
    </row>
    <row r="139" spans="1:56" ht="14.25" customHeight="1" x14ac:dyDescent="0.25">
      <c r="A139" s="95">
        <v>81609800</v>
      </c>
      <c r="B139" s="220" t="s">
        <v>817</v>
      </c>
      <c r="C139" s="446" t="str">
        <f>VLOOKUP(B139,Satser!$I$133:$M$160,2,FALSE)</f>
        <v>NV</v>
      </c>
      <c r="D139" s="342" t="s">
        <v>1535</v>
      </c>
      <c r="E139" s="442" t="s">
        <v>2190</v>
      </c>
      <c r="F139" s="20" t="s">
        <v>1813</v>
      </c>
      <c r="G139" s="75"/>
      <c r="H139" s="312">
        <v>2013</v>
      </c>
      <c r="I139" s="110">
        <v>1306</v>
      </c>
      <c r="J139" s="110"/>
      <c r="K139" s="120">
        <f>IF(B139="",0,VLOOKUP(B139,Satser!$D$167:$F$194,3,FALSE)*IF(AA139="",0,VLOOKUP(AA139,Satser!$H$2:$J$14,2,FALSE)))</f>
        <v>0</v>
      </c>
      <c r="L139" s="120">
        <f>IF(B139="",0,VLOOKUP(B139,Satser!$I$167:$L$194,4,FALSE)*IF(AA139="",0,VLOOKUP(AA139,Satser!$H$2:$J$14,3,FALSE)))</f>
        <v>0</v>
      </c>
      <c r="M139" s="122">
        <f t="shared" si="2"/>
        <v>0</v>
      </c>
      <c r="N139" s="352" t="s">
        <v>1546</v>
      </c>
      <c r="O139" s="75"/>
      <c r="P139" s="75"/>
      <c r="Q139" s="142"/>
      <c r="R139" s="75"/>
      <c r="S139" s="75"/>
      <c r="T139" s="75"/>
      <c r="U139" s="110"/>
      <c r="V139" s="110">
        <v>7</v>
      </c>
      <c r="W139" s="110">
        <v>12</v>
      </c>
      <c r="X139" s="75">
        <v>5</v>
      </c>
      <c r="Y139" s="75"/>
      <c r="Z139" s="110"/>
      <c r="AA139" s="75"/>
      <c r="AB139" s="75"/>
      <c r="AC139" s="75"/>
      <c r="AD139" s="75"/>
      <c r="AE139" s="75"/>
      <c r="AF139" s="75"/>
      <c r="AG139" s="75"/>
      <c r="AH139" s="75"/>
      <c r="AI139" s="75"/>
      <c r="AJ139" s="75"/>
    </row>
    <row r="140" spans="1:56" ht="14.25" customHeight="1" x14ac:dyDescent="0.25">
      <c r="A140" s="232">
        <v>81610600</v>
      </c>
      <c r="B140" s="220" t="s">
        <v>804</v>
      </c>
      <c r="C140" s="446" t="str">
        <f>VLOOKUP(B140,Satser!$I$133:$M$160,2,FALSE)</f>
        <v>AD</v>
      </c>
      <c r="D140" s="342" t="s">
        <v>1790</v>
      </c>
      <c r="E140" s="442" t="s">
        <v>2170</v>
      </c>
      <c r="F140" s="20" t="s">
        <v>1813</v>
      </c>
      <c r="G140" s="75"/>
      <c r="H140" s="312">
        <v>2013</v>
      </c>
      <c r="I140" s="75">
        <v>1409</v>
      </c>
      <c r="J140" s="75"/>
      <c r="K140" s="120">
        <f>IF(B140="",0,VLOOKUP(B140,Satser!$D$167:$F$194,3,FALSE)*IF(AA140="",0,VLOOKUP(AA140,Satser!$H$2:$J$14,2,FALSE)))</f>
        <v>0</v>
      </c>
      <c r="L140" s="120">
        <f>IF(B140="",0,VLOOKUP(B140,Satser!$I$167:$L$194,4,FALSE)*IF(AA140="",0,VLOOKUP(AA140,Satser!$H$2:$J$14,3,FALSE)))</f>
        <v>0</v>
      </c>
      <c r="M140" s="122">
        <f t="shared" si="2"/>
        <v>0</v>
      </c>
      <c r="N140" s="352" t="s">
        <v>1803</v>
      </c>
      <c r="O140" s="75"/>
      <c r="P140" s="75"/>
      <c r="Q140" s="142"/>
      <c r="R140" s="75"/>
      <c r="S140" s="75"/>
      <c r="T140" s="75"/>
      <c r="U140" s="110"/>
      <c r="V140" s="110"/>
      <c r="W140" s="75">
        <v>4</v>
      </c>
      <c r="X140" s="75">
        <v>12</v>
      </c>
      <c r="Y140" s="75">
        <v>8</v>
      </c>
      <c r="Z140" s="110"/>
      <c r="AA140" s="75"/>
      <c r="AB140" s="75"/>
      <c r="AC140" s="75"/>
      <c r="AD140" s="75"/>
      <c r="AE140" s="75"/>
      <c r="AF140" s="75"/>
      <c r="AG140" s="75"/>
      <c r="AH140" s="75"/>
      <c r="AI140" s="75"/>
      <c r="AJ140" s="75"/>
    </row>
    <row r="141" spans="1:56" ht="14.25" customHeight="1" x14ac:dyDescent="0.25">
      <c r="A141" s="159">
        <v>81611800</v>
      </c>
      <c r="B141" s="220" t="s">
        <v>809</v>
      </c>
      <c r="C141" s="446" t="str">
        <f>VLOOKUP(B141,Satser!$I$133:$M$160,2,FALSE)</f>
        <v>MH</v>
      </c>
      <c r="D141" s="342" t="s">
        <v>1386</v>
      </c>
      <c r="E141" s="442"/>
      <c r="F141" s="20" t="s">
        <v>1813</v>
      </c>
      <c r="G141" s="75"/>
      <c r="H141" s="312">
        <v>2013</v>
      </c>
      <c r="I141" s="75"/>
      <c r="J141" s="75"/>
      <c r="K141" s="120">
        <f>IF(B141="",0,VLOOKUP(B141,Satser!$D$167:$F$194,3,FALSE)*IF(AA141="",0,VLOOKUP(AA141,Satser!$H$2:$J$14,2,FALSE)))</f>
        <v>0</v>
      </c>
      <c r="L141" s="120">
        <f>IF(B141="",0,VLOOKUP(B141,Satser!$I$167:$L$194,4,FALSE)*IF(AA141="",0,VLOOKUP(AA141,Satser!$H$2:$J$14,3,FALSE)))</f>
        <v>0</v>
      </c>
      <c r="M141" s="122">
        <f t="shared" si="2"/>
        <v>0</v>
      </c>
      <c r="N141" s="352" t="s">
        <v>1594</v>
      </c>
      <c r="O141" s="75"/>
      <c r="P141" s="75"/>
      <c r="Q141" s="142"/>
      <c r="R141" s="75"/>
      <c r="S141" s="75"/>
      <c r="T141" s="75"/>
      <c r="U141" s="75"/>
      <c r="V141" s="110">
        <v>4</v>
      </c>
      <c r="W141" s="110">
        <v>12</v>
      </c>
      <c r="X141" s="75">
        <v>8</v>
      </c>
      <c r="Y141" s="75"/>
      <c r="Z141" s="110"/>
      <c r="AA141" s="75"/>
      <c r="AB141" s="75"/>
      <c r="AC141" s="75"/>
      <c r="AD141" s="75"/>
      <c r="AE141" s="75"/>
      <c r="AF141" s="75"/>
      <c r="AG141" s="75"/>
      <c r="AH141" s="75"/>
      <c r="AI141" s="75"/>
      <c r="AJ141" s="75"/>
    </row>
    <row r="142" spans="1:56" ht="14.25" customHeight="1" x14ac:dyDescent="0.25">
      <c r="A142" s="159">
        <v>81611900</v>
      </c>
      <c r="B142" s="220" t="s">
        <v>809</v>
      </c>
      <c r="C142" s="446" t="str">
        <f>VLOOKUP(B142,Satser!$I$133:$M$160,2,FALSE)</f>
        <v>MH</v>
      </c>
      <c r="D142" s="342" t="s">
        <v>1386</v>
      </c>
      <c r="E142" s="442"/>
      <c r="F142" s="20" t="s">
        <v>1813</v>
      </c>
      <c r="G142" s="75"/>
      <c r="H142" s="312">
        <v>2013</v>
      </c>
      <c r="I142" s="75"/>
      <c r="J142" s="75"/>
      <c r="K142" s="120">
        <f>IF(B142="",0,VLOOKUP(B142,Satser!$D$167:$F$194,3,FALSE)*IF(AA142="",0,VLOOKUP(AA142,Satser!$H$2:$J$14,2,FALSE)))</f>
        <v>0</v>
      </c>
      <c r="L142" s="120">
        <f>IF(B142="",0,VLOOKUP(B142,Satser!$I$167:$L$194,4,FALSE)*IF(AA142="",0,VLOOKUP(AA142,Satser!$H$2:$J$14,3,FALSE)))</f>
        <v>0</v>
      </c>
      <c r="M142" s="122">
        <f t="shared" si="2"/>
        <v>0</v>
      </c>
      <c r="N142" s="352" t="s">
        <v>1594</v>
      </c>
      <c r="O142" s="75"/>
      <c r="P142" s="75"/>
      <c r="Q142" s="142"/>
      <c r="R142" s="75"/>
      <c r="S142" s="75"/>
      <c r="T142" s="75"/>
      <c r="U142" s="75"/>
      <c r="V142" s="110">
        <v>4</v>
      </c>
      <c r="W142" s="110">
        <v>12</v>
      </c>
      <c r="X142" s="75">
        <v>8</v>
      </c>
      <c r="Y142" s="75"/>
      <c r="Z142" s="110"/>
      <c r="AA142" s="75"/>
      <c r="AB142" s="75"/>
      <c r="AC142" s="75"/>
      <c r="AD142" s="75"/>
      <c r="AE142" s="75"/>
      <c r="AF142" s="75"/>
      <c r="AG142" s="75"/>
      <c r="AH142" s="75"/>
      <c r="AI142" s="75"/>
      <c r="AJ142" s="75"/>
    </row>
    <row r="143" spans="1:56" ht="14.25" customHeight="1" x14ac:dyDescent="0.25">
      <c r="A143" s="159">
        <v>81612000</v>
      </c>
      <c r="B143" s="220" t="s">
        <v>810</v>
      </c>
      <c r="C143" s="446" t="str">
        <f>VLOOKUP(B143,Satser!$I$133:$M$160,2,FALSE)</f>
        <v>HF</v>
      </c>
      <c r="D143" s="342" t="s">
        <v>1566</v>
      </c>
      <c r="E143" s="442" t="s">
        <v>2163</v>
      </c>
      <c r="F143" s="20" t="s">
        <v>1813</v>
      </c>
      <c r="G143" s="75"/>
      <c r="H143" s="312">
        <v>2013</v>
      </c>
      <c r="I143" s="75">
        <v>1309</v>
      </c>
      <c r="J143" s="75"/>
      <c r="K143" s="120">
        <f>IF(B143="",0,VLOOKUP(B143,Satser!$D$167:$F$194,3,FALSE)*IF(AA143="",0,VLOOKUP(AA143,Satser!$H$2:$J$14,2,FALSE)))</f>
        <v>0</v>
      </c>
      <c r="L143" s="120">
        <f>IF(B143="",0,VLOOKUP(B143,Satser!$I$167:$L$194,4,FALSE)*IF(AA143="",0,VLOOKUP(AA143,Satser!$H$2:$J$14,3,FALSE)))</f>
        <v>0</v>
      </c>
      <c r="M143" s="122">
        <f t="shared" si="2"/>
        <v>0</v>
      </c>
      <c r="N143" s="352" t="s">
        <v>1583</v>
      </c>
      <c r="O143" s="75"/>
      <c r="P143" s="75"/>
      <c r="Q143" s="142"/>
      <c r="R143" s="75"/>
      <c r="S143" s="75"/>
      <c r="T143" s="75"/>
      <c r="U143" s="75"/>
      <c r="V143" s="110">
        <v>4</v>
      </c>
      <c r="W143" s="110">
        <v>12</v>
      </c>
      <c r="X143" s="75">
        <v>8</v>
      </c>
      <c r="Y143" s="75"/>
      <c r="Z143" s="110"/>
      <c r="AA143" s="75"/>
      <c r="AB143" s="75"/>
      <c r="AC143" s="75"/>
      <c r="AD143" s="75"/>
      <c r="AE143" s="75"/>
      <c r="AF143" s="75"/>
      <c r="AG143" s="75"/>
      <c r="AH143" s="75"/>
      <c r="AI143" s="75"/>
      <c r="AJ143" s="75"/>
    </row>
    <row r="144" spans="1:56" ht="14.25" customHeight="1" x14ac:dyDescent="0.25">
      <c r="A144" s="159">
        <v>81612100</v>
      </c>
      <c r="B144" s="220" t="s">
        <v>810</v>
      </c>
      <c r="C144" s="446" t="str">
        <f>VLOOKUP(B144,Satser!$I$133:$M$160,2,FALSE)</f>
        <v>HF</v>
      </c>
      <c r="D144" s="342" t="s">
        <v>1573</v>
      </c>
      <c r="E144" s="442" t="s">
        <v>2163</v>
      </c>
      <c r="F144" s="20" t="s">
        <v>1813</v>
      </c>
      <c r="G144" s="75"/>
      <c r="H144" s="312">
        <v>2013</v>
      </c>
      <c r="I144" s="75">
        <v>1301</v>
      </c>
      <c r="J144" s="75"/>
      <c r="K144" s="120">
        <f>IF(B144="",0,VLOOKUP(B144,Satser!$D$167:$F$194,3,FALSE)*IF(AA144="",0,VLOOKUP(AA144,Satser!$H$2:$J$14,2,FALSE)))</f>
        <v>0</v>
      </c>
      <c r="L144" s="120">
        <f>IF(B144="",0,VLOOKUP(B144,Satser!$I$167:$L$194,4,FALSE)*IF(AA144="",0,VLOOKUP(AA144,Satser!$H$2:$J$14,3,FALSE)))</f>
        <v>0</v>
      </c>
      <c r="M144" s="122">
        <f t="shared" si="2"/>
        <v>0</v>
      </c>
      <c r="N144" s="352" t="s">
        <v>1614</v>
      </c>
      <c r="O144" s="75"/>
      <c r="P144" s="75"/>
      <c r="Q144" s="142"/>
      <c r="R144" s="75"/>
      <c r="S144" s="75"/>
      <c r="T144" s="75"/>
      <c r="U144" s="75"/>
      <c r="V144" s="110">
        <v>12</v>
      </c>
      <c r="W144" s="110">
        <v>12</v>
      </c>
      <c r="X144" s="75"/>
      <c r="Y144" s="75"/>
      <c r="Z144" s="110"/>
      <c r="AA144" s="75"/>
      <c r="AB144" s="75"/>
      <c r="AC144" s="75"/>
      <c r="AD144" s="75"/>
      <c r="AE144" s="75"/>
      <c r="AF144" s="75"/>
      <c r="AG144" s="75"/>
      <c r="AH144" s="75"/>
      <c r="AI144" s="75"/>
      <c r="AJ144" s="75"/>
    </row>
    <row r="145" spans="1:36" ht="14.25" customHeight="1" x14ac:dyDescent="0.25">
      <c r="A145" s="159">
        <v>81612200</v>
      </c>
      <c r="B145" s="220" t="s">
        <v>812</v>
      </c>
      <c r="C145" s="446" t="str">
        <f>VLOOKUP(B145,Satser!$I$133:$M$160,2,FALSE)</f>
        <v>IE</v>
      </c>
      <c r="D145" s="342" t="s">
        <v>1564</v>
      </c>
      <c r="E145" s="442" t="s">
        <v>2176</v>
      </c>
      <c r="F145" s="20" t="s">
        <v>1813</v>
      </c>
      <c r="G145" s="75" t="s">
        <v>527</v>
      </c>
      <c r="H145" s="312">
        <v>2013</v>
      </c>
      <c r="I145" s="75">
        <v>1311</v>
      </c>
      <c r="J145" s="75"/>
      <c r="K145" s="120">
        <f>IF(B145="",0,VLOOKUP(B145,Satser!$D$167:$F$194,3,FALSE)*IF(AA145="",0,VLOOKUP(AA145,Satser!$H$2:$J$14,2,FALSE)))</f>
        <v>0</v>
      </c>
      <c r="L145" s="120">
        <f>IF(B145="",0,VLOOKUP(B145,Satser!$I$167:$L$194,4,FALSE)*IF(AA145="",0,VLOOKUP(AA145,Satser!$H$2:$J$14,3,FALSE)))</f>
        <v>0</v>
      </c>
      <c r="M145" s="122">
        <f t="shared" si="2"/>
        <v>0</v>
      </c>
      <c r="N145" s="352" t="s">
        <v>1583</v>
      </c>
      <c r="O145" s="75"/>
      <c r="P145" s="75"/>
      <c r="Q145" s="142"/>
      <c r="R145" s="75"/>
      <c r="S145" s="75"/>
      <c r="T145" s="75"/>
      <c r="U145" s="75"/>
      <c r="V145" s="110">
        <v>2</v>
      </c>
      <c r="W145" s="110">
        <v>12</v>
      </c>
      <c r="X145" s="75">
        <v>10</v>
      </c>
      <c r="Y145" s="75"/>
      <c r="Z145" s="110"/>
      <c r="AA145" s="75"/>
      <c r="AB145" s="75"/>
      <c r="AC145" s="75"/>
      <c r="AD145" s="75"/>
      <c r="AE145" s="75"/>
      <c r="AF145" s="75"/>
      <c r="AG145" s="75"/>
      <c r="AH145" s="75"/>
      <c r="AI145" s="75"/>
      <c r="AJ145" s="75"/>
    </row>
    <row r="146" spans="1:36" ht="14.25" customHeight="1" x14ac:dyDescent="0.25">
      <c r="A146" s="159">
        <v>81612300</v>
      </c>
      <c r="B146" s="220" t="s">
        <v>812</v>
      </c>
      <c r="C146" s="446" t="str">
        <f>VLOOKUP(B146,Satser!$I$133:$M$160,2,FALSE)</f>
        <v>IE</v>
      </c>
      <c r="D146" s="342" t="s">
        <v>1605</v>
      </c>
      <c r="E146" s="442" t="s">
        <v>2174</v>
      </c>
      <c r="F146" s="20" t="s">
        <v>1813</v>
      </c>
      <c r="G146" s="220" t="s">
        <v>527</v>
      </c>
      <c r="H146" s="312">
        <v>2013</v>
      </c>
      <c r="I146" s="75">
        <v>1401</v>
      </c>
      <c r="J146" s="75"/>
      <c r="K146" s="120">
        <f>IF(B146="",0,VLOOKUP(B146,Satser!$D$167:$F$194,3,FALSE)*IF(AA146="",0,VLOOKUP(AA146,Satser!$H$2:$J$14,2,FALSE)))</f>
        <v>0</v>
      </c>
      <c r="L146" s="120">
        <f>IF(B146="",0,VLOOKUP(B146,Satser!$I$167:$L$194,4,FALSE)*IF(AA146="",0,VLOOKUP(AA146,Satser!$H$2:$J$14,3,FALSE)))</f>
        <v>0</v>
      </c>
      <c r="M146" s="122">
        <f t="shared" si="2"/>
        <v>0</v>
      </c>
      <c r="N146" s="352" t="s">
        <v>1676</v>
      </c>
      <c r="O146" s="75"/>
      <c r="P146" s="75"/>
      <c r="Q146" s="142"/>
      <c r="R146" s="75"/>
      <c r="S146" s="75"/>
      <c r="T146" s="75"/>
      <c r="U146" s="75"/>
      <c r="V146" s="110"/>
      <c r="W146" s="110">
        <v>12</v>
      </c>
      <c r="X146" s="75">
        <v>12</v>
      </c>
      <c r="Y146" s="75"/>
      <c r="Z146" s="110"/>
      <c r="AA146" s="75"/>
      <c r="AB146" s="75"/>
      <c r="AC146" s="75"/>
      <c r="AD146" s="75"/>
      <c r="AE146" s="75"/>
      <c r="AF146" s="75"/>
      <c r="AG146" s="75"/>
      <c r="AH146" s="75"/>
      <c r="AI146" s="75"/>
      <c r="AJ146" s="75"/>
    </row>
    <row r="147" spans="1:36" ht="14.25" customHeight="1" x14ac:dyDescent="0.25">
      <c r="A147" s="159">
        <v>81612400</v>
      </c>
      <c r="B147" s="220" t="s">
        <v>813</v>
      </c>
      <c r="C147" s="446" t="str">
        <f>VLOOKUP(B147,Satser!$I$133:$M$160,2,FALSE)</f>
        <v>IV</v>
      </c>
      <c r="D147" s="342" t="s">
        <v>1822</v>
      </c>
      <c r="E147" s="442" t="s">
        <v>2178</v>
      </c>
      <c r="F147" s="20" t="s">
        <v>1813</v>
      </c>
      <c r="G147" s="75"/>
      <c r="H147" s="312">
        <v>2013</v>
      </c>
      <c r="I147" s="75">
        <v>1401</v>
      </c>
      <c r="J147" s="75"/>
      <c r="K147" s="120">
        <f>IF(B147="",0,VLOOKUP(B147,Satser!$D$167:$F$194,3,FALSE)*IF(AA147="",0,VLOOKUP(AA147,Satser!$H$2:$J$14,2,FALSE)))</f>
        <v>0</v>
      </c>
      <c r="L147" s="120">
        <f>IF(B147="",0,VLOOKUP(B147,Satser!$I$167:$L$194,4,FALSE)*IF(AA147="",0,VLOOKUP(AA147,Satser!$H$2:$J$14,3,FALSE)))</f>
        <v>0</v>
      </c>
      <c r="M147" s="122">
        <f t="shared" si="2"/>
        <v>0</v>
      </c>
      <c r="N147" s="352" t="s">
        <v>1768</v>
      </c>
      <c r="O147" s="75"/>
      <c r="P147" s="75"/>
      <c r="Q147" s="142"/>
      <c r="R147" s="75"/>
      <c r="S147" s="75"/>
      <c r="T147" s="75"/>
      <c r="U147" s="75"/>
      <c r="V147" s="110"/>
      <c r="W147" s="75">
        <v>4</v>
      </c>
      <c r="X147" s="75">
        <v>12</v>
      </c>
      <c r="Y147" s="75">
        <v>8</v>
      </c>
      <c r="Z147" s="110"/>
      <c r="AA147" s="75"/>
      <c r="AB147" s="75"/>
      <c r="AC147" s="75"/>
      <c r="AD147" s="75"/>
      <c r="AE147" s="75"/>
      <c r="AF147" s="75"/>
      <c r="AG147" s="75"/>
      <c r="AH147" s="75"/>
      <c r="AI147" s="75"/>
      <c r="AJ147" s="75"/>
    </row>
    <row r="148" spans="1:36" ht="14.25" customHeight="1" x14ac:dyDescent="0.25">
      <c r="A148" s="159">
        <v>81612500</v>
      </c>
      <c r="B148" s="220" t="s">
        <v>813</v>
      </c>
      <c r="C148" s="446" t="str">
        <f>VLOOKUP(B148,Satser!$I$133:$M$160,2,FALSE)</f>
        <v>IV</v>
      </c>
      <c r="D148" s="342" t="s">
        <v>1655</v>
      </c>
      <c r="E148" s="442" t="s">
        <v>2210</v>
      </c>
      <c r="F148" s="20" t="s">
        <v>1813</v>
      </c>
      <c r="G148" s="75"/>
      <c r="H148" s="312">
        <v>2013</v>
      </c>
      <c r="I148" s="110">
        <v>1401</v>
      </c>
      <c r="J148" s="110"/>
      <c r="K148" s="120">
        <f>IF(B148="",0,VLOOKUP(B148,Satser!$D$167:$F$194,3,FALSE)*IF(AA148="",0,VLOOKUP(AA148,Satser!$H$2:$J$14,2,FALSE)))</f>
        <v>0</v>
      </c>
      <c r="L148" s="120">
        <f>IF(B148="",0,VLOOKUP(B148,Satser!$I$167:$L$194,4,FALSE)*IF(AA148="",0,VLOOKUP(AA148,Satser!$H$2:$J$14,3,FALSE)))</f>
        <v>0</v>
      </c>
      <c r="M148" s="122">
        <f t="shared" si="2"/>
        <v>0</v>
      </c>
      <c r="N148" s="352" t="s">
        <v>1664</v>
      </c>
      <c r="O148" s="110"/>
      <c r="P148" s="110"/>
      <c r="Q148" s="241"/>
      <c r="R148" s="110"/>
      <c r="S148" s="110"/>
      <c r="T148" s="110"/>
      <c r="U148" s="110"/>
      <c r="V148" s="110"/>
      <c r="W148" s="75">
        <v>12</v>
      </c>
      <c r="X148" s="75">
        <v>12</v>
      </c>
      <c r="Y148" s="75"/>
      <c r="Z148" s="110"/>
      <c r="AA148" s="75"/>
      <c r="AB148" s="75"/>
      <c r="AC148" s="75"/>
      <c r="AD148" s="75"/>
      <c r="AE148" s="75"/>
      <c r="AF148" s="75"/>
      <c r="AG148" s="75"/>
      <c r="AH148" s="75"/>
      <c r="AI148" s="75"/>
      <c r="AJ148" s="75"/>
    </row>
    <row r="149" spans="1:36" ht="14.25" customHeight="1" x14ac:dyDescent="0.25">
      <c r="A149" s="159">
        <v>81612600</v>
      </c>
      <c r="B149" s="220" t="s">
        <v>813</v>
      </c>
      <c r="C149" s="446" t="str">
        <f>VLOOKUP(B149,Satser!$I$133:$M$160,2,FALSE)</f>
        <v>IV</v>
      </c>
      <c r="D149" s="342" t="s">
        <v>1660</v>
      </c>
      <c r="E149" s="442" t="s">
        <v>2179</v>
      </c>
      <c r="F149" s="20" t="s">
        <v>1813</v>
      </c>
      <c r="G149" s="75" t="s">
        <v>527</v>
      </c>
      <c r="H149" s="312">
        <v>2013</v>
      </c>
      <c r="I149" s="110">
        <v>1403</v>
      </c>
      <c r="J149" s="110"/>
      <c r="K149" s="120">
        <f>IF(B149="",0,VLOOKUP(B149,Satser!$D$167:$F$194,3,FALSE)*IF(AA149="",0,VLOOKUP(AA149,Satser!$H$2:$J$14,2,FALSE)))</f>
        <v>0</v>
      </c>
      <c r="L149" s="120">
        <f>IF(B149="",0,VLOOKUP(B149,Satser!$I$167:$L$194,4,FALSE)*IF(AA149="",0,VLOOKUP(AA149,Satser!$H$2:$J$14,3,FALSE)))</f>
        <v>0</v>
      </c>
      <c r="M149" s="122">
        <f t="shared" si="2"/>
        <v>0</v>
      </c>
      <c r="N149" s="352" t="s">
        <v>1677</v>
      </c>
      <c r="O149" s="110"/>
      <c r="P149" s="110"/>
      <c r="Q149" s="241"/>
      <c r="R149" s="110"/>
      <c r="S149" s="110"/>
      <c r="T149" s="110"/>
      <c r="U149" s="110"/>
      <c r="V149" s="110"/>
      <c r="W149" s="75">
        <v>10</v>
      </c>
      <c r="X149" s="75">
        <v>12</v>
      </c>
      <c r="Y149" s="75">
        <v>2</v>
      </c>
      <c r="Z149" s="110"/>
      <c r="AA149" s="75"/>
      <c r="AB149" s="75"/>
      <c r="AC149" s="75"/>
      <c r="AD149" s="75"/>
      <c r="AE149" s="75"/>
      <c r="AF149" s="75"/>
      <c r="AG149" s="75"/>
      <c r="AH149" s="75"/>
      <c r="AI149" s="75"/>
      <c r="AJ149" s="75"/>
    </row>
    <row r="150" spans="1:36" ht="14.25" customHeight="1" x14ac:dyDescent="0.25">
      <c r="A150" s="159">
        <v>81612700</v>
      </c>
      <c r="B150" s="220" t="s">
        <v>813</v>
      </c>
      <c r="C150" s="446" t="str">
        <f>VLOOKUP(B150,Satser!$I$133:$M$160,2,FALSE)</f>
        <v>IV</v>
      </c>
      <c r="D150" s="342" t="s">
        <v>1682</v>
      </c>
      <c r="E150" s="442" t="s">
        <v>2178</v>
      </c>
      <c r="F150" s="20" t="s">
        <v>1813</v>
      </c>
      <c r="G150" s="75" t="s">
        <v>527</v>
      </c>
      <c r="H150" s="312">
        <v>2013</v>
      </c>
      <c r="I150" s="110">
        <v>1405</v>
      </c>
      <c r="J150" s="110"/>
      <c r="K150" s="120">
        <f>IF(B150="",0,VLOOKUP(B150,Satser!$D$167:$F$194,3,FALSE)*IF(AA150="",0,VLOOKUP(AA150,Satser!$H$2:$J$14,2,FALSE)))</f>
        <v>0</v>
      </c>
      <c r="L150" s="120">
        <f>IF(B150="",0,VLOOKUP(B150,Satser!$I$167:$L$194,4,FALSE)*IF(AA150="",0,VLOOKUP(AA150,Satser!$H$2:$J$14,3,FALSE)))</f>
        <v>0</v>
      </c>
      <c r="M150" s="122">
        <f t="shared" si="2"/>
        <v>0</v>
      </c>
      <c r="N150" s="352" t="s">
        <v>1690</v>
      </c>
      <c r="O150" s="110"/>
      <c r="P150" s="110"/>
      <c r="Q150" s="241"/>
      <c r="R150" s="110"/>
      <c r="S150" s="110"/>
      <c r="T150" s="110"/>
      <c r="U150" s="110"/>
      <c r="V150" s="110"/>
      <c r="W150" s="75">
        <v>8</v>
      </c>
      <c r="X150" s="75">
        <v>12</v>
      </c>
      <c r="Y150" s="75">
        <v>4</v>
      </c>
      <c r="Z150" s="110"/>
      <c r="AA150" s="75"/>
      <c r="AB150" s="75"/>
      <c r="AC150" s="75"/>
      <c r="AD150" s="75"/>
      <c r="AE150" s="75"/>
      <c r="AF150" s="75"/>
      <c r="AG150" s="75"/>
      <c r="AH150" s="75"/>
      <c r="AI150" s="75"/>
      <c r="AJ150" s="75"/>
    </row>
    <row r="151" spans="1:36" ht="14.25" customHeight="1" x14ac:dyDescent="0.25">
      <c r="A151" s="159">
        <v>81612800</v>
      </c>
      <c r="B151" s="220" t="s">
        <v>817</v>
      </c>
      <c r="C151" s="446" t="str">
        <f>VLOOKUP(B151,Satser!$I$133:$M$160,2,FALSE)</f>
        <v>NV</v>
      </c>
      <c r="D151" s="342" t="s">
        <v>1498</v>
      </c>
      <c r="E151" s="442"/>
      <c r="F151" s="20" t="s">
        <v>1813</v>
      </c>
      <c r="G151" s="75"/>
      <c r="H151" s="312">
        <v>2013</v>
      </c>
      <c r="I151" s="110"/>
      <c r="J151" s="110"/>
      <c r="K151" s="120">
        <f>IF(B151="",0,VLOOKUP(B151,Satser!$D$167:$F$194,3,FALSE)*IF(AA151="",0,VLOOKUP(AA151,Satser!$H$2:$J$14,2,FALSE)))</f>
        <v>0</v>
      </c>
      <c r="L151" s="120">
        <f>IF(B151="",0,VLOOKUP(B151,Satser!$I$167:$L$194,4,FALSE)*IF(AA151="",0,VLOOKUP(AA151,Satser!$H$2:$J$14,3,FALSE)))</f>
        <v>0</v>
      </c>
      <c r="M151" s="122">
        <f t="shared" si="2"/>
        <v>0</v>
      </c>
      <c r="N151" s="352" t="s">
        <v>1497</v>
      </c>
      <c r="O151" s="110"/>
      <c r="P151" s="110"/>
      <c r="Q151" s="241"/>
      <c r="R151" s="110"/>
      <c r="S151" s="110"/>
      <c r="T151" s="110"/>
      <c r="U151" s="110"/>
      <c r="V151" s="110"/>
      <c r="W151" s="110"/>
      <c r="X151" s="75"/>
      <c r="Y151" s="75"/>
      <c r="Z151" s="110"/>
      <c r="AA151" s="75"/>
      <c r="AB151" s="75"/>
      <c r="AC151" s="75"/>
      <c r="AD151" s="75"/>
      <c r="AE151" s="75"/>
      <c r="AF151" s="75"/>
      <c r="AG151" s="75"/>
      <c r="AH151" s="75"/>
      <c r="AI151" s="75"/>
      <c r="AJ151" s="75"/>
    </row>
    <row r="152" spans="1:36" ht="14.25" customHeight="1" x14ac:dyDescent="0.25">
      <c r="A152" s="159">
        <v>81612900</v>
      </c>
      <c r="B152" s="220" t="s">
        <v>817</v>
      </c>
      <c r="C152" s="446" t="str">
        <f>VLOOKUP(B152,Satser!$I$133:$M$160,2,FALSE)</f>
        <v>NV</v>
      </c>
      <c r="D152" s="342" t="s">
        <v>1600</v>
      </c>
      <c r="E152" s="442" t="s">
        <v>2189</v>
      </c>
      <c r="F152" s="20" t="s">
        <v>1813</v>
      </c>
      <c r="G152" s="75"/>
      <c r="H152" s="312">
        <v>2013</v>
      </c>
      <c r="I152" s="110">
        <v>1309</v>
      </c>
      <c r="J152" s="110"/>
      <c r="K152" s="120">
        <f>IF(B152="",0,VLOOKUP(B152,Satser!$D$167:$F$194,3,FALSE)*IF(AA152="",0,VLOOKUP(AA152,Satser!$H$2:$J$14,2,FALSE)))</f>
        <v>0</v>
      </c>
      <c r="L152" s="120">
        <f>IF(B152="",0,VLOOKUP(B152,Satser!$I$167:$L$194,4,FALSE)*IF(AA152="",0,VLOOKUP(AA152,Satser!$H$2:$J$14,3,FALSE)))</f>
        <v>0</v>
      </c>
      <c r="M152" s="122">
        <f t="shared" si="2"/>
        <v>0</v>
      </c>
      <c r="N152" s="352" t="s">
        <v>1619</v>
      </c>
      <c r="O152" s="110"/>
      <c r="P152" s="110"/>
      <c r="Q152" s="241"/>
      <c r="R152" s="110"/>
      <c r="S152" s="110"/>
      <c r="T152" s="110"/>
      <c r="U152" s="110"/>
      <c r="V152" s="110">
        <v>4</v>
      </c>
      <c r="W152" s="110">
        <v>12</v>
      </c>
      <c r="X152" s="75">
        <v>8</v>
      </c>
      <c r="Y152" s="75"/>
      <c r="Z152" s="110"/>
      <c r="AA152" s="75"/>
      <c r="AB152" s="75"/>
      <c r="AC152" s="75"/>
      <c r="AD152" s="75"/>
      <c r="AE152" s="75"/>
      <c r="AF152" s="75"/>
      <c r="AG152" s="75"/>
      <c r="AH152" s="75"/>
      <c r="AI152" s="75"/>
      <c r="AJ152" s="75"/>
    </row>
    <row r="153" spans="1:36" ht="14.25" customHeight="1" x14ac:dyDescent="0.25">
      <c r="A153" s="159">
        <v>81613000</v>
      </c>
      <c r="B153" s="220" t="s">
        <v>817</v>
      </c>
      <c r="C153" s="446" t="str">
        <f>VLOOKUP(B153,Satser!$I$133:$M$160,2,FALSE)</f>
        <v>NV</v>
      </c>
      <c r="D153" s="342" t="s">
        <v>1806</v>
      </c>
      <c r="E153" s="442" t="s">
        <v>2192</v>
      </c>
      <c r="F153" s="20" t="s">
        <v>1813</v>
      </c>
      <c r="G153" s="75"/>
      <c r="H153" s="312">
        <v>2013</v>
      </c>
      <c r="I153" s="110">
        <v>1404</v>
      </c>
      <c r="J153" s="110"/>
      <c r="K153" s="120">
        <f>IF(B153="",0,VLOOKUP(B153,Satser!$D$167:$F$194,3,FALSE)*IF(AA153="",0,VLOOKUP(AA153,Satser!$H$2:$J$14,2,FALSE)))</f>
        <v>0</v>
      </c>
      <c r="L153" s="120">
        <f>IF(B153="",0,VLOOKUP(B153,Satser!$I$167:$L$194,4,FALSE)*IF(AA153="",0,VLOOKUP(AA153,Satser!$H$2:$J$14,3,FALSE)))</f>
        <v>0</v>
      </c>
      <c r="M153" s="122">
        <f t="shared" si="2"/>
        <v>0</v>
      </c>
      <c r="N153" s="352" t="s">
        <v>1807</v>
      </c>
      <c r="O153" s="110"/>
      <c r="P153" s="110"/>
      <c r="Q153" s="241"/>
      <c r="R153" s="110"/>
      <c r="S153" s="110"/>
      <c r="T153" s="110"/>
      <c r="U153" s="110"/>
      <c r="V153" s="110"/>
      <c r="W153" s="75">
        <v>9</v>
      </c>
      <c r="X153" s="75">
        <v>12</v>
      </c>
      <c r="Y153" s="75">
        <v>3</v>
      </c>
      <c r="Z153" s="110"/>
      <c r="AA153" s="75"/>
      <c r="AB153" s="75"/>
      <c r="AC153" s="75"/>
      <c r="AD153" s="75"/>
      <c r="AE153" s="75"/>
      <c r="AF153" s="75"/>
      <c r="AG153" s="75"/>
      <c r="AH153" s="75"/>
      <c r="AI153" s="75"/>
      <c r="AJ153" s="75"/>
    </row>
    <row r="154" spans="1:36" ht="14.25" customHeight="1" x14ac:dyDescent="0.25">
      <c r="A154" s="159">
        <v>81613100</v>
      </c>
      <c r="B154" s="220" t="s">
        <v>809</v>
      </c>
      <c r="C154" s="446" t="str">
        <f>VLOOKUP(B154,Satser!$I$133:$M$160,2,FALSE)</f>
        <v>MH</v>
      </c>
      <c r="D154" s="342" t="s">
        <v>1629</v>
      </c>
      <c r="E154" s="442"/>
      <c r="F154" s="20" t="s">
        <v>1813</v>
      </c>
      <c r="G154" s="75"/>
      <c r="H154" s="312">
        <v>2013</v>
      </c>
      <c r="I154" s="110"/>
      <c r="J154" s="110"/>
      <c r="K154" s="120">
        <f>IF(B154="",0,VLOOKUP(B154,Satser!$D$167:$F$194,3,FALSE)*IF(AA154="",0,VLOOKUP(AA154,Satser!$H$2:$J$14,2,FALSE)))</f>
        <v>0</v>
      </c>
      <c r="L154" s="120">
        <f>IF(B154="",0,VLOOKUP(B154,Satser!$I$167:$L$194,4,FALSE)*IF(AA154="",0,VLOOKUP(AA154,Satser!$H$2:$J$14,3,FALSE)))</f>
        <v>0</v>
      </c>
      <c r="M154" s="122">
        <f t="shared" si="2"/>
        <v>0</v>
      </c>
      <c r="N154" s="352" t="s">
        <v>1594</v>
      </c>
      <c r="O154" s="110"/>
      <c r="P154" s="110"/>
      <c r="Q154" s="241"/>
      <c r="R154" s="110"/>
      <c r="S154" s="110"/>
      <c r="T154" s="110"/>
      <c r="U154" s="110"/>
      <c r="V154" s="110">
        <v>4</v>
      </c>
      <c r="W154" s="110">
        <v>12</v>
      </c>
      <c r="X154" s="75">
        <v>8</v>
      </c>
      <c r="Y154" s="75"/>
      <c r="Z154" s="110"/>
      <c r="AA154" s="75"/>
      <c r="AB154" s="75"/>
      <c r="AC154" s="75"/>
      <c r="AD154" s="75"/>
      <c r="AE154" s="75"/>
      <c r="AF154" s="75"/>
      <c r="AG154" s="75"/>
      <c r="AH154" s="75"/>
      <c r="AI154" s="75"/>
      <c r="AJ154" s="75"/>
    </row>
    <row r="155" spans="1:36" ht="14.25" customHeight="1" x14ac:dyDescent="0.25">
      <c r="A155" s="159">
        <v>81613200</v>
      </c>
      <c r="B155" s="220" t="s">
        <v>818</v>
      </c>
      <c r="C155" s="446" t="str">
        <f>VLOOKUP(B155,Satser!$I$133:$M$160,2,FALSE)</f>
        <v>SU</v>
      </c>
      <c r="D155" s="342" t="s">
        <v>1386</v>
      </c>
      <c r="E155" s="442"/>
      <c r="F155" s="20" t="s">
        <v>1813</v>
      </c>
      <c r="G155" s="75"/>
      <c r="H155" s="312">
        <v>2013</v>
      </c>
      <c r="I155" s="110"/>
      <c r="J155" s="110"/>
      <c r="K155" s="120">
        <f>IF(B155="",0,VLOOKUP(B155,Satser!$D$167:$F$194,3,FALSE)*IF(AA155="",0,VLOOKUP(AA155,Satser!$H$2:$J$14,2,FALSE)))</f>
        <v>0</v>
      </c>
      <c r="L155" s="120">
        <f>IF(B155="",0,VLOOKUP(B155,Satser!$I$167:$L$194,4,FALSE)*IF(AA155="",0,VLOOKUP(AA155,Satser!$H$2:$J$14,3,FALSE)))</f>
        <v>0</v>
      </c>
      <c r="M155" s="122">
        <f t="shared" si="2"/>
        <v>0</v>
      </c>
      <c r="N155" s="352" t="s">
        <v>1594</v>
      </c>
      <c r="O155" s="110"/>
      <c r="P155" s="110"/>
      <c r="Q155" s="241"/>
      <c r="R155" s="110"/>
      <c r="S155" s="110"/>
      <c r="T155" s="110"/>
      <c r="U155" s="110"/>
      <c r="V155" s="110">
        <v>4</v>
      </c>
      <c r="W155" s="110">
        <v>12</v>
      </c>
      <c r="X155" s="75">
        <v>8</v>
      </c>
      <c r="Y155" s="75"/>
      <c r="Z155" s="110"/>
      <c r="AA155" s="75"/>
      <c r="AB155" s="75"/>
      <c r="AC155" s="75"/>
      <c r="AD155" s="75"/>
      <c r="AE155" s="75"/>
      <c r="AF155" s="75"/>
      <c r="AG155" s="75"/>
      <c r="AH155" s="75"/>
      <c r="AI155" s="75"/>
      <c r="AJ155" s="75"/>
    </row>
    <row r="156" spans="1:36" ht="14.25" customHeight="1" x14ac:dyDescent="0.25">
      <c r="A156" s="159">
        <v>81613300</v>
      </c>
      <c r="B156" s="220" t="s">
        <v>818</v>
      </c>
      <c r="C156" s="446" t="str">
        <f>VLOOKUP(B156,Satser!$I$133:$M$160,2,FALSE)</f>
        <v>SU</v>
      </c>
      <c r="D156" s="342" t="s">
        <v>1386</v>
      </c>
      <c r="E156" s="442"/>
      <c r="F156" s="20" t="s">
        <v>1813</v>
      </c>
      <c r="G156" s="75"/>
      <c r="H156" s="312">
        <v>2013</v>
      </c>
      <c r="I156" s="110"/>
      <c r="J156" s="110"/>
      <c r="K156" s="120">
        <f>IF(B156="",0,VLOOKUP(B156,Satser!$D$167:$F$194,3,FALSE)*IF(AA156="",0,VLOOKUP(AA156,Satser!$H$2:$J$14,2,FALSE)))</f>
        <v>0</v>
      </c>
      <c r="L156" s="120">
        <f>IF(B156="",0,VLOOKUP(B156,Satser!$I$167:$L$194,4,FALSE)*IF(AA156="",0,VLOOKUP(AA156,Satser!$H$2:$J$14,3,FALSE)))</f>
        <v>0</v>
      </c>
      <c r="M156" s="122">
        <f t="shared" si="2"/>
        <v>0</v>
      </c>
      <c r="N156" s="352" t="s">
        <v>1594</v>
      </c>
      <c r="O156" s="110"/>
      <c r="P156" s="110"/>
      <c r="Q156" s="241"/>
      <c r="R156" s="110"/>
      <c r="S156" s="110"/>
      <c r="T156" s="110"/>
      <c r="U156" s="110"/>
      <c r="V156" s="110">
        <v>4</v>
      </c>
      <c r="W156" s="110">
        <v>12</v>
      </c>
      <c r="X156" s="75">
        <v>8</v>
      </c>
      <c r="Y156" s="75"/>
      <c r="Z156" s="110"/>
      <c r="AA156" s="75"/>
      <c r="AB156" s="75"/>
      <c r="AC156" s="75"/>
      <c r="AD156" s="75"/>
      <c r="AE156" s="75"/>
      <c r="AF156" s="75"/>
      <c r="AG156" s="75"/>
      <c r="AH156" s="75"/>
      <c r="AI156" s="75"/>
      <c r="AJ156" s="75"/>
    </row>
    <row r="157" spans="1:36" ht="14.25" customHeight="1" x14ac:dyDescent="0.25">
      <c r="A157" s="159">
        <v>81613400</v>
      </c>
      <c r="B157" s="220" t="s">
        <v>818</v>
      </c>
      <c r="C157" s="446" t="str">
        <f>VLOOKUP(B157,Satser!$I$133:$M$160,2,FALSE)</f>
        <v>SU</v>
      </c>
      <c r="D157" s="342" t="s">
        <v>1386</v>
      </c>
      <c r="E157" s="442"/>
      <c r="F157" s="20" t="s">
        <v>1813</v>
      </c>
      <c r="G157" s="75"/>
      <c r="H157" s="312">
        <v>2013</v>
      </c>
      <c r="I157" s="110"/>
      <c r="J157" s="110"/>
      <c r="K157" s="120">
        <f>IF(B157="",0,VLOOKUP(B157,Satser!$D$167:$F$194,3,FALSE)*IF(AA157="",0,VLOOKUP(AA157,Satser!$H$2:$J$14,2,FALSE)))</f>
        <v>0</v>
      </c>
      <c r="L157" s="120">
        <f>IF(B157="",0,VLOOKUP(B157,Satser!$I$167:$L$194,4,FALSE)*IF(AA157="",0,VLOOKUP(AA157,Satser!$H$2:$J$14,3,FALSE)))</f>
        <v>0</v>
      </c>
      <c r="M157" s="122">
        <f t="shared" si="2"/>
        <v>0</v>
      </c>
      <c r="N157" s="352" t="s">
        <v>1594</v>
      </c>
      <c r="O157" s="110"/>
      <c r="P157" s="110"/>
      <c r="Q157" s="241"/>
      <c r="R157" s="110"/>
      <c r="S157" s="110"/>
      <c r="T157" s="110"/>
      <c r="U157" s="110"/>
      <c r="V157" s="110">
        <v>4</v>
      </c>
      <c r="W157" s="110">
        <v>12</v>
      </c>
      <c r="X157" s="75">
        <v>8</v>
      </c>
      <c r="Y157" s="75"/>
      <c r="Z157" s="110"/>
      <c r="AA157" s="75"/>
      <c r="AB157" s="75"/>
      <c r="AC157" s="75"/>
      <c r="AD157" s="75"/>
      <c r="AE157" s="75"/>
      <c r="AF157" s="75"/>
      <c r="AG157" s="75"/>
      <c r="AH157" s="75"/>
      <c r="AI157" s="75"/>
      <c r="AJ157" s="75"/>
    </row>
    <row r="158" spans="1:36" ht="14.25" customHeight="1" x14ac:dyDescent="0.25">
      <c r="A158" s="159">
        <v>81613500</v>
      </c>
      <c r="B158" s="220" t="s">
        <v>809</v>
      </c>
      <c r="C158" s="446" t="str">
        <f>VLOOKUP(B158,Satser!$I$133:$M$160,2,FALSE)</f>
        <v>MH</v>
      </c>
      <c r="D158" s="342" t="s">
        <v>1443</v>
      </c>
      <c r="E158" s="442" t="s">
        <v>2207</v>
      </c>
      <c r="F158" s="20" t="s">
        <v>1812</v>
      </c>
      <c r="G158" s="75"/>
      <c r="H158" s="312">
        <v>2013</v>
      </c>
      <c r="I158" s="110"/>
      <c r="J158" s="110"/>
      <c r="K158" s="120">
        <f>IF(B158="",0,VLOOKUP(B158,Satser!$D$167:$F$194,3,FALSE)*IF(AA158="",0,VLOOKUP(AA158,Satser!$H$2:$J$14,2,FALSE)))</f>
        <v>127537.31110179223</v>
      </c>
      <c r="L158" s="120">
        <f>IF(B158="",0,VLOOKUP(B158,Satser!$I$167:$L$194,4,FALSE)*IF(AA158="",0,VLOOKUP(AA158,Satser!$H$2:$J$14,3,FALSE)))</f>
        <v>714208.94217003649</v>
      </c>
      <c r="M158" s="122">
        <f t="shared" si="2"/>
        <v>841746.25327182875</v>
      </c>
      <c r="N158" s="352" t="s">
        <v>1883</v>
      </c>
      <c r="O158" s="110"/>
      <c r="P158" s="110"/>
      <c r="Q158" s="241"/>
      <c r="R158" s="110"/>
      <c r="S158" s="110"/>
      <c r="T158" s="110"/>
      <c r="U158" s="110"/>
      <c r="V158" s="110">
        <v>12</v>
      </c>
      <c r="W158" s="110">
        <v>12</v>
      </c>
      <c r="X158" s="110">
        <v>12</v>
      </c>
      <c r="Y158" s="110">
        <v>12</v>
      </c>
      <c r="Z158" s="110">
        <v>12</v>
      </c>
      <c r="AA158" s="110">
        <v>12</v>
      </c>
      <c r="AB158" s="110">
        <v>12</v>
      </c>
      <c r="AC158" s="110">
        <v>12</v>
      </c>
      <c r="AD158" s="110">
        <v>12</v>
      </c>
      <c r="AE158" s="110">
        <v>12</v>
      </c>
      <c r="AF158" s="110"/>
      <c r="AG158" s="110"/>
      <c r="AH158" s="110"/>
      <c r="AI158" s="110"/>
      <c r="AJ158" s="110"/>
    </row>
    <row r="159" spans="1:36" ht="14.25" customHeight="1" x14ac:dyDescent="0.25">
      <c r="A159" s="159">
        <v>81613600</v>
      </c>
      <c r="B159" s="220" t="s">
        <v>809</v>
      </c>
      <c r="C159" s="446" t="str">
        <f>VLOOKUP(B159,Satser!$I$133:$M$160,2,FALSE)</f>
        <v>MH</v>
      </c>
      <c r="D159" s="342" t="s">
        <v>1437</v>
      </c>
      <c r="E159" s="442"/>
      <c r="F159" s="20" t="s">
        <v>1812</v>
      </c>
      <c r="G159" s="75"/>
      <c r="H159" s="312">
        <v>2013</v>
      </c>
      <c r="I159" s="110"/>
      <c r="J159" s="110"/>
      <c r="K159" s="120">
        <f>IF(B159="",0,VLOOKUP(B159,Satser!$D$167:$F$194,3,FALSE)*IF(AA159="",0,VLOOKUP(AA159,Satser!$H$2:$J$14,2,FALSE)))</f>
        <v>127537.31110179223</v>
      </c>
      <c r="L159" s="120">
        <f>IF(B159="",0,VLOOKUP(B159,Satser!$I$167:$L$194,4,FALSE)*IF(AA159="",0,VLOOKUP(AA159,Satser!$H$2:$J$14,3,FALSE)))</f>
        <v>714208.94217003649</v>
      </c>
      <c r="M159" s="122">
        <f t="shared" si="2"/>
        <v>841746.25327182875</v>
      </c>
      <c r="N159" s="352" t="s">
        <v>1883</v>
      </c>
      <c r="O159" s="110"/>
      <c r="P159" s="110"/>
      <c r="Q159" s="241"/>
      <c r="R159" s="110"/>
      <c r="S159" s="110"/>
      <c r="T159" s="110"/>
      <c r="U159" s="110"/>
      <c r="V159" s="110">
        <v>12</v>
      </c>
      <c r="W159" s="110">
        <v>12</v>
      </c>
      <c r="X159" s="110">
        <v>12</v>
      </c>
      <c r="Y159" s="110">
        <v>12</v>
      </c>
      <c r="Z159" s="110">
        <v>12</v>
      </c>
      <c r="AA159" s="110">
        <v>12</v>
      </c>
      <c r="AB159" s="110">
        <v>12</v>
      </c>
      <c r="AC159" s="110">
        <v>12</v>
      </c>
      <c r="AD159" s="110">
        <v>12</v>
      </c>
      <c r="AE159" s="110">
        <v>12</v>
      </c>
      <c r="AF159" s="75"/>
      <c r="AG159" s="75"/>
      <c r="AH159" s="75"/>
      <c r="AI159" s="75"/>
      <c r="AJ159" s="75"/>
    </row>
    <row r="160" spans="1:36" ht="14.25" customHeight="1" x14ac:dyDescent="0.25">
      <c r="A160" s="159">
        <v>81613700</v>
      </c>
      <c r="B160" s="220" t="s">
        <v>812</v>
      </c>
      <c r="C160" s="446" t="str">
        <f>VLOOKUP(B160,Satser!$I$133:$M$160,2,FALSE)</f>
        <v>IE</v>
      </c>
      <c r="D160" s="342" t="s">
        <v>2115</v>
      </c>
      <c r="E160" s="442" t="s">
        <v>2173</v>
      </c>
      <c r="F160" s="20" t="s">
        <v>1812</v>
      </c>
      <c r="G160" s="75" t="s">
        <v>527</v>
      </c>
      <c r="H160" s="312">
        <v>2013</v>
      </c>
      <c r="I160" s="110">
        <v>1606</v>
      </c>
      <c r="J160" s="110"/>
      <c r="K160" s="120">
        <f>IF(B160="",0,VLOOKUP(B160,Satser!$D$167:$F$194,3,FALSE)*IF(AA160="",0,VLOOKUP(AA160,Satser!$H$2:$J$14,2,FALSE)))</f>
        <v>89276.117771254561</v>
      </c>
      <c r="L160" s="120">
        <f>IF(B160="",0,VLOOKUP(B160,Satser!$I$167:$L$194,4,FALSE)*IF(AA160="",0,VLOOKUP(AA160,Satser!$H$2:$J$14,3,FALSE)))</f>
        <v>714208.94217003649</v>
      </c>
      <c r="M160" s="122">
        <f t="shared" si="2"/>
        <v>803485.05994129111</v>
      </c>
      <c r="N160" s="173" t="s">
        <v>2144</v>
      </c>
      <c r="O160" s="110"/>
      <c r="P160" s="110"/>
      <c r="Q160" s="241"/>
      <c r="R160" s="110"/>
      <c r="S160" s="110"/>
      <c r="T160" s="110"/>
      <c r="U160" s="110"/>
      <c r="V160" s="110"/>
      <c r="W160" s="75"/>
      <c r="X160" s="75"/>
      <c r="Y160" s="110">
        <v>7</v>
      </c>
      <c r="Z160" s="110">
        <v>12</v>
      </c>
      <c r="AA160" s="75">
        <v>12</v>
      </c>
      <c r="AB160" s="75">
        <v>12</v>
      </c>
      <c r="AC160" s="75">
        <v>12</v>
      </c>
      <c r="AD160" s="75">
        <v>12</v>
      </c>
      <c r="AE160" s="75">
        <v>12</v>
      </c>
      <c r="AF160" s="75">
        <v>12</v>
      </c>
      <c r="AG160" s="75">
        <v>12</v>
      </c>
      <c r="AH160" s="75">
        <v>12</v>
      </c>
      <c r="AI160" s="75">
        <v>5</v>
      </c>
      <c r="AJ160" s="75"/>
    </row>
    <row r="161" spans="1:36" ht="13.8" x14ac:dyDescent="0.25">
      <c r="A161" s="159">
        <v>81613800</v>
      </c>
      <c r="B161" s="220" t="s">
        <v>817</v>
      </c>
      <c r="C161" s="446" t="str">
        <f>VLOOKUP(B161,Satser!$I$133:$M$160,2,FALSE)</f>
        <v>NV</v>
      </c>
      <c r="D161" s="342" t="s">
        <v>2720</v>
      </c>
      <c r="E161" s="442">
        <v>661050</v>
      </c>
      <c r="F161" s="20" t="s">
        <v>1812</v>
      </c>
      <c r="G161" s="75"/>
      <c r="H161" s="312">
        <v>2013</v>
      </c>
      <c r="I161" s="110">
        <v>1401</v>
      </c>
      <c r="J161" s="110"/>
      <c r="K161" s="120">
        <f>IF(B161="",0,VLOOKUP(B161,Satser!$D$167:$F$194,3,FALSE)*IF(AA161="",0,VLOOKUP(AA161,Satser!$H$2:$J$14,2,FALSE)))</f>
        <v>89276.117771254561</v>
      </c>
      <c r="L161" s="120">
        <f>IF(B161="",0,VLOOKUP(B161,Satser!$I$167:$L$194,4,FALSE)*IF(AA161="",0,VLOOKUP(AA161,Satser!$H$2:$J$14,3,FALSE)))</f>
        <v>714208.94217003649</v>
      </c>
      <c r="M161" s="122">
        <f t="shared" si="2"/>
        <v>803485.05994129111</v>
      </c>
      <c r="N161" s="352" t="s">
        <v>1678</v>
      </c>
      <c r="O161" s="110"/>
      <c r="P161" s="110"/>
      <c r="Q161" s="241"/>
      <c r="R161" s="110"/>
      <c r="S161" s="110"/>
      <c r="T161" s="110"/>
      <c r="U161" s="110"/>
      <c r="V161" s="110"/>
      <c r="W161" s="75">
        <v>12</v>
      </c>
      <c r="X161" s="75">
        <v>12</v>
      </c>
      <c r="Y161" s="110">
        <v>12</v>
      </c>
      <c r="Z161" s="110">
        <v>12</v>
      </c>
      <c r="AA161" s="75">
        <v>12</v>
      </c>
      <c r="AB161" s="75">
        <v>12</v>
      </c>
      <c r="AC161" s="75">
        <v>12</v>
      </c>
      <c r="AD161" s="75">
        <v>12</v>
      </c>
      <c r="AE161" s="75">
        <v>12</v>
      </c>
      <c r="AF161" s="75">
        <v>12</v>
      </c>
      <c r="AG161" s="75"/>
      <c r="AH161" s="75"/>
      <c r="AI161" s="75"/>
      <c r="AJ161" s="75"/>
    </row>
    <row r="162" spans="1:36" ht="14.25" customHeight="1" x14ac:dyDescent="0.25">
      <c r="A162" s="159">
        <v>81613900</v>
      </c>
      <c r="B162" s="220" t="s">
        <v>809</v>
      </c>
      <c r="C162" s="446" t="str">
        <f>VLOOKUP(B162,Satser!$I$133:$M$160,2,FALSE)</f>
        <v>MH</v>
      </c>
      <c r="D162" s="342" t="s">
        <v>1436</v>
      </c>
      <c r="E162" s="442"/>
      <c r="F162" s="20" t="s">
        <v>1812</v>
      </c>
      <c r="G162" s="75"/>
      <c r="H162" s="312">
        <v>2013</v>
      </c>
      <c r="I162" s="110"/>
      <c r="J162" s="110"/>
      <c r="K162" s="120">
        <f>IF(B162="",0,VLOOKUP(B162,Satser!$D$167:$F$194,3,FALSE)*IF(AA162="",0,VLOOKUP(AA162,Satser!$H$2:$J$14,2,FALSE)))</f>
        <v>0</v>
      </c>
      <c r="L162" s="120">
        <f>IF(B162="",0,VLOOKUP(B162,Satser!$I$167:$L$194,4,FALSE)*IF(AA162="",0,VLOOKUP(AA162,Satser!$H$2:$J$14,3,FALSE)))</f>
        <v>0</v>
      </c>
      <c r="M162" s="122">
        <f t="shared" si="2"/>
        <v>0</v>
      </c>
      <c r="N162" s="352" t="s">
        <v>1594</v>
      </c>
      <c r="O162" s="110"/>
      <c r="P162" s="110"/>
      <c r="Q162" s="241"/>
      <c r="R162" s="110"/>
      <c r="S162" s="110"/>
      <c r="T162" s="110"/>
      <c r="U162" s="110"/>
      <c r="V162" s="110">
        <v>4</v>
      </c>
      <c r="W162" s="110">
        <v>12</v>
      </c>
      <c r="X162" s="75">
        <v>8</v>
      </c>
      <c r="Y162" s="75"/>
      <c r="Z162" s="110"/>
      <c r="AA162" s="75"/>
      <c r="AB162" s="75"/>
      <c r="AC162" s="75"/>
      <c r="AD162" s="75"/>
      <c r="AE162" s="75"/>
      <c r="AF162" s="75"/>
      <c r="AG162" s="75"/>
      <c r="AH162" s="75"/>
      <c r="AI162" s="75"/>
      <c r="AJ162" s="75"/>
    </row>
    <row r="163" spans="1:36" ht="14.25" customHeight="1" x14ac:dyDescent="0.25">
      <c r="A163" s="159">
        <v>81614000</v>
      </c>
      <c r="B163" s="220" t="s">
        <v>812</v>
      </c>
      <c r="C163" s="446" t="str">
        <f>VLOOKUP(B163,Satser!$I$133:$M$160,2,FALSE)</f>
        <v>IE</v>
      </c>
      <c r="D163" s="342" t="s">
        <v>1649</v>
      </c>
      <c r="E163" s="442" t="s">
        <v>2172</v>
      </c>
      <c r="F163" s="20" t="s">
        <v>1812</v>
      </c>
      <c r="G163" s="75"/>
      <c r="H163" s="312">
        <v>2013</v>
      </c>
      <c r="I163" s="110">
        <v>1401</v>
      </c>
      <c r="J163" s="110"/>
      <c r="K163" s="120">
        <f>IF(B163="",0,VLOOKUP(B163,Satser!$D$167:$F$194,3,FALSE)*IF(AA163="",0,VLOOKUP(AA163,Satser!$H$2:$J$14,2,FALSE)))</f>
        <v>0</v>
      </c>
      <c r="L163" s="120">
        <f>IF(B163="",0,VLOOKUP(B163,Satser!$I$167:$L$194,4,FALSE)*IF(AA163="",0,VLOOKUP(AA163,Satser!$H$2:$J$14,3,FALSE)))</f>
        <v>0</v>
      </c>
      <c r="M163" s="122">
        <f t="shared" si="2"/>
        <v>0</v>
      </c>
      <c r="N163" s="352" t="s">
        <v>1664</v>
      </c>
      <c r="O163" s="110"/>
      <c r="P163" s="110"/>
      <c r="Q163" s="241"/>
      <c r="R163" s="110"/>
      <c r="S163" s="110"/>
      <c r="T163" s="110"/>
      <c r="U163" s="110"/>
      <c r="V163" s="110"/>
      <c r="W163" s="75">
        <v>12</v>
      </c>
      <c r="X163" s="75">
        <v>12</v>
      </c>
      <c r="Y163" s="75"/>
      <c r="Z163" s="110"/>
      <c r="AA163" s="75"/>
      <c r="AB163" s="75"/>
      <c r="AC163" s="75"/>
      <c r="AD163" s="75"/>
      <c r="AE163" s="75"/>
      <c r="AF163" s="75"/>
      <c r="AG163" s="75"/>
      <c r="AH163" s="75"/>
      <c r="AI163" s="75"/>
      <c r="AJ163" s="75"/>
    </row>
    <row r="164" spans="1:36" ht="14.25" customHeight="1" x14ac:dyDescent="0.25">
      <c r="A164" s="159">
        <v>81614100</v>
      </c>
      <c r="B164" s="220" t="s">
        <v>810</v>
      </c>
      <c r="C164" s="446" t="str">
        <f>VLOOKUP(B164,Satser!$I$133:$M$160,2,FALSE)</f>
        <v>HF</v>
      </c>
      <c r="D164" s="342" t="s">
        <v>1574</v>
      </c>
      <c r="E164" s="442" t="s">
        <v>2163</v>
      </c>
      <c r="F164" s="20" t="s">
        <v>1812</v>
      </c>
      <c r="G164" s="75"/>
      <c r="H164" s="312">
        <v>2013</v>
      </c>
      <c r="I164" s="110">
        <v>1301</v>
      </c>
      <c r="J164" s="110"/>
      <c r="K164" s="120">
        <f>IF(B164="",0,VLOOKUP(B164,Satser!$D$167:$F$194,3,FALSE)*IF(AA164="",0,VLOOKUP(AA164,Satser!$H$2:$J$14,2,FALSE)))</f>
        <v>0</v>
      </c>
      <c r="L164" s="120">
        <f>IF(B164="",0,VLOOKUP(B164,Satser!$I$167:$L$194,4,FALSE)*IF(AA164="",0,VLOOKUP(AA164,Satser!$H$2:$J$14,3,FALSE)))</f>
        <v>0</v>
      </c>
      <c r="M164" s="122">
        <f t="shared" si="2"/>
        <v>0</v>
      </c>
      <c r="N164" s="352" t="s">
        <v>1614</v>
      </c>
      <c r="O164" s="110"/>
      <c r="P164" s="110"/>
      <c r="Q164" s="241"/>
      <c r="R164" s="110"/>
      <c r="S164" s="110"/>
      <c r="T164" s="110"/>
      <c r="U164" s="110"/>
      <c r="V164" s="110">
        <v>12</v>
      </c>
      <c r="W164" s="110">
        <v>12</v>
      </c>
      <c r="X164" s="75"/>
      <c r="Y164" s="75"/>
      <c r="Z164" s="110"/>
      <c r="AA164" s="75"/>
      <c r="AB164" s="75"/>
      <c r="AC164" s="75"/>
      <c r="AD164" s="75"/>
      <c r="AE164" s="75"/>
      <c r="AF164" s="75"/>
      <c r="AG164" s="75"/>
      <c r="AH164" s="75"/>
      <c r="AI164" s="75"/>
      <c r="AJ164" s="75"/>
    </row>
    <row r="165" spans="1:36" ht="14.25" customHeight="1" x14ac:dyDescent="0.25">
      <c r="A165" s="159">
        <v>81614200</v>
      </c>
      <c r="B165" s="220" t="s">
        <v>812</v>
      </c>
      <c r="C165" s="446" t="str">
        <f>VLOOKUP(B165,Satser!$I$133:$M$160,2,FALSE)</f>
        <v>IE</v>
      </c>
      <c r="D165" s="342" t="s">
        <v>1891</v>
      </c>
      <c r="E165" s="442" t="s">
        <v>2177</v>
      </c>
      <c r="F165" s="20" t="s">
        <v>1812</v>
      </c>
      <c r="G165" s="75" t="s">
        <v>527</v>
      </c>
      <c r="H165" s="312">
        <v>2013</v>
      </c>
      <c r="I165" s="110">
        <v>1505</v>
      </c>
      <c r="J165" s="110"/>
      <c r="K165" s="120">
        <f>IF(B165="",0,VLOOKUP(B165,Satser!$D$167:$F$194,3,FALSE)*IF(AA165="",0,VLOOKUP(AA165,Satser!$H$2:$J$14,2,FALSE)))</f>
        <v>0</v>
      </c>
      <c r="L165" s="120">
        <f>IF(B165="",0,VLOOKUP(B165,Satser!$I$167:$L$194,4,FALSE)*IF(AA165="",0,VLOOKUP(AA165,Satser!$H$2:$J$14,3,FALSE)))</f>
        <v>0</v>
      </c>
      <c r="M165" s="122">
        <f t="shared" si="2"/>
        <v>0</v>
      </c>
      <c r="N165" s="352" t="s">
        <v>1903</v>
      </c>
      <c r="O165" s="110"/>
      <c r="P165" s="110"/>
      <c r="Q165" s="241"/>
      <c r="R165" s="110"/>
      <c r="S165" s="110"/>
      <c r="T165" s="110"/>
      <c r="U165" s="110"/>
      <c r="V165" s="110"/>
      <c r="W165" s="75"/>
      <c r="X165" s="75">
        <v>8</v>
      </c>
      <c r="Y165" s="75">
        <v>12</v>
      </c>
      <c r="Z165" s="110">
        <v>4</v>
      </c>
      <c r="AA165" s="75"/>
      <c r="AB165" s="75"/>
      <c r="AC165" s="75"/>
      <c r="AD165" s="75"/>
      <c r="AE165" s="75"/>
      <c r="AF165" s="75"/>
      <c r="AG165" s="75"/>
      <c r="AH165" s="75"/>
      <c r="AI165" s="75"/>
      <c r="AJ165" s="75"/>
    </row>
    <row r="166" spans="1:36" ht="14.25" customHeight="1" x14ac:dyDescent="0.25">
      <c r="A166" s="159">
        <v>81614300</v>
      </c>
      <c r="B166" s="220" t="s">
        <v>809</v>
      </c>
      <c r="C166" s="446" t="str">
        <f>VLOOKUP(B166,Satser!$I$133:$M$160,2,FALSE)</f>
        <v>MH</v>
      </c>
      <c r="D166" s="342" t="s">
        <v>1592</v>
      </c>
      <c r="E166" s="442"/>
      <c r="F166" s="20" t="s">
        <v>1812</v>
      </c>
      <c r="G166" s="75"/>
      <c r="H166" s="310">
        <v>2014</v>
      </c>
      <c r="I166" s="110"/>
      <c r="J166" s="110"/>
      <c r="K166" s="120">
        <f>IF(B166="",0,VLOOKUP(B166,Satser!$D$167:$F$194,3,FALSE)*IF(AA166="",0,VLOOKUP(AA166,Satser!$H$2:$J$14,2,FALSE)))</f>
        <v>0</v>
      </c>
      <c r="L166" s="120">
        <f>IF(B166="",0,VLOOKUP(B166,Satser!$I$167:$L$194,4,FALSE)*IF(AA166="",0,VLOOKUP(AA166,Satser!$H$2:$J$14,3,FALSE)))</f>
        <v>0</v>
      </c>
      <c r="M166" s="122">
        <f t="shared" si="2"/>
        <v>0</v>
      </c>
      <c r="N166" s="352" t="s">
        <v>1594</v>
      </c>
      <c r="O166" s="110"/>
      <c r="P166" s="110"/>
      <c r="Q166" s="241"/>
      <c r="R166" s="110"/>
      <c r="S166" s="110"/>
      <c r="T166" s="110"/>
      <c r="U166" s="110"/>
      <c r="V166" s="110"/>
      <c r="W166" s="110">
        <v>4</v>
      </c>
      <c r="X166" s="110">
        <v>12</v>
      </c>
      <c r="Y166" s="75">
        <v>8</v>
      </c>
      <c r="Z166" s="110"/>
      <c r="AA166" s="75"/>
      <c r="AB166" s="75"/>
      <c r="AC166" s="75"/>
      <c r="AD166" s="75"/>
      <c r="AE166" s="75"/>
      <c r="AF166" s="75"/>
      <c r="AG166" s="75"/>
      <c r="AH166" s="75"/>
      <c r="AI166" s="75"/>
      <c r="AJ166" s="75"/>
    </row>
    <row r="167" spans="1:36" ht="14.25" customHeight="1" x14ac:dyDescent="0.25">
      <c r="A167" s="159">
        <v>81614400</v>
      </c>
      <c r="B167" s="220" t="s">
        <v>813</v>
      </c>
      <c r="C167" s="446" t="str">
        <f>VLOOKUP(B167,Satser!$I$133:$M$160,2,FALSE)</f>
        <v>IV</v>
      </c>
      <c r="D167" s="342" t="s">
        <v>1907</v>
      </c>
      <c r="E167" s="442" t="s">
        <v>2188</v>
      </c>
      <c r="F167" s="20" t="s">
        <v>1812</v>
      </c>
      <c r="G167" s="220" t="s">
        <v>527</v>
      </c>
      <c r="H167" s="312">
        <v>2013</v>
      </c>
      <c r="I167" s="110">
        <v>1503</v>
      </c>
      <c r="J167" s="110"/>
      <c r="K167" s="120">
        <f>IF(B167="",0,VLOOKUP(B167,Satser!$D$167:$F$194,3,FALSE)*IF(AA167="",0,VLOOKUP(AA167,Satser!$H$2:$J$14,2,FALSE)))</f>
        <v>0</v>
      </c>
      <c r="L167" s="120">
        <f>IF(B167="",0,VLOOKUP(B167,Satser!$I$167:$L$194,4,FALSE)*IF(AA167="",0,VLOOKUP(AA167,Satser!$H$2:$J$14,3,FALSE)))</f>
        <v>0</v>
      </c>
      <c r="M167" s="122">
        <f t="shared" si="2"/>
        <v>0</v>
      </c>
      <c r="N167" s="352" t="s">
        <v>1922</v>
      </c>
      <c r="O167" s="110"/>
      <c r="P167" s="110"/>
      <c r="Q167" s="241"/>
      <c r="R167" s="110"/>
      <c r="S167" s="110"/>
      <c r="T167" s="110"/>
      <c r="U167" s="110"/>
      <c r="V167" s="110"/>
      <c r="W167" s="75"/>
      <c r="X167" s="75">
        <v>10</v>
      </c>
      <c r="Y167" s="75">
        <v>12</v>
      </c>
      <c r="Z167" s="110">
        <v>2</v>
      </c>
      <c r="AA167" s="75"/>
      <c r="AB167" s="75"/>
      <c r="AC167" s="75"/>
      <c r="AD167" s="75"/>
      <c r="AE167" s="75"/>
      <c r="AF167" s="75"/>
      <c r="AG167" s="75"/>
      <c r="AH167" s="75"/>
      <c r="AI167" s="75"/>
      <c r="AJ167" s="75"/>
    </row>
    <row r="168" spans="1:36" ht="14.25" customHeight="1" x14ac:dyDescent="0.25">
      <c r="A168" s="159">
        <v>81614500</v>
      </c>
      <c r="B168" s="220" t="s">
        <v>812</v>
      </c>
      <c r="C168" s="446" t="str">
        <f>VLOOKUP(B168,Satser!$I$133:$M$160,2,FALSE)</f>
        <v>IE</v>
      </c>
      <c r="D168" s="220" t="s">
        <v>1528</v>
      </c>
      <c r="E168" s="442">
        <v>631505</v>
      </c>
      <c r="F168" s="20" t="s">
        <v>1813</v>
      </c>
      <c r="G168" s="75"/>
      <c r="H168" s="312">
        <v>2013</v>
      </c>
      <c r="I168" s="110">
        <v>1308</v>
      </c>
      <c r="J168" s="110"/>
      <c r="K168" s="120">
        <f>IF(B168="",0,VLOOKUP(B168,Satser!$D$167:$F$194,3,FALSE)*IF(AA168="",0,VLOOKUP(AA168,Satser!$H$2:$J$14,2,FALSE)))</f>
        <v>0</v>
      </c>
      <c r="L168" s="120">
        <f>IF(B168="",0,VLOOKUP(B168,Satser!$I$167:$L$194,4,FALSE)*IF(AA168="",0,VLOOKUP(AA168,Satser!$H$2:$J$14,3,FALSE)))</f>
        <v>0</v>
      </c>
      <c r="M168" s="122">
        <f t="shared" si="2"/>
        <v>0</v>
      </c>
      <c r="N168" s="352" t="s">
        <v>1548</v>
      </c>
      <c r="O168" s="110"/>
      <c r="P168" s="110"/>
      <c r="Q168" s="241"/>
      <c r="R168" s="110"/>
      <c r="S168" s="110"/>
      <c r="T168" s="110"/>
      <c r="U168" s="110"/>
      <c r="V168" s="110">
        <v>5</v>
      </c>
      <c r="W168" s="110">
        <v>12</v>
      </c>
      <c r="X168" s="75">
        <v>7</v>
      </c>
      <c r="Y168" s="75"/>
      <c r="Z168" s="110"/>
      <c r="AA168" s="75"/>
      <c r="AB168" s="75"/>
      <c r="AC168" s="75"/>
      <c r="AD168" s="75"/>
      <c r="AE168" s="75"/>
      <c r="AF168" s="75"/>
      <c r="AG168" s="75"/>
      <c r="AH168" s="75"/>
      <c r="AI168" s="75"/>
      <c r="AJ168" s="75"/>
    </row>
    <row r="169" spans="1:36" ht="14.25" customHeight="1" x14ac:dyDescent="0.25">
      <c r="A169" s="159">
        <v>81614600</v>
      </c>
      <c r="B169" s="220" t="s">
        <v>810</v>
      </c>
      <c r="C169" s="446" t="str">
        <f>VLOOKUP(B169,Satser!$I$133:$M$160,2,FALSE)</f>
        <v>HF</v>
      </c>
      <c r="D169" s="220" t="s">
        <v>1570</v>
      </c>
      <c r="E169" s="442" t="s">
        <v>2163</v>
      </c>
      <c r="F169" s="20" t="s">
        <v>1812</v>
      </c>
      <c r="G169" s="75"/>
      <c r="H169" s="312">
        <v>2013</v>
      </c>
      <c r="I169" s="110">
        <v>1310</v>
      </c>
      <c r="J169" s="110"/>
      <c r="K169" s="120">
        <f>IF(B169="",0,VLOOKUP(B169,Satser!$D$167:$F$194,3,FALSE)*IF(AA169="",0,VLOOKUP(AA169,Satser!$H$2:$J$14,2,FALSE)))</f>
        <v>0</v>
      </c>
      <c r="L169" s="120">
        <f>IF(B169="",0,VLOOKUP(B169,Satser!$I$167:$L$194,4,FALSE)*IF(AA169="",0,VLOOKUP(AA169,Satser!$H$2:$J$14,3,FALSE)))</f>
        <v>0</v>
      </c>
      <c r="M169" s="122">
        <f t="shared" si="2"/>
        <v>0</v>
      </c>
      <c r="N169" s="352" t="s">
        <v>1583</v>
      </c>
      <c r="O169" s="110"/>
      <c r="P169" s="110"/>
      <c r="Q169" s="241"/>
      <c r="R169" s="110"/>
      <c r="S169" s="110"/>
      <c r="T169" s="110"/>
      <c r="U169" s="110"/>
      <c r="V169" s="110">
        <v>3</v>
      </c>
      <c r="W169" s="110">
        <v>12</v>
      </c>
      <c r="X169" s="75">
        <v>12</v>
      </c>
      <c r="Y169" s="75">
        <v>12</v>
      </c>
      <c r="Z169" s="110">
        <v>1</v>
      </c>
      <c r="AA169" s="75"/>
      <c r="AB169" s="75"/>
      <c r="AC169" s="75"/>
      <c r="AD169" s="75"/>
      <c r="AE169" s="75"/>
      <c r="AF169" s="75"/>
      <c r="AG169" s="75"/>
      <c r="AH169" s="75"/>
      <c r="AI169" s="75"/>
      <c r="AJ169" s="75"/>
    </row>
    <row r="170" spans="1:36" ht="14.25" customHeight="1" x14ac:dyDescent="0.25">
      <c r="A170" s="159">
        <v>81614700</v>
      </c>
      <c r="B170" s="220" t="s">
        <v>829</v>
      </c>
      <c r="C170" s="446" t="str">
        <f>VLOOKUP(B170,Satser!$I$133:$M$160,2,FALSE)</f>
        <v>VM</v>
      </c>
      <c r="D170" s="220" t="s">
        <v>2043</v>
      </c>
      <c r="E170" s="442" t="s">
        <v>2213</v>
      </c>
      <c r="F170" s="20" t="s">
        <v>1812</v>
      </c>
      <c r="G170" s="75"/>
      <c r="H170" s="312">
        <v>2013</v>
      </c>
      <c r="I170" s="110">
        <v>1401</v>
      </c>
      <c r="J170" s="110"/>
      <c r="K170" s="120">
        <f>IF(B170="",0,VLOOKUP(B170,Satser!$D$167:$F$194,3,FALSE)*IF(AA170="",0,VLOOKUP(AA170,Satser!$H$2:$J$14,2,FALSE)))</f>
        <v>0</v>
      </c>
      <c r="L170" s="120">
        <f>IF(B170="",0,VLOOKUP(B170,Satser!$I$167:$L$194,4,FALSE)*IF(AA170="",0,VLOOKUP(AA170,Satser!$H$2:$J$14,3,FALSE)))</f>
        <v>0</v>
      </c>
      <c r="M170" s="122">
        <f t="shared" si="2"/>
        <v>0</v>
      </c>
      <c r="N170" s="352" t="s">
        <v>2044</v>
      </c>
      <c r="O170" s="110"/>
      <c r="P170" s="110"/>
      <c r="Q170" s="241"/>
      <c r="R170" s="110"/>
      <c r="S170" s="110"/>
      <c r="T170" s="110"/>
      <c r="U170" s="110"/>
      <c r="V170" s="110"/>
      <c r="W170" s="110">
        <v>12</v>
      </c>
      <c r="X170" s="110">
        <v>12</v>
      </c>
      <c r="Y170" s="75">
        <v>12</v>
      </c>
      <c r="Z170" s="110">
        <v>5</v>
      </c>
      <c r="AA170" s="75"/>
      <c r="AB170" s="75"/>
      <c r="AC170" s="75"/>
      <c r="AD170" s="75"/>
      <c r="AE170" s="75"/>
      <c r="AF170" s="75"/>
      <c r="AG170" s="75"/>
      <c r="AH170" s="75"/>
      <c r="AI170" s="75"/>
      <c r="AJ170" s="75"/>
    </row>
    <row r="171" spans="1:36" ht="14.25" customHeight="1" x14ac:dyDescent="0.25">
      <c r="A171" s="159">
        <v>81614800</v>
      </c>
      <c r="B171" s="220" t="s">
        <v>804</v>
      </c>
      <c r="C171" s="446" t="str">
        <f>VLOOKUP(B171,Satser!$I$133:$M$160,2,FALSE)</f>
        <v>AD</v>
      </c>
      <c r="D171" s="220" t="s">
        <v>1791</v>
      </c>
      <c r="E171" s="442" t="s">
        <v>2204</v>
      </c>
      <c r="F171" s="20" t="s">
        <v>1813</v>
      </c>
      <c r="G171" s="75"/>
      <c r="H171" s="310">
        <v>2014</v>
      </c>
      <c r="I171" s="110">
        <v>1410</v>
      </c>
      <c r="J171" s="110"/>
      <c r="K171" s="120">
        <f>IF(B171="",0,VLOOKUP(B171,Satser!$D$167:$F$194,3,FALSE)*IF(AA171="",0,VLOOKUP(AA171,Satser!$H$2:$J$14,2,FALSE)))</f>
        <v>0</v>
      </c>
      <c r="L171" s="120">
        <f>IF(B171="",0,VLOOKUP(B171,Satser!$I$167:$L$194,4,FALSE)*IF(AA171="",0,VLOOKUP(AA171,Satser!$H$2:$J$14,3,FALSE)))</f>
        <v>0</v>
      </c>
      <c r="M171" s="122">
        <f t="shared" si="2"/>
        <v>0</v>
      </c>
      <c r="N171" s="352" t="s">
        <v>1803</v>
      </c>
      <c r="O171" s="110"/>
      <c r="P171" s="110"/>
      <c r="Q171" s="241"/>
      <c r="R171" s="110"/>
      <c r="S171" s="110"/>
      <c r="T171" s="110"/>
      <c r="U171" s="110"/>
      <c r="V171" s="110"/>
      <c r="W171" s="110">
        <v>3</v>
      </c>
      <c r="X171" s="75">
        <v>12</v>
      </c>
      <c r="Y171" s="75">
        <v>9</v>
      </c>
      <c r="Z171" s="110"/>
      <c r="AA171" s="75"/>
      <c r="AB171" s="75"/>
      <c r="AC171" s="75"/>
      <c r="AD171" s="75"/>
      <c r="AE171" s="75"/>
      <c r="AF171" s="75"/>
      <c r="AG171" s="75"/>
      <c r="AH171" s="75"/>
      <c r="AI171" s="75"/>
      <c r="AJ171" s="75"/>
    </row>
    <row r="172" spans="1:36" ht="14.25" customHeight="1" x14ac:dyDescent="0.25">
      <c r="A172" s="159">
        <v>81614900</v>
      </c>
      <c r="B172" s="220" t="s">
        <v>809</v>
      </c>
      <c r="C172" s="446" t="str">
        <f>VLOOKUP(B172,Satser!$I$133:$M$160,2,FALSE)</f>
        <v>MH</v>
      </c>
      <c r="D172" s="220" t="s">
        <v>1587</v>
      </c>
      <c r="E172" s="442"/>
      <c r="F172" s="20" t="s">
        <v>1813</v>
      </c>
      <c r="G172" s="75"/>
      <c r="H172" s="310">
        <v>2014</v>
      </c>
      <c r="I172" s="110"/>
      <c r="J172" s="110"/>
      <c r="K172" s="120">
        <f>IF(B172="",0,VLOOKUP(B172,Satser!$D$167:$F$194,3,FALSE)*IF(AA172="",0,VLOOKUP(AA172,Satser!$H$2:$J$14,2,FALSE)))</f>
        <v>0</v>
      </c>
      <c r="L172" s="120">
        <f>IF(B172="",0,VLOOKUP(B172,Satser!$I$167:$L$194,4,FALSE)*IF(AA172="",0,VLOOKUP(AA172,Satser!$H$2:$J$14,3,FALSE)))</f>
        <v>0</v>
      </c>
      <c r="M172" s="122">
        <f t="shared" si="2"/>
        <v>0</v>
      </c>
      <c r="N172" s="352" t="s">
        <v>1594</v>
      </c>
      <c r="O172" s="110"/>
      <c r="P172" s="110"/>
      <c r="Q172" s="241"/>
      <c r="R172" s="110"/>
      <c r="S172" s="110"/>
      <c r="T172" s="110"/>
      <c r="U172" s="110"/>
      <c r="V172" s="110"/>
      <c r="W172" s="110">
        <v>4</v>
      </c>
      <c r="X172" s="75">
        <v>12</v>
      </c>
      <c r="Y172" s="75">
        <v>8</v>
      </c>
      <c r="Z172" s="110"/>
      <c r="AA172" s="75"/>
      <c r="AB172" s="75"/>
      <c r="AC172" s="75"/>
      <c r="AD172" s="75"/>
      <c r="AE172" s="75"/>
      <c r="AF172" s="75"/>
      <c r="AG172" s="75"/>
      <c r="AH172" s="75"/>
      <c r="AI172" s="75"/>
      <c r="AJ172" s="75"/>
    </row>
    <row r="173" spans="1:36" ht="14.25" customHeight="1" x14ac:dyDescent="0.25">
      <c r="A173" s="159">
        <v>81615000</v>
      </c>
      <c r="B173" s="220" t="s">
        <v>809</v>
      </c>
      <c r="C173" s="446" t="str">
        <f>VLOOKUP(B173,Satser!$I$133:$M$160,2,FALSE)</f>
        <v>MH</v>
      </c>
      <c r="D173" s="220" t="s">
        <v>1587</v>
      </c>
      <c r="E173" s="442"/>
      <c r="F173" s="20" t="s">
        <v>1813</v>
      </c>
      <c r="G173" s="75"/>
      <c r="H173" s="310">
        <v>2014</v>
      </c>
      <c r="I173" s="110"/>
      <c r="J173" s="110"/>
      <c r="K173" s="120">
        <f>IF(B173="",0,VLOOKUP(B173,Satser!$D$167:$F$194,3,FALSE)*IF(AA173="",0,VLOOKUP(AA173,Satser!$H$2:$J$14,2,FALSE)))</f>
        <v>0</v>
      </c>
      <c r="L173" s="120">
        <f>IF(B173="",0,VLOOKUP(B173,Satser!$I$167:$L$194,4,FALSE)*IF(AA173="",0,VLOOKUP(AA173,Satser!$H$2:$J$14,3,FALSE)))</f>
        <v>0</v>
      </c>
      <c r="M173" s="122">
        <f t="shared" si="2"/>
        <v>0</v>
      </c>
      <c r="N173" s="352" t="s">
        <v>1594</v>
      </c>
      <c r="O173" s="110"/>
      <c r="P173" s="110"/>
      <c r="Q173" s="241"/>
      <c r="R173" s="110"/>
      <c r="S173" s="110"/>
      <c r="T173" s="110"/>
      <c r="U173" s="110"/>
      <c r="V173" s="110"/>
      <c r="W173" s="110">
        <v>4</v>
      </c>
      <c r="X173" s="75">
        <v>12</v>
      </c>
      <c r="Y173" s="75">
        <v>8</v>
      </c>
      <c r="Z173" s="110"/>
      <c r="AA173" s="75"/>
      <c r="AB173" s="75"/>
      <c r="AC173" s="75"/>
      <c r="AD173" s="75"/>
      <c r="AE173" s="75"/>
      <c r="AF173" s="75"/>
      <c r="AG173" s="75"/>
      <c r="AH173" s="75"/>
      <c r="AI173" s="75"/>
      <c r="AJ173" s="75"/>
    </row>
    <row r="174" spans="1:36" ht="14.25" customHeight="1" x14ac:dyDescent="0.25">
      <c r="A174" s="159">
        <v>81615100</v>
      </c>
      <c r="B174" s="220" t="s">
        <v>810</v>
      </c>
      <c r="C174" s="446" t="str">
        <f>VLOOKUP(B174,Satser!$I$133:$M$160,2,FALSE)</f>
        <v>HF</v>
      </c>
      <c r="D174" s="220" t="s">
        <v>1587</v>
      </c>
      <c r="E174" s="442"/>
      <c r="F174" s="20" t="s">
        <v>1813</v>
      </c>
      <c r="G174" s="75"/>
      <c r="H174" s="310">
        <v>2014</v>
      </c>
      <c r="I174" s="110"/>
      <c r="J174" s="110"/>
      <c r="K174" s="120">
        <f>IF(B174="",0,VLOOKUP(B174,Satser!$D$167:$F$194,3,FALSE)*IF(AA174="",0,VLOOKUP(AA174,Satser!$H$2:$J$14,2,FALSE)))</f>
        <v>0</v>
      </c>
      <c r="L174" s="120">
        <f>IF(B174="",0,VLOOKUP(B174,Satser!$I$167:$L$194,4,FALSE)*IF(AA174="",0,VLOOKUP(AA174,Satser!$H$2:$J$14,3,FALSE)))</f>
        <v>0</v>
      </c>
      <c r="M174" s="122">
        <f t="shared" si="2"/>
        <v>0</v>
      </c>
      <c r="N174" s="352" t="s">
        <v>1594</v>
      </c>
      <c r="O174" s="110"/>
      <c r="P174" s="110"/>
      <c r="Q174" s="241"/>
      <c r="R174" s="110"/>
      <c r="S174" s="110"/>
      <c r="T174" s="110"/>
      <c r="U174" s="110"/>
      <c r="V174" s="110"/>
      <c r="W174" s="110"/>
      <c r="X174" s="75">
        <v>10</v>
      </c>
      <c r="Y174" s="75">
        <v>12</v>
      </c>
      <c r="Z174" s="110">
        <v>2</v>
      </c>
      <c r="AA174" s="75"/>
      <c r="AB174" s="75"/>
      <c r="AC174" s="75"/>
      <c r="AD174" s="75"/>
      <c r="AE174" s="75"/>
      <c r="AF174" s="75"/>
      <c r="AG174" s="75"/>
      <c r="AH174" s="75"/>
      <c r="AI174" s="75"/>
      <c r="AJ174" s="75"/>
    </row>
    <row r="175" spans="1:36" ht="14.25" customHeight="1" x14ac:dyDescent="0.25">
      <c r="A175" s="159">
        <v>81615200</v>
      </c>
      <c r="B175" s="220" t="s">
        <v>810</v>
      </c>
      <c r="C175" s="446" t="str">
        <f>VLOOKUP(B175,Satser!$I$133:$M$160,2,FALSE)</f>
        <v>HF</v>
      </c>
      <c r="D175" s="220" t="s">
        <v>1587</v>
      </c>
      <c r="E175" s="442"/>
      <c r="F175" s="20" t="s">
        <v>1813</v>
      </c>
      <c r="G175" s="75"/>
      <c r="H175" s="310">
        <v>2014</v>
      </c>
      <c r="I175" s="110"/>
      <c r="J175" s="110"/>
      <c r="K175" s="120">
        <f>IF(B175="",0,VLOOKUP(B175,Satser!$D$167:$F$194,3,FALSE)*IF(AA175="",0,VLOOKUP(AA175,Satser!$H$2:$J$14,2,FALSE)))</f>
        <v>0</v>
      </c>
      <c r="L175" s="120">
        <f>IF(B175="",0,VLOOKUP(B175,Satser!$I$167:$L$194,4,FALSE)*IF(AA175="",0,VLOOKUP(AA175,Satser!$H$2:$J$14,3,FALSE)))</f>
        <v>0</v>
      </c>
      <c r="M175" s="122">
        <f t="shared" si="2"/>
        <v>0</v>
      </c>
      <c r="N175" s="352" t="s">
        <v>1594</v>
      </c>
      <c r="O175" s="110"/>
      <c r="P175" s="110"/>
      <c r="Q175" s="241"/>
      <c r="R175" s="110"/>
      <c r="S175" s="110"/>
      <c r="T175" s="110"/>
      <c r="U175" s="110"/>
      <c r="V175" s="110"/>
      <c r="W175" s="110"/>
      <c r="X175" s="75">
        <v>10</v>
      </c>
      <c r="Y175" s="75">
        <v>12</v>
      </c>
      <c r="Z175" s="110">
        <v>2</v>
      </c>
      <c r="AA175" s="75"/>
      <c r="AB175" s="75"/>
      <c r="AC175" s="75"/>
      <c r="AD175" s="75"/>
      <c r="AE175" s="75"/>
      <c r="AF175" s="75"/>
      <c r="AG175" s="75"/>
      <c r="AH175" s="75"/>
      <c r="AI175" s="75"/>
      <c r="AJ175" s="75"/>
    </row>
    <row r="176" spans="1:36" ht="14.25" customHeight="1" x14ac:dyDescent="0.25">
      <c r="A176" s="159">
        <v>81615300</v>
      </c>
      <c r="B176" s="220" t="s">
        <v>812</v>
      </c>
      <c r="C176" s="446" t="str">
        <f>VLOOKUP(B176,Satser!$I$133:$M$160,2,FALSE)</f>
        <v>IE</v>
      </c>
      <c r="D176" s="220" t="s">
        <v>1650</v>
      </c>
      <c r="E176" s="442" t="s">
        <v>2172</v>
      </c>
      <c r="F176" s="20" t="s">
        <v>1813</v>
      </c>
      <c r="G176" s="75"/>
      <c r="H176" s="310">
        <v>2014</v>
      </c>
      <c r="I176" s="110">
        <v>1401</v>
      </c>
      <c r="J176" s="110"/>
      <c r="K176" s="120">
        <f>IF(B176="",0,VLOOKUP(B176,Satser!$D$167:$F$194,3,FALSE)*IF(AA176="",0,VLOOKUP(AA176,Satser!$H$2:$J$14,2,FALSE)))</f>
        <v>0</v>
      </c>
      <c r="L176" s="120">
        <f>IF(B176="",0,VLOOKUP(B176,Satser!$I$167:$L$194,4,FALSE)*IF(AA176="",0,VLOOKUP(AA176,Satser!$H$2:$J$14,3,FALSE)))</f>
        <v>0</v>
      </c>
      <c r="M176" s="122">
        <f t="shared" si="2"/>
        <v>0</v>
      </c>
      <c r="N176" s="352" t="s">
        <v>1664</v>
      </c>
      <c r="O176" s="110"/>
      <c r="P176" s="110"/>
      <c r="Q176" s="241"/>
      <c r="R176" s="110"/>
      <c r="S176" s="110"/>
      <c r="T176" s="110"/>
      <c r="U176" s="110"/>
      <c r="V176" s="110"/>
      <c r="W176" s="110">
        <v>12</v>
      </c>
      <c r="X176" s="75">
        <v>12</v>
      </c>
      <c r="Y176" s="75"/>
      <c r="Z176" s="110"/>
      <c r="AA176" s="75"/>
      <c r="AB176" s="75"/>
      <c r="AC176" s="75"/>
      <c r="AD176" s="75"/>
      <c r="AE176" s="75"/>
      <c r="AF176" s="75"/>
      <c r="AG176" s="75"/>
      <c r="AH176" s="75"/>
      <c r="AI176" s="75"/>
      <c r="AJ176" s="75"/>
    </row>
    <row r="177" spans="1:36" ht="14.25" customHeight="1" x14ac:dyDescent="0.25">
      <c r="A177" s="159">
        <v>81615400</v>
      </c>
      <c r="B177" s="220" t="s">
        <v>812</v>
      </c>
      <c r="C177" s="446" t="str">
        <f>VLOOKUP(B177,Satser!$I$133:$M$160,2,FALSE)</f>
        <v>IE</v>
      </c>
      <c r="D177" s="220" t="s">
        <v>1654</v>
      </c>
      <c r="E177" s="442" t="s">
        <v>2174</v>
      </c>
      <c r="F177" s="20" t="s">
        <v>1813</v>
      </c>
      <c r="G177" s="75"/>
      <c r="H177" s="310">
        <v>2014</v>
      </c>
      <c r="I177" s="110">
        <v>1401</v>
      </c>
      <c r="J177" s="110"/>
      <c r="K177" s="120">
        <f>IF(B177="",0,VLOOKUP(B177,Satser!$D$167:$F$194,3,FALSE)*IF(AA177="",0,VLOOKUP(AA177,Satser!$H$2:$J$14,2,FALSE)))</f>
        <v>0</v>
      </c>
      <c r="L177" s="120">
        <f>IF(B177="",0,VLOOKUP(B177,Satser!$I$167:$L$194,4,FALSE)*IF(AA177="",0,VLOOKUP(AA177,Satser!$H$2:$J$14,3,FALSE)))</f>
        <v>0</v>
      </c>
      <c r="M177" s="122">
        <f t="shared" si="2"/>
        <v>0</v>
      </c>
      <c r="N177" s="352" t="s">
        <v>1664</v>
      </c>
      <c r="O177" s="110"/>
      <c r="P177" s="110"/>
      <c r="Q177" s="241"/>
      <c r="R177" s="110"/>
      <c r="S177" s="110"/>
      <c r="T177" s="110"/>
      <c r="U177" s="110"/>
      <c r="V177" s="110"/>
      <c r="W177" s="110">
        <v>12</v>
      </c>
      <c r="X177" s="75">
        <v>12</v>
      </c>
      <c r="Y177" s="75"/>
      <c r="Z177" s="110"/>
      <c r="AA177" s="75"/>
      <c r="AB177" s="75"/>
      <c r="AC177" s="75"/>
      <c r="AD177" s="75"/>
      <c r="AE177" s="75"/>
      <c r="AF177" s="75"/>
      <c r="AG177" s="75"/>
      <c r="AH177" s="75"/>
      <c r="AI177" s="75"/>
      <c r="AJ177" s="75"/>
    </row>
    <row r="178" spans="1:36" ht="14.25" customHeight="1" x14ac:dyDescent="0.25">
      <c r="A178" s="159">
        <v>81615500</v>
      </c>
      <c r="B178" s="220" t="s">
        <v>812</v>
      </c>
      <c r="C178" s="446" t="str">
        <f>VLOOKUP(B178,Satser!$I$133:$M$160,2,FALSE)</f>
        <v>IE</v>
      </c>
      <c r="D178" s="220" t="s">
        <v>1680</v>
      </c>
      <c r="E178" s="442" t="s">
        <v>2177</v>
      </c>
      <c r="F178" s="20" t="s">
        <v>1813</v>
      </c>
      <c r="G178" s="75" t="s">
        <v>527</v>
      </c>
      <c r="H178" s="310">
        <v>2014</v>
      </c>
      <c r="I178" s="110">
        <v>1404</v>
      </c>
      <c r="J178" s="110"/>
      <c r="K178" s="120">
        <f>IF(B178="",0,VLOOKUP(B178,Satser!$D$167:$F$194,3,FALSE)*IF(AA178="",0,VLOOKUP(AA178,Satser!$H$2:$J$14,2,FALSE)))</f>
        <v>0</v>
      </c>
      <c r="L178" s="120">
        <f>IF(B178="",0,VLOOKUP(B178,Satser!$I$167:$L$194,4,FALSE)*IF(AA178="",0,VLOOKUP(AA178,Satser!$H$2:$J$14,3,FALSE)))</f>
        <v>0</v>
      </c>
      <c r="M178" s="122">
        <f t="shared" si="2"/>
        <v>0</v>
      </c>
      <c r="N178" s="352" t="s">
        <v>1691</v>
      </c>
      <c r="O178" s="110"/>
      <c r="P178" s="110"/>
      <c r="Q178" s="241"/>
      <c r="R178" s="110"/>
      <c r="S178" s="110"/>
      <c r="T178" s="110"/>
      <c r="U178" s="110"/>
      <c r="V178" s="110"/>
      <c r="W178" s="110">
        <v>9</v>
      </c>
      <c r="X178" s="75">
        <v>12</v>
      </c>
      <c r="Y178" s="75">
        <v>3</v>
      </c>
      <c r="Z178" s="110"/>
      <c r="AA178" s="75"/>
      <c r="AB178" s="75"/>
      <c r="AC178" s="75"/>
      <c r="AD178" s="75"/>
      <c r="AE178" s="75"/>
      <c r="AF178" s="75"/>
      <c r="AG178" s="75"/>
      <c r="AH178" s="75"/>
      <c r="AI178" s="75"/>
      <c r="AJ178" s="75"/>
    </row>
    <row r="179" spans="1:36" ht="14.25" customHeight="1" x14ac:dyDescent="0.25">
      <c r="A179" s="159">
        <v>81615600</v>
      </c>
      <c r="B179" s="220" t="s">
        <v>812</v>
      </c>
      <c r="C179" s="446" t="str">
        <f>VLOOKUP(B179,Satser!$I$133:$M$160,2,FALSE)</f>
        <v>IE</v>
      </c>
      <c r="D179" s="220" t="s">
        <v>1695</v>
      </c>
      <c r="E179" s="442" t="s">
        <v>2175</v>
      </c>
      <c r="F179" s="20" t="s">
        <v>1813</v>
      </c>
      <c r="G179" s="75" t="s">
        <v>527</v>
      </c>
      <c r="H179" s="310">
        <v>2014</v>
      </c>
      <c r="I179" s="110">
        <v>1408</v>
      </c>
      <c r="J179" s="110"/>
      <c r="K179" s="120">
        <f>IF(B179="",0,VLOOKUP(B179,Satser!$D$167:$F$194,3,FALSE)*IF(AA179="",0,VLOOKUP(AA179,Satser!$H$2:$J$14,2,FALSE)))</f>
        <v>0</v>
      </c>
      <c r="L179" s="120">
        <f>IF(B179="",0,VLOOKUP(B179,Satser!$I$167:$L$194,4,FALSE)*IF(AA179="",0,VLOOKUP(AA179,Satser!$H$2:$J$14,3,FALSE)))</f>
        <v>0</v>
      </c>
      <c r="M179" s="122">
        <f t="shared" si="2"/>
        <v>0</v>
      </c>
      <c r="N179" s="352" t="s">
        <v>1738</v>
      </c>
      <c r="O179" s="110"/>
      <c r="P179" s="110"/>
      <c r="Q179" s="241"/>
      <c r="R179" s="110"/>
      <c r="S179" s="110"/>
      <c r="T179" s="110"/>
      <c r="U179" s="110"/>
      <c r="V179" s="110"/>
      <c r="W179" s="110">
        <v>5</v>
      </c>
      <c r="X179" s="75">
        <v>12</v>
      </c>
      <c r="Y179" s="75">
        <v>7</v>
      </c>
      <c r="Z179" s="110"/>
      <c r="AA179" s="75"/>
      <c r="AB179" s="75"/>
      <c r="AC179" s="75"/>
      <c r="AD179" s="75"/>
      <c r="AE179" s="75"/>
      <c r="AF179" s="75"/>
      <c r="AG179" s="75"/>
      <c r="AH179" s="75"/>
      <c r="AI179" s="75"/>
      <c r="AJ179" s="75"/>
    </row>
    <row r="180" spans="1:36" ht="14.25" customHeight="1" x14ac:dyDescent="0.25">
      <c r="A180" s="159">
        <v>81615700</v>
      </c>
      <c r="B180" s="220" t="s">
        <v>813</v>
      </c>
      <c r="C180" s="446" t="str">
        <f>VLOOKUP(B180,Satser!$I$133:$M$160,2,FALSE)</f>
        <v>IV</v>
      </c>
      <c r="D180" s="220" t="s">
        <v>1687</v>
      </c>
      <c r="E180" s="442" t="s">
        <v>2180</v>
      </c>
      <c r="F180" s="20" t="s">
        <v>1813</v>
      </c>
      <c r="G180" s="220" t="s">
        <v>530</v>
      </c>
      <c r="H180" s="310">
        <v>2014</v>
      </c>
      <c r="I180" s="110">
        <v>1405</v>
      </c>
      <c r="J180" s="110"/>
      <c r="K180" s="120">
        <f>IF(B180="",0,VLOOKUP(B180,Satser!$D$167:$F$194,3,FALSE)*IF(AA180="",0,VLOOKUP(AA180,Satser!$H$2:$J$14,2,FALSE)))</f>
        <v>0</v>
      </c>
      <c r="L180" s="120">
        <f>IF(B180="",0,VLOOKUP(B180,Satser!$I$167:$L$194,4,FALSE)*IF(AA180="",0,VLOOKUP(AA180,Satser!$H$2:$J$14,3,FALSE)))</f>
        <v>0</v>
      </c>
      <c r="M180" s="122">
        <f t="shared" si="2"/>
        <v>0</v>
      </c>
      <c r="N180" s="352" t="s">
        <v>1688</v>
      </c>
      <c r="O180" s="110"/>
      <c r="P180" s="110"/>
      <c r="Q180" s="241"/>
      <c r="R180" s="110"/>
      <c r="S180" s="110"/>
      <c r="T180" s="110"/>
      <c r="U180" s="110"/>
      <c r="V180" s="110"/>
      <c r="W180" s="110">
        <v>8</v>
      </c>
      <c r="X180" s="75">
        <v>12</v>
      </c>
      <c r="Y180" s="75">
        <v>4</v>
      </c>
      <c r="Z180" s="110"/>
      <c r="AA180" s="75"/>
      <c r="AB180" s="75"/>
      <c r="AC180" s="75"/>
      <c r="AD180" s="75"/>
      <c r="AE180" s="75"/>
      <c r="AF180" s="75"/>
      <c r="AG180" s="75"/>
      <c r="AH180" s="75"/>
      <c r="AI180" s="75"/>
      <c r="AJ180" s="75"/>
    </row>
    <row r="181" spans="1:36" ht="14.25" customHeight="1" x14ac:dyDescent="0.25">
      <c r="A181" s="159">
        <v>81615800</v>
      </c>
      <c r="B181" s="220" t="s">
        <v>813</v>
      </c>
      <c r="C181" s="446" t="str">
        <f>VLOOKUP(B181,Satser!$I$133:$M$160,2,FALSE)</f>
        <v>IV</v>
      </c>
      <c r="D181" s="220" t="s">
        <v>1823</v>
      </c>
      <c r="E181" s="442" t="s">
        <v>2178</v>
      </c>
      <c r="F181" s="20" t="s">
        <v>1813</v>
      </c>
      <c r="G181" s="75" t="s">
        <v>527</v>
      </c>
      <c r="H181" s="310">
        <v>2014</v>
      </c>
      <c r="I181" s="110">
        <v>1409</v>
      </c>
      <c r="J181" s="110"/>
      <c r="K181" s="120">
        <f>IF(B181="",0,VLOOKUP(B181,Satser!$D$167:$F$194,3,FALSE)*IF(AA181="",0,VLOOKUP(AA181,Satser!$H$2:$J$14,2,FALSE)))</f>
        <v>0</v>
      </c>
      <c r="L181" s="120">
        <f>IF(B181="",0,VLOOKUP(B181,Satser!$I$167:$L$194,4,FALSE)*IF(AA181="",0,VLOOKUP(AA181,Satser!$H$2:$J$14,3,FALSE)))</f>
        <v>0</v>
      </c>
      <c r="M181" s="122">
        <f t="shared" si="2"/>
        <v>0</v>
      </c>
      <c r="N181" s="352" t="s">
        <v>1769</v>
      </c>
      <c r="O181" s="110"/>
      <c r="P181" s="110"/>
      <c r="Q181" s="241"/>
      <c r="R181" s="110"/>
      <c r="S181" s="110"/>
      <c r="T181" s="110"/>
      <c r="U181" s="110"/>
      <c r="V181" s="110"/>
      <c r="W181" s="110">
        <v>4</v>
      </c>
      <c r="X181" s="75">
        <v>12</v>
      </c>
      <c r="Y181" s="75">
        <v>8</v>
      </c>
      <c r="Z181" s="110"/>
      <c r="AA181" s="75"/>
      <c r="AB181" s="75"/>
      <c r="AC181" s="75"/>
      <c r="AD181" s="75"/>
      <c r="AE181" s="75"/>
      <c r="AF181" s="75"/>
      <c r="AG181" s="75"/>
      <c r="AH181" s="75"/>
      <c r="AI181" s="75"/>
      <c r="AJ181" s="75"/>
    </row>
    <row r="182" spans="1:36" ht="14.25" customHeight="1" x14ac:dyDescent="0.25">
      <c r="A182" s="159">
        <v>81615900</v>
      </c>
      <c r="B182" s="220" t="s">
        <v>813</v>
      </c>
      <c r="C182" s="446" t="str">
        <f>VLOOKUP(B182,Satser!$I$133:$M$160,2,FALSE)</f>
        <v>IV</v>
      </c>
      <c r="D182" s="220" t="s">
        <v>1783</v>
      </c>
      <c r="E182" s="442" t="s">
        <v>2180</v>
      </c>
      <c r="F182" s="20" t="s">
        <v>1813</v>
      </c>
      <c r="G182" s="75" t="s">
        <v>527</v>
      </c>
      <c r="H182" s="310">
        <v>2014</v>
      </c>
      <c r="I182" s="110">
        <v>1410</v>
      </c>
      <c r="J182" s="110"/>
      <c r="K182" s="120">
        <f>IF(B182="",0,VLOOKUP(B182,Satser!$D$167:$F$194,3,FALSE)*IF(AA182="",0,VLOOKUP(AA182,Satser!$H$2:$J$14,2,FALSE)))</f>
        <v>0</v>
      </c>
      <c r="L182" s="120">
        <f>IF(B182="",0,VLOOKUP(B182,Satser!$I$167:$L$194,4,FALSE)*IF(AA182="",0,VLOOKUP(AA182,Satser!$H$2:$J$14,3,FALSE)))</f>
        <v>0</v>
      </c>
      <c r="M182" s="122">
        <f t="shared" si="2"/>
        <v>0</v>
      </c>
      <c r="N182" s="352" t="s">
        <v>1804</v>
      </c>
      <c r="O182" s="110"/>
      <c r="P182" s="110"/>
      <c r="Q182" s="241"/>
      <c r="R182" s="110"/>
      <c r="S182" s="110"/>
      <c r="T182" s="110"/>
      <c r="U182" s="110"/>
      <c r="V182" s="110"/>
      <c r="W182" s="110">
        <v>3</v>
      </c>
      <c r="X182" s="75">
        <v>12</v>
      </c>
      <c r="Y182" s="75">
        <v>9</v>
      </c>
      <c r="Z182" s="110"/>
      <c r="AA182" s="75"/>
      <c r="AB182" s="75"/>
      <c r="AC182" s="75"/>
      <c r="AD182" s="75"/>
      <c r="AE182" s="75"/>
      <c r="AF182" s="75"/>
      <c r="AG182" s="75"/>
      <c r="AH182" s="75"/>
      <c r="AI182" s="75"/>
      <c r="AJ182" s="75"/>
    </row>
    <row r="183" spans="1:36" ht="14.25" customHeight="1" x14ac:dyDescent="0.25">
      <c r="A183" s="159">
        <v>81616000</v>
      </c>
      <c r="B183" s="220" t="s">
        <v>813</v>
      </c>
      <c r="C183" s="446" t="str">
        <f>VLOOKUP(B183,Satser!$I$133:$M$160,2,FALSE)</f>
        <v>IV</v>
      </c>
      <c r="D183" s="220" t="s">
        <v>1809</v>
      </c>
      <c r="E183" s="442" t="s">
        <v>2210</v>
      </c>
      <c r="F183" s="20" t="s">
        <v>1813</v>
      </c>
      <c r="G183" s="75"/>
      <c r="H183" s="310">
        <v>2014</v>
      </c>
      <c r="I183" s="110">
        <v>1411</v>
      </c>
      <c r="J183" s="110"/>
      <c r="K183" s="120">
        <f>IF(B183="",0,VLOOKUP(B183,Satser!$D$167:$F$194,3,FALSE)*IF(AA183="",0,VLOOKUP(AA183,Satser!$H$2:$J$14,2,FALSE)))</f>
        <v>0</v>
      </c>
      <c r="L183" s="120">
        <f>IF(B183="",0,VLOOKUP(B183,Satser!$I$167:$L$194,4,FALSE)*IF(AA183="",0,VLOOKUP(AA183,Satser!$H$2:$J$14,3,FALSE)))</f>
        <v>0</v>
      </c>
      <c r="M183" s="122">
        <f t="shared" si="2"/>
        <v>0</v>
      </c>
      <c r="N183" s="352" t="s">
        <v>1807</v>
      </c>
      <c r="O183" s="110"/>
      <c r="P183" s="110"/>
      <c r="Q183" s="241"/>
      <c r="R183" s="110"/>
      <c r="S183" s="110"/>
      <c r="T183" s="110"/>
      <c r="U183" s="110"/>
      <c r="V183" s="110"/>
      <c r="W183" s="110">
        <v>2</v>
      </c>
      <c r="X183" s="75">
        <v>12</v>
      </c>
      <c r="Y183" s="75">
        <v>10</v>
      </c>
      <c r="Z183" s="110"/>
      <c r="AA183" s="75"/>
      <c r="AB183" s="75"/>
      <c r="AC183" s="75"/>
      <c r="AD183" s="75"/>
      <c r="AE183" s="75"/>
      <c r="AF183" s="75"/>
      <c r="AG183" s="75"/>
      <c r="AH183" s="75"/>
      <c r="AI183" s="75"/>
      <c r="AJ183" s="75"/>
    </row>
    <row r="184" spans="1:36" ht="14.25" customHeight="1" x14ac:dyDescent="0.25">
      <c r="A184" s="159">
        <v>81616100</v>
      </c>
      <c r="B184" s="220" t="s">
        <v>817</v>
      </c>
      <c r="C184" s="446" t="str">
        <f>VLOOKUP(B184,Satser!$I$133:$M$160,2,FALSE)</f>
        <v>NV</v>
      </c>
      <c r="D184" s="220" t="s">
        <v>1913</v>
      </c>
      <c r="E184" s="442" t="s">
        <v>2166</v>
      </c>
      <c r="F184" s="20" t="s">
        <v>1813</v>
      </c>
      <c r="G184" s="75"/>
      <c r="H184" s="310">
        <v>2014</v>
      </c>
      <c r="I184" s="110">
        <v>1503</v>
      </c>
      <c r="J184" s="110"/>
      <c r="K184" s="120">
        <f>IF(B184="",0,VLOOKUP(B184,Satser!$D$167:$F$194,3,FALSE)*IF(AA184="",0,VLOOKUP(AA184,Satser!$H$2:$J$14,2,FALSE)))</f>
        <v>0</v>
      </c>
      <c r="L184" s="120">
        <f>IF(B184="",0,VLOOKUP(B184,Satser!$I$167:$L$194,4,FALSE)*IF(AA184="",0,VLOOKUP(AA184,Satser!$H$2:$J$14,3,FALSE)))</f>
        <v>0</v>
      </c>
      <c r="M184" s="122">
        <f t="shared" si="2"/>
        <v>0</v>
      </c>
      <c r="N184" s="352" t="s">
        <v>1934</v>
      </c>
      <c r="O184" s="110"/>
      <c r="P184" s="110"/>
      <c r="Q184" s="241"/>
      <c r="R184" s="110"/>
      <c r="S184" s="110"/>
      <c r="T184" s="110"/>
      <c r="U184" s="110"/>
      <c r="V184" s="110"/>
      <c r="W184" s="110"/>
      <c r="X184" s="75">
        <v>10</v>
      </c>
      <c r="Y184" s="75">
        <v>12</v>
      </c>
      <c r="Z184" s="110">
        <v>2</v>
      </c>
      <c r="AA184" s="75"/>
      <c r="AB184" s="75"/>
      <c r="AC184" s="75"/>
      <c r="AD184" s="75"/>
      <c r="AE184" s="75"/>
      <c r="AF184" s="75"/>
      <c r="AG184" s="75"/>
      <c r="AH184" s="75"/>
      <c r="AI184" s="75"/>
      <c r="AJ184" s="75"/>
    </row>
    <row r="185" spans="1:36" ht="14.25" customHeight="1" x14ac:dyDescent="0.25">
      <c r="A185" s="159">
        <v>81616200</v>
      </c>
      <c r="B185" s="220" t="s">
        <v>817</v>
      </c>
      <c r="C185" s="446" t="str">
        <f>VLOOKUP(B185,Satser!$I$133:$M$160,2,FALSE)</f>
        <v>NV</v>
      </c>
      <c r="D185" s="220" t="s">
        <v>2528</v>
      </c>
      <c r="E185" s="442">
        <v>662005</v>
      </c>
      <c r="F185" s="20" t="s">
        <v>1813</v>
      </c>
      <c r="G185" s="75"/>
      <c r="H185" s="310">
        <v>2014</v>
      </c>
      <c r="I185" s="110">
        <v>1702</v>
      </c>
      <c r="J185" s="110"/>
      <c r="K185" s="120">
        <f>IF(B185="",0,VLOOKUP(B185,Satser!$D$167:$F$194,3,FALSE)*IF(AA185="",0,VLOOKUP(AA185,Satser!$H$2:$J$14,2,FALSE)))</f>
        <v>89276.117771254561</v>
      </c>
      <c r="L185" s="120">
        <f>IF(B185="",0,VLOOKUP(B185,Satser!$I$167:$L$194,4,FALSE)*IF(AA185="",0,VLOOKUP(AA185,Satser!$H$2:$J$14,3,FALSE)))</f>
        <v>714208.94217003649</v>
      </c>
      <c r="M185" s="122">
        <f t="shared" si="2"/>
        <v>803485.05994129111</v>
      </c>
      <c r="N185" s="173" t="s">
        <v>2544</v>
      </c>
      <c r="O185" s="110"/>
      <c r="P185" s="110"/>
      <c r="Q185" s="241"/>
      <c r="R185" s="110"/>
      <c r="S185" s="110"/>
      <c r="T185" s="110"/>
      <c r="U185" s="110"/>
      <c r="V185" s="110"/>
      <c r="W185" s="110"/>
      <c r="X185" s="75"/>
      <c r="Y185" s="75"/>
      <c r="Z185" s="110">
        <v>11</v>
      </c>
      <c r="AA185" s="75">
        <v>12</v>
      </c>
      <c r="AB185" s="75">
        <v>1</v>
      </c>
      <c r="AC185" s="75"/>
      <c r="AD185" s="75"/>
      <c r="AE185" s="75"/>
      <c r="AF185" s="75"/>
      <c r="AG185" s="75"/>
      <c r="AH185" s="75"/>
      <c r="AI185" s="75"/>
      <c r="AJ185" s="75"/>
    </row>
    <row r="186" spans="1:36" ht="14.25" customHeight="1" x14ac:dyDescent="0.25">
      <c r="A186" s="159">
        <v>81616300</v>
      </c>
      <c r="B186" s="220" t="s">
        <v>817</v>
      </c>
      <c r="C186" s="446" t="str">
        <f>VLOOKUP(B186,Satser!$I$133:$M$160,2,FALSE)</f>
        <v>NV</v>
      </c>
      <c r="D186" s="220" t="s">
        <v>1801</v>
      </c>
      <c r="E186" s="442" t="s">
        <v>2165</v>
      </c>
      <c r="F186" s="20" t="s">
        <v>1813</v>
      </c>
      <c r="G186" s="75"/>
      <c r="H186" s="310">
        <v>2014</v>
      </c>
      <c r="I186" s="110">
        <v>1411</v>
      </c>
      <c r="J186" s="110"/>
      <c r="K186" s="120">
        <f>IF(B186="",0,VLOOKUP(B186,Satser!$D$167:$F$194,3,FALSE)*IF(AA186="",0,VLOOKUP(AA186,Satser!$H$2:$J$14,2,FALSE)))</f>
        <v>0</v>
      </c>
      <c r="L186" s="120">
        <f>IF(B186="",0,VLOOKUP(B186,Satser!$I$167:$L$194,4,FALSE)*IF(AA186="",0,VLOOKUP(AA186,Satser!$H$2:$J$14,3,FALSE)))</f>
        <v>0</v>
      </c>
      <c r="M186" s="122">
        <f t="shared" si="2"/>
        <v>0</v>
      </c>
      <c r="N186" s="352" t="s">
        <v>1805</v>
      </c>
      <c r="O186" s="110"/>
      <c r="P186" s="110"/>
      <c r="Q186" s="241"/>
      <c r="R186" s="110"/>
      <c r="S186" s="110"/>
      <c r="T186" s="110"/>
      <c r="U186" s="110"/>
      <c r="V186" s="110"/>
      <c r="W186" s="110">
        <v>2</v>
      </c>
      <c r="X186" s="75">
        <v>12</v>
      </c>
      <c r="Y186" s="75">
        <v>10</v>
      </c>
      <c r="Z186" s="110"/>
      <c r="AA186" s="75"/>
      <c r="AB186" s="75"/>
      <c r="AC186" s="75"/>
      <c r="AD186" s="75"/>
      <c r="AE186" s="75"/>
      <c r="AF186" s="75"/>
      <c r="AG186" s="75"/>
      <c r="AH186" s="75"/>
      <c r="AI186" s="75"/>
      <c r="AJ186" s="75"/>
    </row>
    <row r="187" spans="1:36" ht="14.25" customHeight="1" x14ac:dyDescent="0.25">
      <c r="A187" s="159">
        <v>81616400</v>
      </c>
      <c r="B187" s="220" t="s">
        <v>817</v>
      </c>
      <c r="C187" s="446" t="str">
        <f>VLOOKUP(B187,Satser!$I$133:$M$160,2,FALSE)</f>
        <v>NV</v>
      </c>
      <c r="D187" s="220" t="s">
        <v>1786</v>
      </c>
      <c r="E187" s="442" t="s">
        <v>2190</v>
      </c>
      <c r="F187" s="20" t="s">
        <v>1813</v>
      </c>
      <c r="G187" s="75"/>
      <c r="H187" s="310">
        <v>2014</v>
      </c>
      <c r="I187" s="110">
        <v>1408</v>
      </c>
      <c r="J187" s="110"/>
      <c r="K187" s="120">
        <f>IF(B187="",0,VLOOKUP(B187,Satser!$D$167:$F$194,3,FALSE)*IF(AA187="",0,VLOOKUP(AA187,Satser!$H$2:$J$14,2,FALSE)))</f>
        <v>0</v>
      </c>
      <c r="L187" s="120">
        <f>IF(B187="",0,VLOOKUP(B187,Satser!$I$167:$L$194,4,FALSE)*IF(AA187="",0,VLOOKUP(AA187,Satser!$H$2:$J$14,3,FALSE)))</f>
        <v>0</v>
      </c>
      <c r="M187" s="122">
        <f t="shared" si="2"/>
        <v>0</v>
      </c>
      <c r="N187" s="352" t="s">
        <v>1802</v>
      </c>
      <c r="O187" s="110"/>
      <c r="P187" s="110"/>
      <c r="Q187" s="241"/>
      <c r="R187" s="110"/>
      <c r="S187" s="110"/>
      <c r="T187" s="110"/>
      <c r="U187" s="110"/>
      <c r="V187" s="110"/>
      <c r="W187" s="110">
        <v>5</v>
      </c>
      <c r="X187" s="75">
        <v>12</v>
      </c>
      <c r="Y187" s="75">
        <v>7</v>
      </c>
      <c r="Z187" s="110"/>
      <c r="AA187" s="75"/>
      <c r="AB187" s="75"/>
      <c r="AC187" s="75"/>
      <c r="AD187" s="75"/>
      <c r="AE187" s="75"/>
      <c r="AF187" s="75"/>
      <c r="AG187" s="75"/>
      <c r="AH187" s="75"/>
      <c r="AI187" s="75"/>
      <c r="AJ187" s="75"/>
    </row>
    <row r="188" spans="1:36" ht="14.25" customHeight="1" x14ac:dyDescent="0.25">
      <c r="A188" s="159">
        <v>81616500</v>
      </c>
      <c r="B188" s="220" t="s">
        <v>818</v>
      </c>
      <c r="C188" s="446" t="str">
        <f>VLOOKUP(B188,Satser!$I$133:$M$160,2,FALSE)</f>
        <v>SU</v>
      </c>
      <c r="D188" s="220" t="s">
        <v>1587</v>
      </c>
      <c r="E188" s="442"/>
      <c r="F188" s="20" t="s">
        <v>1813</v>
      </c>
      <c r="G188" s="75"/>
      <c r="H188" s="310">
        <v>2014</v>
      </c>
      <c r="I188" s="110"/>
      <c r="J188" s="110"/>
      <c r="K188" s="120">
        <f>IF(B188="",0,VLOOKUP(B188,Satser!$D$167:$F$194,3,FALSE)*IF(AA188="",0,VLOOKUP(AA188,Satser!$H$2:$J$14,2,FALSE)))</f>
        <v>0</v>
      </c>
      <c r="L188" s="120">
        <f>IF(B188="",0,VLOOKUP(B188,Satser!$I$167:$L$194,4,FALSE)*IF(AA188="",0,VLOOKUP(AA188,Satser!$H$2:$J$14,3,FALSE)))</f>
        <v>0</v>
      </c>
      <c r="M188" s="122">
        <f t="shared" si="2"/>
        <v>0</v>
      </c>
      <c r="N188" s="352" t="s">
        <v>1594</v>
      </c>
      <c r="O188" s="110"/>
      <c r="P188" s="110"/>
      <c r="Q188" s="241"/>
      <c r="R188" s="110"/>
      <c r="S188" s="110"/>
      <c r="T188" s="110"/>
      <c r="U188" s="110"/>
      <c r="V188" s="110"/>
      <c r="W188" s="110">
        <v>4</v>
      </c>
      <c r="X188" s="75">
        <v>12</v>
      </c>
      <c r="Y188" s="75">
        <v>8</v>
      </c>
      <c r="Z188" s="110"/>
      <c r="AA188" s="75"/>
      <c r="AB188" s="75"/>
      <c r="AC188" s="75"/>
      <c r="AD188" s="75"/>
      <c r="AE188" s="75"/>
      <c r="AF188" s="75"/>
      <c r="AG188" s="75"/>
      <c r="AH188" s="75"/>
      <c r="AI188" s="75"/>
      <c r="AJ188" s="75"/>
    </row>
    <row r="189" spans="1:36" ht="14.25" customHeight="1" x14ac:dyDescent="0.25">
      <c r="A189" s="159">
        <v>81616600</v>
      </c>
      <c r="B189" s="220" t="s">
        <v>818</v>
      </c>
      <c r="C189" s="446" t="str">
        <f>VLOOKUP(B189,Satser!$I$133:$M$160,2,FALSE)</f>
        <v>SU</v>
      </c>
      <c r="D189" s="220" t="s">
        <v>1587</v>
      </c>
      <c r="E189" s="442"/>
      <c r="F189" s="20" t="s">
        <v>1813</v>
      </c>
      <c r="G189" s="75"/>
      <c r="H189" s="310">
        <v>2014</v>
      </c>
      <c r="I189" s="110"/>
      <c r="J189" s="110"/>
      <c r="K189" s="120">
        <f>IF(B189="",0,VLOOKUP(B189,Satser!$D$167:$F$194,3,FALSE)*IF(AA189="",0,VLOOKUP(AA189,Satser!$H$2:$J$14,2,FALSE)))</f>
        <v>0</v>
      </c>
      <c r="L189" s="120">
        <f>IF(B189="",0,VLOOKUP(B189,Satser!$I$167:$L$194,4,FALSE)*IF(AA189="",0,VLOOKUP(AA189,Satser!$H$2:$J$14,3,FALSE)))</f>
        <v>0</v>
      </c>
      <c r="M189" s="122">
        <f t="shared" si="2"/>
        <v>0</v>
      </c>
      <c r="N189" s="352" t="s">
        <v>1594</v>
      </c>
      <c r="O189" s="110"/>
      <c r="P189" s="110"/>
      <c r="Q189" s="241"/>
      <c r="R189" s="110"/>
      <c r="S189" s="110"/>
      <c r="T189" s="110"/>
      <c r="U189" s="110"/>
      <c r="V189" s="110"/>
      <c r="W189" s="110">
        <v>4</v>
      </c>
      <c r="X189" s="75">
        <v>12</v>
      </c>
      <c r="Y189" s="75">
        <v>8</v>
      </c>
      <c r="Z189" s="110"/>
      <c r="AA189" s="75"/>
      <c r="AB189" s="75"/>
      <c r="AC189" s="75"/>
      <c r="AD189" s="75"/>
      <c r="AE189" s="75"/>
      <c r="AF189" s="75"/>
      <c r="AG189" s="75"/>
      <c r="AH189" s="75"/>
      <c r="AI189" s="75"/>
      <c r="AJ189" s="75"/>
    </row>
    <row r="190" spans="1:36" ht="14.25" customHeight="1" x14ac:dyDescent="0.25">
      <c r="A190" s="159">
        <v>81616700</v>
      </c>
      <c r="B190" s="220" t="s">
        <v>818</v>
      </c>
      <c r="C190" s="446" t="str">
        <f>VLOOKUP(B190,Satser!$I$133:$M$160,2,FALSE)</f>
        <v>SU</v>
      </c>
      <c r="D190" s="220" t="s">
        <v>1587</v>
      </c>
      <c r="E190" s="442"/>
      <c r="F190" s="20" t="s">
        <v>1813</v>
      </c>
      <c r="G190" s="75"/>
      <c r="H190" s="310">
        <v>2014</v>
      </c>
      <c r="I190" s="110"/>
      <c r="J190" s="110"/>
      <c r="K190" s="120">
        <f>IF(B190="",0,VLOOKUP(B190,Satser!$D$167:$F$194,3,FALSE)*IF(AA190="",0,VLOOKUP(AA190,Satser!$H$2:$J$14,2,FALSE)))</f>
        <v>0</v>
      </c>
      <c r="L190" s="120">
        <f>IF(B190="",0,VLOOKUP(B190,Satser!$I$167:$L$194,4,FALSE)*IF(AA190="",0,VLOOKUP(AA190,Satser!$H$2:$J$14,3,FALSE)))</f>
        <v>0</v>
      </c>
      <c r="M190" s="122">
        <f t="shared" si="2"/>
        <v>0</v>
      </c>
      <c r="N190" s="352" t="s">
        <v>1594</v>
      </c>
      <c r="O190" s="110"/>
      <c r="P190" s="110"/>
      <c r="Q190" s="241"/>
      <c r="R190" s="110"/>
      <c r="S190" s="110"/>
      <c r="T190" s="110"/>
      <c r="U190" s="110"/>
      <c r="V190" s="110"/>
      <c r="W190" s="110">
        <v>4</v>
      </c>
      <c r="X190" s="75">
        <v>12</v>
      </c>
      <c r="Y190" s="75">
        <v>8</v>
      </c>
      <c r="Z190" s="110"/>
      <c r="AA190" s="75"/>
      <c r="AB190" s="75"/>
      <c r="AC190" s="75"/>
      <c r="AD190" s="75"/>
      <c r="AE190" s="75"/>
      <c r="AF190" s="75"/>
      <c r="AG190" s="75"/>
      <c r="AH190" s="75"/>
      <c r="AI190" s="75"/>
      <c r="AJ190" s="75"/>
    </row>
    <row r="191" spans="1:36" ht="14.25" customHeight="1" x14ac:dyDescent="0.25">
      <c r="A191" s="159">
        <v>81616800</v>
      </c>
      <c r="B191" s="220" t="s">
        <v>818</v>
      </c>
      <c r="C191" s="446" t="str">
        <f>VLOOKUP(B191,Satser!$I$133:$M$160,2,FALSE)</f>
        <v>SU</v>
      </c>
      <c r="D191" s="220" t="s">
        <v>1587</v>
      </c>
      <c r="E191" s="442"/>
      <c r="F191" s="20" t="s">
        <v>1813</v>
      </c>
      <c r="G191" s="75"/>
      <c r="H191" s="310">
        <v>2014</v>
      </c>
      <c r="I191" s="110"/>
      <c r="J191" s="110"/>
      <c r="K191" s="120">
        <f>IF(B191="",0,VLOOKUP(B191,Satser!$D$167:$F$194,3,FALSE)*IF(AA191="",0,VLOOKUP(AA191,Satser!$H$2:$J$14,2,FALSE)))</f>
        <v>0</v>
      </c>
      <c r="L191" s="120">
        <f>IF(B191="",0,VLOOKUP(B191,Satser!$I$167:$L$194,4,FALSE)*IF(AA191="",0,VLOOKUP(AA191,Satser!$H$2:$J$14,3,FALSE)))</f>
        <v>0</v>
      </c>
      <c r="M191" s="122">
        <f t="shared" si="2"/>
        <v>0</v>
      </c>
      <c r="N191" s="352" t="s">
        <v>1594</v>
      </c>
      <c r="O191" s="110"/>
      <c r="P191" s="110"/>
      <c r="Q191" s="241"/>
      <c r="R191" s="110"/>
      <c r="S191" s="110"/>
      <c r="T191" s="110"/>
      <c r="U191" s="110"/>
      <c r="V191" s="110"/>
      <c r="W191" s="110">
        <v>4</v>
      </c>
      <c r="X191" s="75">
        <v>12</v>
      </c>
      <c r="Y191" s="75">
        <v>8</v>
      </c>
      <c r="Z191" s="110"/>
      <c r="AA191" s="75"/>
      <c r="AB191" s="75"/>
      <c r="AC191" s="75"/>
      <c r="AD191" s="75"/>
      <c r="AE191" s="75"/>
      <c r="AF191" s="75"/>
      <c r="AG191" s="75"/>
      <c r="AH191" s="75"/>
      <c r="AI191" s="75"/>
      <c r="AJ191" s="75"/>
    </row>
    <row r="192" spans="1:36" ht="14.25" customHeight="1" x14ac:dyDescent="0.25">
      <c r="A192" s="159">
        <v>81616900</v>
      </c>
      <c r="B192" s="220" t="s">
        <v>804</v>
      </c>
      <c r="C192" s="446" t="str">
        <f>VLOOKUP(B192,Satser!$I$133:$M$160,2,FALSE)</f>
        <v>AD</v>
      </c>
      <c r="D192" s="75" t="s">
        <v>1900</v>
      </c>
      <c r="E192" s="442" t="s">
        <v>2204</v>
      </c>
      <c r="F192" s="20" t="s">
        <v>1812</v>
      </c>
      <c r="G192" s="75"/>
      <c r="H192" s="310">
        <v>2014</v>
      </c>
      <c r="I192" s="110"/>
      <c r="J192" s="110"/>
      <c r="K192" s="120">
        <f>IF(B192="",0,VLOOKUP(B192,Satser!$D$167:$F$194,3,FALSE)*IF(AA192="",0,VLOOKUP(AA192,Satser!$H$2:$J$14,2,FALSE)))</f>
        <v>0</v>
      </c>
      <c r="L192" s="120">
        <f>IF(B192="",0,VLOOKUP(B192,Satser!$I$167:$L$194,4,FALSE)*IF(AA192="",0,VLOOKUP(AA192,Satser!$H$2:$J$14,3,FALSE)))</f>
        <v>0</v>
      </c>
      <c r="M192" s="122">
        <f t="shared" si="2"/>
        <v>0</v>
      </c>
      <c r="N192" s="352" t="s">
        <v>1904</v>
      </c>
      <c r="O192" s="110"/>
      <c r="P192" s="110"/>
      <c r="Q192" s="241"/>
      <c r="R192" s="110"/>
      <c r="S192" s="110"/>
      <c r="T192" s="110"/>
      <c r="U192" s="110"/>
      <c r="V192" s="110"/>
      <c r="W192" s="110"/>
      <c r="X192" s="75">
        <v>9</v>
      </c>
      <c r="Y192" s="75">
        <v>12</v>
      </c>
      <c r="Z192" s="110">
        <v>3</v>
      </c>
      <c r="AA192" s="75"/>
      <c r="AB192" s="75"/>
      <c r="AC192" s="75"/>
      <c r="AD192" s="75"/>
      <c r="AE192" s="75"/>
      <c r="AF192" s="75"/>
      <c r="AG192" s="75"/>
      <c r="AH192" s="75"/>
      <c r="AI192" s="75"/>
      <c r="AJ192" s="75"/>
    </row>
    <row r="193" spans="1:36" ht="14.25" customHeight="1" x14ac:dyDescent="0.25">
      <c r="A193" s="159">
        <v>81617000</v>
      </c>
      <c r="B193" s="220" t="s">
        <v>810</v>
      </c>
      <c r="C193" s="446" t="str">
        <f>VLOOKUP(B193,Satser!$I$133:$M$160,2,FALSE)</f>
        <v>HF</v>
      </c>
      <c r="D193" s="75" t="s">
        <v>1800</v>
      </c>
      <c r="E193" s="442" t="s">
        <v>2163</v>
      </c>
      <c r="F193" s="20" t="s">
        <v>1812</v>
      </c>
      <c r="G193" s="75"/>
      <c r="H193" s="310">
        <v>2014</v>
      </c>
      <c r="I193" s="110">
        <v>1408</v>
      </c>
      <c r="J193" s="110"/>
      <c r="K193" s="120">
        <f>IF(B193="",0,VLOOKUP(B193,Satser!$D$167:$F$194,3,FALSE)*IF(AA193="",0,VLOOKUP(AA193,Satser!$H$2:$J$14,2,FALSE)))</f>
        <v>0</v>
      </c>
      <c r="L193" s="120">
        <f>IF(B193="",0,VLOOKUP(B193,Satser!$I$167:$L$194,4,FALSE)*IF(AA193="",0,VLOOKUP(AA193,Satser!$H$2:$J$14,3,FALSE)))</f>
        <v>0</v>
      </c>
      <c r="M193" s="122">
        <f t="shared" si="2"/>
        <v>0</v>
      </c>
      <c r="N193" s="352" t="s">
        <v>1803</v>
      </c>
      <c r="O193" s="110"/>
      <c r="P193" s="110"/>
      <c r="Q193" s="241"/>
      <c r="R193" s="110"/>
      <c r="S193" s="110"/>
      <c r="T193" s="110"/>
      <c r="U193" s="110"/>
      <c r="V193" s="110"/>
      <c r="W193" s="110">
        <v>5</v>
      </c>
      <c r="X193" s="75">
        <v>12</v>
      </c>
      <c r="Y193" s="75">
        <v>7</v>
      </c>
      <c r="Z193" s="110"/>
      <c r="AA193" s="75"/>
      <c r="AB193" s="75"/>
      <c r="AC193" s="75"/>
      <c r="AD193" s="75"/>
      <c r="AE193" s="75"/>
      <c r="AF193" s="75"/>
      <c r="AG193" s="75"/>
      <c r="AH193" s="75"/>
      <c r="AI193" s="75"/>
      <c r="AJ193" s="75"/>
    </row>
    <row r="194" spans="1:36" ht="14.25" customHeight="1" x14ac:dyDescent="0.25">
      <c r="A194" s="159">
        <v>81617100</v>
      </c>
      <c r="B194" s="220" t="s">
        <v>812</v>
      </c>
      <c r="C194" s="446" t="str">
        <f>VLOOKUP(B194,Satser!$I$133:$M$160,2,FALSE)</f>
        <v>IE</v>
      </c>
      <c r="D194" s="75" t="s">
        <v>2662</v>
      </c>
      <c r="E194" s="442">
        <v>633505</v>
      </c>
      <c r="F194" s="20" t="s">
        <v>1812</v>
      </c>
      <c r="G194" s="75" t="s">
        <v>527</v>
      </c>
      <c r="H194" s="310">
        <v>2014</v>
      </c>
      <c r="I194" s="110">
        <v>1709</v>
      </c>
      <c r="J194" s="110"/>
      <c r="K194" s="120">
        <f>IF(B194="",0,VLOOKUP(B194,Satser!$D$167:$F$194,3,FALSE)*IF(AA194="",0,VLOOKUP(AA194,Satser!$H$2:$J$14,2,FALSE)))</f>
        <v>89276.117771254561</v>
      </c>
      <c r="L194" s="120">
        <f>IF(B194="",0,VLOOKUP(B194,Satser!$I$167:$L$194,4,FALSE)*IF(AA194="",0,VLOOKUP(AA194,Satser!$H$2:$J$14,3,FALSE)))</f>
        <v>714208.94217003649</v>
      </c>
      <c r="M194" s="122">
        <f t="shared" si="2"/>
        <v>803485.05994129111</v>
      </c>
      <c r="N194" s="173" t="s">
        <v>2685</v>
      </c>
      <c r="O194" s="110"/>
      <c r="P194" s="110"/>
      <c r="Q194" s="241"/>
      <c r="R194" s="110"/>
      <c r="S194" s="110"/>
      <c r="T194" s="110"/>
      <c r="U194" s="110"/>
      <c r="V194" s="110"/>
      <c r="W194" s="110"/>
      <c r="X194" s="75"/>
      <c r="Y194" s="75"/>
      <c r="Z194" s="110">
        <v>4</v>
      </c>
      <c r="AA194" s="75">
        <v>12</v>
      </c>
      <c r="AB194" s="75">
        <v>8</v>
      </c>
      <c r="AC194" s="75"/>
      <c r="AD194" s="75"/>
      <c r="AE194" s="75"/>
      <c r="AF194" s="75"/>
      <c r="AG194" s="75"/>
      <c r="AH194" s="75"/>
      <c r="AI194" s="75"/>
      <c r="AJ194" s="75"/>
    </row>
    <row r="195" spans="1:36" ht="14.25" customHeight="1" x14ac:dyDescent="0.25">
      <c r="A195" s="159">
        <v>81617200</v>
      </c>
      <c r="B195" s="220" t="s">
        <v>813</v>
      </c>
      <c r="C195" s="446" t="str">
        <f>VLOOKUP(B195,Satser!$I$133:$M$160,2,FALSE)</f>
        <v>IV</v>
      </c>
      <c r="D195" s="220" t="s">
        <v>2035</v>
      </c>
      <c r="E195" s="442" t="s">
        <v>2182</v>
      </c>
      <c r="F195" s="20" t="s">
        <v>1812</v>
      </c>
      <c r="G195" s="220" t="s">
        <v>530</v>
      </c>
      <c r="H195" s="310">
        <v>2014</v>
      </c>
      <c r="I195" s="110">
        <v>1601</v>
      </c>
      <c r="J195" s="110"/>
      <c r="K195" s="120">
        <f>IF(B195="",0,VLOOKUP(B195,Satser!$D$167:$F$194,3,FALSE)*IF(AA195="",0,VLOOKUP(AA195,Satser!$H$2:$J$14,2,FALSE)))</f>
        <v>0</v>
      </c>
      <c r="L195" s="120">
        <f>IF(B195="",0,VLOOKUP(B195,Satser!$I$167:$L$194,4,FALSE)*IF(AA195="",0,VLOOKUP(AA195,Satser!$H$2:$J$14,3,FALSE)))</f>
        <v>0</v>
      </c>
      <c r="M195" s="122">
        <f t="shared" si="2"/>
        <v>0</v>
      </c>
      <c r="N195" s="173" t="s">
        <v>2063</v>
      </c>
      <c r="O195" s="110"/>
      <c r="P195" s="110"/>
      <c r="Q195" s="241"/>
      <c r="R195" s="110"/>
      <c r="S195" s="110"/>
      <c r="T195" s="110"/>
      <c r="U195" s="110"/>
      <c r="V195" s="110"/>
      <c r="W195" s="110"/>
      <c r="X195" s="75"/>
      <c r="Y195" s="75">
        <v>12</v>
      </c>
      <c r="Z195" s="110">
        <v>12</v>
      </c>
      <c r="AA195" s="75"/>
      <c r="AB195" s="75"/>
      <c r="AC195" s="75"/>
      <c r="AD195" s="75"/>
      <c r="AE195" s="75"/>
      <c r="AF195" s="75"/>
      <c r="AG195" s="75"/>
      <c r="AH195" s="75"/>
      <c r="AI195" s="75"/>
      <c r="AJ195" s="75"/>
    </row>
    <row r="196" spans="1:36" ht="14.25" customHeight="1" x14ac:dyDescent="0.25">
      <c r="A196" s="159">
        <v>81617300</v>
      </c>
      <c r="B196" s="220" t="s">
        <v>809</v>
      </c>
      <c r="C196" s="446" t="str">
        <f>VLOOKUP(B196,Satser!$I$133:$M$160,2,FALSE)</f>
        <v>MH</v>
      </c>
      <c r="D196" s="75" t="s">
        <v>1593</v>
      </c>
      <c r="E196" s="442"/>
      <c r="F196" s="20" t="s">
        <v>1812</v>
      </c>
      <c r="G196" s="75"/>
      <c r="H196" s="310">
        <v>2014</v>
      </c>
      <c r="I196" s="110"/>
      <c r="J196" s="110"/>
      <c r="K196" s="120">
        <f>IF(B196="",0,VLOOKUP(B196,Satser!$D$167:$F$194,3,FALSE)*IF(AA196="",0,VLOOKUP(AA196,Satser!$H$2:$J$14,2,FALSE)))</f>
        <v>0</v>
      </c>
      <c r="L196" s="120">
        <f>IF(B196="",0,VLOOKUP(B196,Satser!$I$167:$L$194,4,FALSE)*IF(AA196="",0,VLOOKUP(AA196,Satser!$H$2:$J$14,3,FALSE)))</f>
        <v>0</v>
      </c>
      <c r="M196" s="122">
        <f t="shared" si="2"/>
        <v>0</v>
      </c>
      <c r="N196" s="352" t="s">
        <v>1594</v>
      </c>
      <c r="O196" s="110"/>
      <c r="P196" s="110"/>
      <c r="Q196" s="241"/>
      <c r="R196" s="110"/>
      <c r="S196" s="110"/>
      <c r="T196" s="110"/>
      <c r="U196" s="110"/>
      <c r="V196" s="110"/>
      <c r="W196" s="110">
        <v>4</v>
      </c>
      <c r="X196" s="75">
        <v>12</v>
      </c>
      <c r="Y196" s="75">
        <v>8</v>
      </c>
      <c r="Z196" s="110"/>
      <c r="AA196" s="75"/>
      <c r="AB196" s="75"/>
      <c r="AC196" s="75"/>
      <c r="AD196" s="75"/>
      <c r="AE196" s="75"/>
      <c r="AF196" s="75"/>
      <c r="AG196" s="75"/>
      <c r="AH196" s="75"/>
      <c r="AI196" s="75"/>
      <c r="AJ196" s="75"/>
    </row>
    <row r="197" spans="1:36" ht="14.25" customHeight="1" x14ac:dyDescent="0.25">
      <c r="A197" s="159">
        <v>81617400</v>
      </c>
      <c r="B197" s="220" t="s">
        <v>817</v>
      </c>
      <c r="C197" s="446" t="str">
        <f>VLOOKUP(B197,Satser!$I$133:$M$160,2,FALSE)</f>
        <v>NV</v>
      </c>
      <c r="D197" s="75" t="s">
        <v>1915</v>
      </c>
      <c r="E197" s="442" t="s">
        <v>2165</v>
      </c>
      <c r="F197" s="20" t="s">
        <v>1812</v>
      </c>
      <c r="G197" s="75"/>
      <c r="H197" s="310">
        <v>2014</v>
      </c>
      <c r="I197" s="110">
        <v>1504</v>
      </c>
      <c r="J197" s="110"/>
      <c r="K197" s="120">
        <f>IF(B197="",0,VLOOKUP(B197,Satser!$D$167:$F$194,3,FALSE)*IF(AA197="",0,VLOOKUP(AA197,Satser!$H$2:$J$14,2,FALSE)))</f>
        <v>0</v>
      </c>
      <c r="L197" s="120">
        <f>IF(B197="",0,VLOOKUP(B197,Satser!$I$167:$L$194,4,FALSE)*IF(AA197="",0,VLOOKUP(AA197,Satser!$H$2:$J$14,3,FALSE)))</f>
        <v>0</v>
      </c>
      <c r="M197" s="122">
        <f t="shared" si="2"/>
        <v>0</v>
      </c>
      <c r="N197" s="352" t="s">
        <v>1934</v>
      </c>
      <c r="O197" s="110"/>
      <c r="P197" s="110"/>
      <c r="Q197" s="241"/>
      <c r="R197" s="110"/>
      <c r="S197" s="110"/>
      <c r="T197" s="110"/>
      <c r="U197" s="110"/>
      <c r="V197" s="110"/>
      <c r="W197" s="110"/>
      <c r="X197" s="75">
        <v>9</v>
      </c>
      <c r="Y197" s="75">
        <v>12</v>
      </c>
      <c r="Z197" s="110">
        <v>3</v>
      </c>
      <c r="AA197" s="75"/>
      <c r="AB197" s="75"/>
      <c r="AC197" s="75"/>
      <c r="AD197" s="75"/>
      <c r="AE197" s="75"/>
      <c r="AF197" s="75"/>
      <c r="AG197" s="75"/>
      <c r="AH197" s="75"/>
      <c r="AI197" s="75"/>
      <c r="AJ197" s="75"/>
    </row>
    <row r="198" spans="1:36" ht="14.25" customHeight="1" x14ac:dyDescent="0.25">
      <c r="A198" s="159">
        <v>81617500</v>
      </c>
      <c r="B198" s="220" t="s">
        <v>818</v>
      </c>
      <c r="C198" s="446" t="str">
        <f>VLOOKUP(B198,Satser!$I$133:$M$160,2,FALSE)</f>
        <v>SU</v>
      </c>
      <c r="D198" s="75" t="s">
        <v>1593</v>
      </c>
      <c r="E198" s="442"/>
      <c r="F198" s="20" t="s">
        <v>1812</v>
      </c>
      <c r="G198" s="75"/>
      <c r="H198" s="310">
        <v>2014</v>
      </c>
      <c r="I198" s="110"/>
      <c r="J198" s="110"/>
      <c r="K198" s="120">
        <f>IF(B198="",0,VLOOKUP(B198,Satser!$D$167:$F$194,3,FALSE)*IF(AA198="",0,VLOOKUP(AA198,Satser!$H$2:$J$14,2,FALSE)))</f>
        <v>0</v>
      </c>
      <c r="L198" s="120">
        <f>IF(B198="",0,VLOOKUP(B198,Satser!$I$167:$L$194,4,FALSE)*IF(AA198="",0,VLOOKUP(AA198,Satser!$H$2:$J$14,3,FALSE)))</f>
        <v>0</v>
      </c>
      <c r="M198" s="122">
        <f t="shared" si="2"/>
        <v>0</v>
      </c>
      <c r="N198" s="352" t="s">
        <v>1594</v>
      </c>
      <c r="O198" s="110"/>
      <c r="P198" s="110"/>
      <c r="Q198" s="241"/>
      <c r="R198" s="110"/>
      <c r="S198" s="110"/>
      <c r="T198" s="110"/>
      <c r="U198" s="110"/>
      <c r="V198" s="110"/>
      <c r="W198" s="110">
        <v>4</v>
      </c>
      <c r="X198" s="75">
        <v>12</v>
      </c>
      <c r="Y198" s="75">
        <v>8</v>
      </c>
      <c r="Z198" s="110"/>
      <c r="AA198" s="75"/>
      <c r="AB198" s="75"/>
      <c r="AC198" s="75"/>
      <c r="AD198" s="75"/>
      <c r="AE198" s="75"/>
      <c r="AF198" s="75"/>
      <c r="AG198" s="75"/>
      <c r="AH198" s="75"/>
      <c r="AI198" s="75"/>
      <c r="AJ198" s="75"/>
    </row>
    <row r="199" spans="1:36" ht="14.25" customHeight="1" x14ac:dyDescent="0.25">
      <c r="A199" s="159">
        <v>81617600</v>
      </c>
      <c r="B199" s="220" t="s">
        <v>829</v>
      </c>
      <c r="C199" s="446" t="str">
        <f>VLOOKUP(B199,Satser!$I$133:$M$160,2,FALSE)</f>
        <v>VM</v>
      </c>
      <c r="D199" s="220" t="s">
        <v>1911</v>
      </c>
      <c r="E199" s="442" t="s">
        <v>2206</v>
      </c>
      <c r="F199" s="20" t="s">
        <v>1812</v>
      </c>
      <c r="G199" s="75"/>
      <c r="H199" s="310">
        <v>2014</v>
      </c>
      <c r="I199" s="110">
        <v>1501</v>
      </c>
      <c r="J199" s="110"/>
      <c r="K199" s="120">
        <f>IF(B199="",0,VLOOKUP(B199,Satser!$D$167:$F$194,3,FALSE)*IF(AA199="",0,VLOOKUP(AA199,Satser!$H$2:$J$14,2,FALSE)))</f>
        <v>0</v>
      </c>
      <c r="L199" s="120">
        <f>IF(B199="",0,VLOOKUP(B199,Satser!$I$167:$L$194,4,FALSE)*IF(AA199="",0,VLOOKUP(AA199,Satser!$H$2:$J$14,3,FALSE)))</f>
        <v>0</v>
      </c>
      <c r="M199" s="122">
        <f t="shared" si="2"/>
        <v>0</v>
      </c>
      <c r="N199" s="352" t="s">
        <v>1935</v>
      </c>
      <c r="O199" s="110"/>
      <c r="P199" s="110"/>
      <c r="Q199" s="241"/>
      <c r="R199" s="110"/>
      <c r="S199" s="110"/>
      <c r="T199" s="110"/>
      <c r="U199" s="110"/>
      <c r="V199" s="110"/>
      <c r="W199" s="110"/>
      <c r="X199" s="75">
        <v>12</v>
      </c>
      <c r="Y199" s="75">
        <v>12</v>
      </c>
      <c r="Z199" s="110"/>
      <c r="AA199" s="75"/>
      <c r="AB199" s="75"/>
      <c r="AC199" s="75"/>
      <c r="AD199" s="75"/>
      <c r="AE199" s="75"/>
      <c r="AF199" s="75"/>
      <c r="AG199" s="75"/>
      <c r="AH199" s="75"/>
      <c r="AI199" s="75"/>
      <c r="AJ199" s="75"/>
    </row>
    <row r="200" spans="1:36" ht="14.25" customHeight="1" x14ac:dyDescent="0.25">
      <c r="A200" s="159">
        <v>81617700</v>
      </c>
      <c r="B200" s="220" t="s">
        <v>829</v>
      </c>
      <c r="C200" s="446" t="str">
        <f>VLOOKUP(B200,Satser!$I$133:$M$160,2,FALSE)</f>
        <v>VM</v>
      </c>
      <c r="D200" s="220" t="s">
        <v>1912</v>
      </c>
      <c r="E200" s="442" t="s">
        <v>2206</v>
      </c>
      <c r="F200" s="20" t="s">
        <v>1812</v>
      </c>
      <c r="G200" s="75"/>
      <c r="H200" s="310">
        <v>2014</v>
      </c>
      <c r="I200" s="110">
        <v>1503</v>
      </c>
      <c r="J200" s="110"/>
      <c r="K200" s="120">
        <f>IF(B200="",0,VLOOKUP(B200,Satser!$D$167:$F$194,3,FALSE)*IF(AA200="",0,VLOOKUP(AA200,Satser!$H$2:$J$14,2,FALSE)))</f>
        <v>0</v>
      </c>
      <c r="L200" s="120">
        <f>IF(B200="",0,VLOOKUP(B200,Satser!$I$167:$L$194,4,FALSE)*IF(AA200="",0,VLOOKUP(AA200,Satser!$H$2:$J$14,3,FALSE)))</f>
        <v>0</v>
      </c>
      <c r="M200" s="122">
        <f t="shared" si="2"/>
        <v>0</v>
      </c>
      <c r="N200" s="352" t="s">
        <v>1935</v>
      </c>
      <c r="O200" s="110"/>
      <c r="P200" s="110"/>
      <c r="Q200" s="241"/>
      <c r="R200" s="110"/>
      <c r="S200" s="110"/>
      <c r="T200" s="110"/>
      <c r="U200" s="110"/>
      <c r="V200" s="110"/>
      <c r="W200" s="110"/>
      <c r="X200" s="75">
        <v>10</v>
      </c>
      <c r="Y200" s="75">
        <v>12</v>
      </c>
      <c r="Z200" s="110">
        <v>2</v>
      </c>
      <c r="AA200" s="75"/>
      <c r="AB200" s="75"/>
      <c r="AC200" s="75"/>
      <c r="AD200" s="75"/>
      <c r="AE200" s="75"/>
      <c r="AF200" s="75"/>
      <c r="AG200" s="75"/>
      <c r="AH200" s="75"/>
      <c r="AI200" s="75"/>
      <c r="AJ200" s="75"/>
    </row>
    <row r="201" spans="1:36" ht="14.25" customHeight="1" x14ac:dyDescent="0.25">
      <c r="A201" s="159">
        <v>81617800</v>
      </c>
      <c r="B201" s="220" t="s">
        <v>812</v>
      </c>
      <c r="C201" s="446" t="str">
        <f>VLOOKUP(B201,Satser!$I$133:$M$160,2,FALSE)</f>
        <v>IE</v>
      </c>
      <c r="D201" s="220" t="s">
        <v>1757</v>
      </c>
      <c r="E201" s="442" t="s">
        <v>2177</v>
      </c>
      <c r="F201" s="20" t="s">
        <v>1813</v>
      </c>
      <c r="G201" s="75" t="s">
        <v>527</v>
      </c>
      <c r="H201" s="413">
        <v>2015</v>
      </c>
      <c r="I201" s="110">
        <v>1501</v>
      </c>
      <c r="J201" s="110"/>
      <c r="K201" s="120">
        <f>IF(B201="",0,VLOOKUP(B201,Satser!$D$167:$F$194,3,FALSE)*IF(AA201="",0,VLOOKUP(AA201,Satser!$H$2:$J$14,2,FALSE)))</f>
        <v>0</v>
      </c>
      <c r="L201" s="120">
        <f>IF(B201="",0,VLOOKUP(B201,Satser!$I$167:$L$194,4,FALSE)*IF(AA201="",0,VLOOKUP(AA201,Satser!$H$2:$J$14,3,FALSE)))</f>
        <v>0</v>
      </c>
      <c r="M201" s="122">
        <f t="shared" si="2"/>
        <v>0</v>
      </c>
      <c r="N201" s="352" t="s">
        <v>1729</v>
      </c>
      <c r="O201" s="110"/>
      <c r="P201" s="110"/>
      <c r="Q201" s="241"/>
      <c r="R201" s="110"/>
      <c r="S201" s="110"/>
      <c r="T201" s="110"/>
      <c r="U201" s="110"/>
      <c r="V201" s="110"/>
      <c r="W201" s="110"/>
      <c r="X201" s="75">
        <v>12</v>
      </c>
      <c r="Y201" s="75">
        <v>12</v>
      </c>
      <c r="Z201" s="110"/>
      <c r="AA201" s="75"/>
      <c r="AB201" s="75"/>
      <c r="AC201" s="75"/>
      <c r="AD201" s="75"/>
      <c r="AE201" s="75"/>
      <c r="AF201" s="75"/>
      <c r="AG201" s="75"/>
      <c r="AH201" s="75"/>
      <c r="AI201" s="75"/>
      <c r="AJ201" s="75"/>
    </row>
    <row r="202" spans="1:36" ht="14.25" customHeight="1" x14ac:dyDescent="0.25">
      <c r="A202" s="159">
        <v>81617801</v>
      </c>
      <c r="B202" s="220" t="s">
        <v>804</v>
      </c>
      <c r="C202" s="446" t="str">
        <f>VLOOKUP(B202,Satser!$I$133:$M$160,2,FALSE)</f>
        <v>AD</v>
      </c>
      <c r="D202" s="220" t="s">
        <v>1901</v>
      </c>
      <c r="E202" s="442" t="s">
        <v>2170</v>
      </c>
      <c r="F202" s="20" t="s">
        <v>1813</v>
      </c>
      <c r="G202" s="75"/>
      <c r="H202" s="413">
        <v>2015</v>
      </c>
      <c r="I202" s="110"/>
      <c r="J202" s="110"/>
      <c r="K202" s="120">
        <f>IF(B202="",0,VLOOKUP(B202,Satser!$D$167:$F$194,3,FALSE)*IF(AA202="",0,VLOOKUP(AA202,Satser!$H$2:$J$14,2,FALSE)))</f>
        <v>0</v>
      </c>
      <c r="L202" s="120">
        <f>IF(B202="",0,VLOOKUP(B202,Satser!$I$167:$L$194,4,FALSE)*IF(AA202="",0,VLOOKUP(AA202,Satser!$H$2:$J$14,3,FALSE)))</f>
        <v>0</v>
      </c>
      <c r="M202" s="122">
        <f t="shared" ref="M202:M265" si="3">SUM(K202:L202)</f>
        <v>0</v>
      </c>
      <c r="N202" s="352" t="s">
        <v>1905</v>
      </c>
      <c r="O202" s="110"/>
      <c r="P202" s="110"/>
      <c r="Q202" s="241"/>
      <c r="R202" s="110"/>
      <c r="S202" s="110"/>
      <c r="T202" s="110"/>
      <c r="U202" s="110"/>
      <c r="V202" s="110"/>
      <c r="W202" s="110"/>
      <c r="X202" s="75">
        <v>9</v>
      </c>
      <c r="Y202" s="75">
        <v>12</v>
      </c>
      <c r="Z202" s="110">
        <v>3</v>
      </c>
      <c r="AA202" s="75"/>
      <c r="AB202" s="75"/>
      <c r="AC202" s="75"/>
      <c r="AD202" s="75"/>
      <c r="AE202" s="75"/>
      <c r="AF202" s="75"/>
      <c r="AG202" s="75"/>
      <c r="AH202" s="75"/>
      <c r="AI202" s="75"/>
      <c r="AJ202" s="75"/>
    </row>
    <row r="203" spans="1:36" ht="14.25" customHeight="1" x14ac:dyDescent="0.25">
      <c r="A203" s="159">
        <v>81617802</v>
      </c>
      <c r="B203" s="220" t="s">
        <v>809</v>
      </c>
      <c r="C203" s="446" t="str">
        <f>VLOOKUP(B203,Satser!$I$133:$M$160,2,FALSE)</f>
        <v>MH</v>
      </c>
      <c r="D203" s="220" t="s">
        <v>1810</v>
      </c>
      <c r="E203" s="442"/>
      <c r="F203" s="20" t="s">
        <v>1813</v>
      </c>
      <c r="G203" s="75"/>
      <c r="H203" s="413">
        <v>2015</v>
      </c>
      <c r="I203" s="110"/>
      <c r="J203" s="110"/>
      <c r="K203" s="120">
        <f>IF(B203="",0,VLOOKUP(B203,Satser!$D$167:$F$194,3,FALSE)*IF(AA203="",0,VLOOKUP(AA203,Satser!$H$2:$J$14,2,FALSE)))</f>
        <v>0</v>
      </c>
      <c r="L203" s="120">
        <f>IF(B203="",0,VLOOKUP(B203,Satser!$I$167:$L$194,4,FALSE)*IF(AA203="",0,VLOOKUP(AA203,Satser!$H$2:$J$14,3,FALSE)))</f>
        <v>0</v>
      </c>
      <c r="M203" s="122">
        <f t="shared" si="3"/>
        <v>0</v>
      </c>
      <c r="N203" s="352" t="s">
        <v>1594</v>
      </c>
      <c r="O203" s="110"/>
      <c r="P203" s="110"/>
      <c r="Q203" s="241"/>
      <c r="R203" s="110"/>
      <c r="S203" s="110"/>
      <c r="T203" s="110"/>
      <c r="U203" s="110"/>
      <c r="V203" s="110"/>
      <c r="W203" s="110"/>
      <c r="X203" s="75">
        <v>4</v>
      </c>
      <c r="Y203" s="75">
        <v>12</v>
      </c>
      <c r="Z203" s="110">
        <v>8</v>
      </c>
      <c r="AA203" s="75"/>
      <c r="AB203" s="75"/>
      <c r="AC203" s="75"/>
      <c r="AD203" s="75"/>
      <c r="AE203" s="75"/>
      <c r="AF203" s="75"/>
      <c r="AG203" s="75"/>
      <c r="AH203" s="75"/>
      <c r="AI203" s="75"/>
      <c r="AJ203" s="75"/>
    </row>
    <row r="204" spans="1:36" ht="14.25" customHeight="1" x14ac:dyDescent="0.25">
      <c r="A204" s="159">
        <v>81617803</v>
      </c>
      <c r="B204" s="220" t="s">
        <v>809</v>
      </c>
      <c r="C204" s="446" t="str">
        <f>VLOOKUP(B204,Satser!$I$133:$M$160,2,FALSE)</f>
        <v>MH</v>
      </c>
      <c r="D204" s="220" t="s">
        <v>1810</v>
      </c>
      <c r="E204" s="442"/>
      <c r="F204" s="20" t="s">
        <v>1813</v>
      </c>
      <c r="G204" s="75"/>
      <c r="H204" s="413">
        <v>2015</v>
      </c>
      <c r="I204" s="110"/>
      <c r="J204" s="110"/>
      <c r="K204" s="120">
        <f>IF(B204="",0,VLOOKUP(B204,Satser!$D$167:$F$194,3,FALSE)*IF(AA204="",0,VLOOKUP(AA204,Satser!$H$2:$J$14,2,FALSE)))</f>
        <v>0</v>
      </c>
      <c r="L204" s="120">
        <f>IF(B204="",0,VLOOKUP(B204,Satser!$I$167:$L$194,4,FALSE)*IF(AA204="",0,VLOOKUP(AA204,Satser!$H$2:$J$14,3,FALSE)))</f>
        <v>0</v>
      </c>
      <c r="M204" s="122">
        <f t="shared" si="3"/>
        <v>0</v>
      </c>
      <c r="N204" s="352" t="s">
        <v>1594</v>
      </c>
      <c r="O204" s="110"/>
      <c r="P204" s="110"/>
      <c r="Q204" s="241"/>
      <c r="R204" s="110"/>
      <c r="S204" s="110"/>
      <c r="T204" s="110"/>
      <c r="U204" s="110"/>
      <c r="V204" s="110"/>
      <c r="W204" s="110"/>
      <c r="X204" s="75">
        <v>4</v>
      </c>
      <c r="Y204" s="75">
        <v>12</v>
      </c>
      <c r="Z204" s="110">
        <v>8</v>
      </c>
      <c r="AA204" s="75"/>
      <c r="AB204" s="75"/>
      <c r="AC204" s="75"/>
      <c r="AD204" s="75"/>
      <c r="AE204" s="75"/>
      <c r="AF204" s="75"/>
      <c r="AG204" s="75"/>
      <c r="AH204" s="75"/>
      <c r="AI204" s="75"/>
      <c r="AJ204" s="75"/>
    </row>
    <row r="205" spans="1:36" ht="14.25" customHeight="1" x14ac:dyDescent="0.25">
      <c r="A205" s="159">
        <v>81617804</v>
      </c>
      <c r="B205" s="220" t="s">
        <v>810</v>
      </c>
      <c r="C205" s="446" t="str">
        <f>VLOOKUP(B205,Satser!$I$133:$M$160,2,FALSE)</f>
        <v>HF</v>
      </c>
      <c r="D205" s="220" t="s">
        <v>1810</v>
      </c>
      <c r="E205" s="442"/>
      <c r="F205" s="20" t="s">
        <v>1813</v>
      </c>
      <c r="G205" s="75"/>
      <c r="H205" s="413">
        <v>2015</v>
      </c>
      <c r="I205" s="110"/>
      <c r="J205" s="110"/>
      <c r="K205" s="120">
        <f>IF(B205="",0,VLOOKUP(B205,Satser!$D$167:$F$194,3,FALSE)*IF(AA205="",0,VLOOKUP(AA205,Satser!$H$2:$J$14,2,FALSE)))</f>
        <v>0</v>
      </c>
      <c r="L205" s="120">
        <f>IF(B205="",0,VLOOKUP(B205,Satser!$I$167:$L$194,4,FALSE)*IF(AA205="",0,VLOOKUP(AA205,Satser!$H$2:$J$14,3,FALSE)))</f>
        <v>0</v>
      </c>
      <c r="M205" s="122">
        <f t="shared" si="3"/>
        <v>0</v>
      </c>
      <c r="N205" s="352" t="s">
        <v>1594</v>
      </c>
      <c r="O205" s="110"/>
      <c r="P205" s="110"/>
      <c r="Q205" s="241"/>
      <c r="R205" s="110"/>
      <c r="S205" s="110"/>
      <c r="T205" s="110"/>
      <c r="U205" s="110"/>
      <c r="V205" s="110"/>
      <c r="W205" s="110"/>
      <c r="X205" s="75">
        <v>4</v>
      </c>
      <c r="Y205" s="75">
        <v>12</v>
      </c>
      <c r="Z205" s="110">
        <v>8</v>
      </c>
      <c r="AA205" s="75"/>
      <c r="AB205" s="75"/>
      <c r="AC205" s="75"/>
      <c r="AD205" s="75"/>
      <c r="AE205" s="75"/>
      <c r="AF205" s="75"/>
      <c r="AG205" s="75"/>
      <c r="AH205" s="75"/>
      <c r="AI205" s="75"/>
      <c r="AJ205" s="75"/>
    </row>
    <row r="206" spans="1:36" ht="14.25" customHeight="1" x14ac:dyDescent="0.25">
      <c r="A206" s="159">
        <v>81617805</v>
      </c>
      <c r="B206" s="220" t="s">
        <v>810</v>
      </c>
      <c r="C206" s="446" t="str">
        <f>VLOOKUP(B206,Satser!$I$133:$M$160,2,FALSE)</f>
        <v>HF</v>
      </c>
      <c r="D206" s="220" t="s">
        <v>1810</v>
      </c>
      <c r="E206" s="442"/>
      <c r="F206" s="20" t="s">
        <v>1813</v>
      </c>
      <c r="G206" s="75"/>
      <c r="H206" s="413">
        <v>2015</v>
      </c>
      <c r="I206" s="110"/>
      <c r="J206" s="110"/>
      <c r="K206" s="120">
        <f>IF(B206="",0,VLOOKUP(B206,Satser!$D$167:$F$194,3,FALSE)*IF(AA206="",0,VLOOKUP(AA206,Satser!$H$2:$J$14,2,FALSE)))</f>
        <v>0</v>
      </c>
      <c r="L206" s="120">
        <f>IF(B206="",0,VLOOKUP(B206,Satser!$I$167:$L$194,4,FALSE)*IF(AA206="",0,VLOOKUP(AA206,Satser!$H$2:$J$14,3,FALSE)))</f>
        <v>0</v>
      </c>
      <c r="M206" s="122">
        <f t="shared" si="3"/>
        <v>0</v>
      </c>
      <c r="N206" s="352" t="s">
        <v>1594</v>
      </c>
      <c r="O206" s="110"/>
      <c r="P206" s="110"/>
      <c r="Q206" s="241"/>
      <c r="R206" s="110"/>
      <c r="S206" s="110"/>
      <c r="T206" s="110"/>
      <c r="U206" s="110"/>
      <c r="V206" s="110"/>
      <c r="W206" s="110"/>
      <c r="X206" s="75">
        <v>4</v>
      </c>
      <c r="Y206" s="75">
        <v>12</v>
      </c>
      <c r="Z206" s="110">
        <v>8</v>
      </c>
      <c r="AA206" s="75"/>
      <c r="AB206" s="75"/>
      <c r="AC206" s="75"/>
      <c r="AD206" s="75"/>
      <c r="AE206" s="75"/>
      <c r="AF206" s="75"/>
      <c r="AG206" s="75"/>
      <c r="AH206" s="75"/>
      <c r="AI206" s="75"/>
      <c r="AJ206" s="75"/>
    </row>
    <row r="207" spans="1:36" ht="14.25" customHeight="1" x14ac:dyDescent="0.25">
      <c r="A207" s="159">
        <v>81617806</v>
      </c>
      <c r="B207" s="220" t="s">
        <v>812</v>
      </c>
      <c r="C207" s="446" t="str">
        <f>VLOOKUP(B207,Satser!$I$133:$M$160,2,FALSE)</f>
        <v>IE</v>
      </c>
      <c r="D207" s="220" t="s">
        <v>1837</v>
      </c>
      <c r="E207" s="442" t="s">
        <v>2174</v>
      </c>
      <c r="F207" s="20" t="s">
        <v>1813</v>
      </c>
      <c r="G207" s="220" t="s">
        <v>527</v>
      </c>
      <c r="H207" s="413">
        <v>2015</v>
      </c>
      <c r="I207" s="110">
        <v>1501</v>
      </c>
      <c r="J207" s="110"/>
      <c r="K207" s="120">
        <f>IF(B207="",0,VLOOKUP(B207,Satser!$D$167:$F$194,3,FALSE)*IF(AA207="",0,VLOOKUP(AA207,Satser!$H$2:$J$14,2,FALSE)))</f>
        <v>0</v>
      </c>
      <c r="L207" s="120">
        <f>IF(B207="",0,VLOOKUP(B207,Satser!$I$167:$L$194,4,FALSE)*IF(AA207="",0,VLOOKUP(AA207,Satser!$H$2:$J$14,3,FALSE)))</f>
        <v>0</v>
      </c>
      <c r="M207" s="122">
        <f t="shared" si="3"/>
        <v>0</v>
      </c>
      <c r="N207" s="352" t="s">
        <v>1884</v>
      </c>
      <c r="O207" s="110"/>
      <c r="P207" s="110"/>
      <c r="Q207" s="241"/>
      <c r="R207" s="110"/>
      <c r="S207" s="110"/>
      <c r="T207" s="110"/>
      <c r="U207" s="110"/>
      <c r="V207" s="110"/>
      <c r="W207" s="110"/>
      <c r="X207" s="75">
        <v>12</v>
      </c>
      <c r="Y207" s="75">
        <v>12</v>
      </c>
      <c r="Z207" s="110"/>
      <c r="AA207" s="75"/>
      <c r="AB207" s="75"/>
      <c r="AC207" s="75"/>
      <c r="AD207" s="75"/>
      <c r="AE207" s="75"/>
      <c r="AF207" s="75"/>
      <c r="AG207" s="75"/>
      <c r="AH207" s="75"/>
      <c r="AI207" s="75"/>
      <c r="AJ207" s="75"/>
    </row>
    <row r="208" spans="1:36" ht="14.25" customHeight="1" x14ac:dyDescent="0.25">
      <c r="A208" s="159">
        <v>81617807</v>
      </c>
      <c r="B208" s="220" t="s">
        <v>812</v>
      </c>
      <c r="C208" s="446" t="str">
        <f>VLOOKUP(B208,Satser!$I$133:$M$160,2,FALSE)</f>
        <v>IE</v>
      </c>
      <c r="D208" s="220" t="s">
        <v>1868</v>
      </c>
      <c r="E208" s="442" t="s">
        <v>2177</v>
      </c>
      <c r="F208" s="20" t="s">
        <v>1813</v>
      </c>
      <c r="G208" s="75" t="s">
        <v>527</v>
      </c>
      <c r="H208" s="413">
        <v>2015</v>
      </c>
      <c r="I208" s="110">
        <v>1503</v>
      </c>
      <c r="J208" s="110"/>
      <c r="K208" s="120">
        <f>IF(B208="",0,VLOOKUP(B208,Satser!$D$167:$F$194,3,FALSE)*IF(AA208="",0,VLOOKUP(AA208,Satser!$H$2:$J$14,2,FALSE)))</f>
        <v>0</v>
      </c>
      <c r="L208" s="120">
        <f>IF(B208="",0,VLOOKUP(B208,Satser!$I$167:$L$194,4,FALSE)*IF(AA208="",0,VLOOKUP(AA208,Satser!$H$2:$J$14,3,FALSE)))</f>
        <v>0</v>
      </c>
      <c r="M208" s="122">
        <f t="shared" si="3"/>
        <v>0</v>
      </c>
      <c r="N208" s="352" t="s">
        <v>1885</v>
      </c>
      <c r="O208" s="110"/>
      <c r="P208" s="110"/>
      <c r="Q208" s="241"/>
      <c r="R208" s="110"/>
      <c r="S208" s="110"/>
      <c r="T208" s="110"/>
      <c r="U208" s="110"/>
      <c r="V208" s="110"/>
      <c r="W208" s="110"/>
      <c r="X208" s="75">
        <v>10</v>
      </c>
      <c r="Y208" s="75">
        <v>12</v>
      </c>
      <c r="Z208" s="110">
        <v>2</v>
      </c>
      <c r="AA208" s="75"/>
      <c r="AB208" s="75"/>
      <c r="AC208" s="75"/>
      <c r="AD208" s="75"/>
      <c r="AE208" s="75"/>
      <c r="AF208" s="75"/>
      <c r="AG208" s="75"/>
      <c r="AH208" s="75"/>
      <c r="AI208" s="75"/>
      <c r="AJ208" s="75"/>
    </row>
    <row r="209" spans="1:36" ht="14.25" customHeight="1" x14ac:dyDescent="0.25">
      <c r="A209" s="159">
        <v>81617808</v>
      </c>
      <c r="B209" s="220" t="s">
        <v>813</v>
      </c>
      <c r="C209" s="446" t="str">
        <f>VLOOKUP(B209,Satser!$I$133:$M$160,2,FALSE)</f>
        <v>IV</v>
      </c>
      <c r="D209" s="220" t="s">
        <v>1864</v>
      </c>
      <c r="E209" s="442" t="s">
        <v>2182</v>
      </c>
      <c r="F209" s="20" t="s">
        <v>1813</v>
      </c>
      <c r="G209" s="75" t="s">
        <v>527</v>
      </c>
      <c r="H209" s="413">
        <v>2015</v>
      </c>
      <c r="I209" s="110">
        <v>1503</v>
      </c>
      <c r="J209" s="110"/>
      <c r="K209" s="120">
        <f>IF(B209="",0,VLOOKUP(B209,Satser!$D$167:$F$194,3,FALSE)*IF(AA209="",0,VLOOKUP(AA209,Satser!$H$2:$J$14,2,FALSE)))</f>
        <v>0</v>
      </c>
      <c r="L209" s="120">
        <f>IF(B209="",0,VLOOKUP(B209,Satser!$I$167:$L$194,4,FALSE)*IF(AA209="",0,VLOOKUP(AA209,Satser!$H$2:$J$14,3,FALSE)))</f>
        <v>0</v>
      </c>
      <c r="M209" s="122">
        <f t="shared" si="3"/>
        <v>0</v>
      </c>
      <c r="N209" s="352" t="s">
        <v>1886</v>
      </c>
      <c r="O209" s="110"/>
      <c r="P209" s="110"/>
      <c r="Q209" s="241"/>
      <c r="R209" s="110"/>
      <c r="S209" s="110"/>
      <c r="T209" s="110"/>
      <c r="U209" s="110"/>
      <c r="V209" s="110"/>
      <c r="W209" s="110"/>
      <c r="X209" s="75">
        <v>10</v>
      </c>
      <c r="Y209" s="75">
        <v>12</v>
      </c>
      <c r="Z209" s="110">
        <v>2</v>
      </c>
      <c r="AA209" s="75"/>
      <c r="AB209" s="75"/>
      <c r="AC209" s="75"/>
      <c r="AD209" s="75"/>
      <c r="AE209" s="75"/>
      <c r="AF209" s="75"/>
      <c r="AG209" s="75"/>
      <c r="AH209" s="75"/>
      <c r="AI209" s="75"/>
      <c r="AJ209" s="75"/>
    </row>
    <row r="210" spans="1:36" ht="14.25" customHeight="1" x14ac:dyDescent="0.25">
      <c r="A210" s="159">
        <v>81617809</v>
      </c>
      <c r="B210" s="220" t="s">
        <v>813</v>
      </c>
      <c r="C210" s="446" t="str">
        <f>VLOOKUP(B210,Satser!$I$133:$M$160,2,FALSE)</f>
        <v>IV</v>
      </c>
      <c r="D210" s="220" t="s">
        <v>1869</v>
      </c>
      <c r="E210" s="442" t="s">
        <v>2180</v>
      </c>
      <c r="F210" s="20" t="s">
        <v>1813</v>
      </c>
      <c r="G210" s="75" t="s">
        <v>527</v>
      </c>
      <c r="H210" s="413">
        <v>2015</v>
      </c>
      <c r="I210" s="110">
        <v>1502</v>
      </c>
      <c r="J210" s="110"/>
      <c r="K210" s="120">
        <f>IF(B210="",0,VLOOKUP(B210,Satser!$D$167:$F$194,3,FALSE)*IF(AA210="",0,VLOOKUP(AA210,Satser!$H$2:$J$14,2,FALSE)))</f>
        <v>0</v>
      </c>
      <c r="L210" s="120">
        <f>IF(B210="",0,VLOOKUP(B210,Satser!$I$167:$L$194,4,FALSE)*IF(AA210="",0,VLOOKUP(AA210,Satser!$H$2:$J$14,3,FALSE)))</f>
        <v>0</v>
      </c>
      <c r="M210" s="122">
        <f t="shared" si="3"/>
        <v>0</v>
      </c>
      <c r="N210" s="352" t="s">
        <v>1887</v>
      </c>
      <c r="O210" s="110"/>
      <c r="P210" s="110"/>
      <c r="Q210" s="241"/>
      <c r="R210" s="110"/>
      <c r="S210" s="110"/>
      <c r="T210" s="110"/>
      <c r="U210" s="110"/>
      <c r="V210" s="110"/>
      <c r="W210" s="110"/>
      <c r="X210" s="75">
        <v>11</v>
      </c>
      <c r="Y210" s="75">
        <v>12</v>
      </c>
      <c r="Z210" s="110">
        <v>1</v>
      </c>
      <c r="AA210" s="75"/>
      <c r="AB210" s="75"/>
      <c r="AC210" s="75"/>
      <c r="AD210" s="75"/>
      <c r="AE210" s="75"/>
      <c r="AF210" s="75"/>
      <c r="AG210" s="75"/>
      <c r="AH210" s="75"/>
      <c r="AI210" s="75"/>
      <c r="AJ210" s="75"/>
    </row>
    <row r="211" spans="1:36" ht="14.25" customHeight="1" x14ac:dyDescent="0.25">
      <c r="A211" s="159">
        <v>81617810</v>
      </c>
      <c r="B211" s="220" t="s">
        <v>813</v>
      </c>
      <c r="C211" s="446" t="str">
        <f>VLOOKUP(B211,Satser!$I$133:$M$160,2,FALSE)</f>
        <v>IV</v>
      </c>
      <c r="D211" s="220" t="s">
        <v>1897</v>
      </c>
      <c r="E211" s="442" t="s">
        <v>2181</v>
      </c>
      <c r="F211" s="20" t="s">
        <v>1813</v>
      </c>
      <c r="G211" s="75" t="s">
        <v>527</v>
      </c>
      <c r="H211" s="413">
        <v>2015</v>
      </c>
      <c r="I211" s="110">
        <v>1504</v>
      </c>
      <c r="J211" s="110"/>
      <c r="K211" s="120">
        <f>IF(B211="",0,VLOOKUP(B211,Satser!$D$167:$F$194,3,FALSE)*IF(AA211="",0,VLOOKUP(AA211,Satser!$H$2:$J$14,2,FALSE)))</f>
        <v>0</v>
      </c>
      <c r="L211" s="120">
        <f>IF(B211="",0,VLOOKUP(B211,Satser!$I$167:$L$194,4,FALSE)*IF(AA211="",0,VLOOKUP(AA211,Satser!$H$2:$J$14,3,FALSE)))</f>
        <v>0</v>
      </c>
      <c r="M211" s="122">
        <f t="shared" si="3"/>
        <v>0</v>
      </c>
      <c r="N211" s="352" t="s">
        <v>1906</v>
      </c>
      <c r="O211" s="110"/>
      <c r="P211" s="110"/>
      <c r="Q211" s="241"/>
      <c r="R211" s="110"/>
      <c r="S211" s="110"/>
      <c r="T211" s="110"/>
      <c r="U211" s="110"/>
      <c r="V211" s="110"/>
      <c r="W211" s="110"/>
      <c r="X211" s="75">
        <v>9</v>
      </c>
      <c r="Y211" s="75">
        <v>12</v>
      </c>
      <c r="Z211" s="110">
        <v>3</v>
      </c>
      <c r="AA211" s="75"/>
      <c r="AB211" s="75"/>
      <c r="AC211" s="75"/>
      <c r="AD211" s="75"/>
      <c r="AE211" s="75"/>
      <c r="AF211" s="75"/>
      <c r="AG211" s="75"/>
      <c r="AH211" s="75"/>
      <c r="AI211" s="75"/>
      <c r="AJ211" s="75"/>
    </row>
    <row r="212" spans="1:36" ht="14.25" customHeight="1" x14ac:dyDescent="0.25">
      <c r="A212" s="159">
        <v>81617811</v>
      </c>
      <c r="B212" s="220" t="s">
        <v>813</v>
      </c>
      <c r="C212" s="446" t="str">
        <f>VLOOKUP(B212,Satser!$I$133:$M$160,2,FALSE)</f>
        <v>IV</v>
      </c>
      <c r="D212" s="220" t="s">
        <v>1910</v>
      </c>
      <c r="E212" s="442" t="s">
        <v>2187</v>
      </c>
      <c r="F212" s="20" t="s">
        <v>1813</v>
      </c>
      <c r="G212" s="75" t="s">
        <v>527</v>
      </c>
      <c r="H212" s="413">
        <v>2015</v>
      </c>
      <c r="I212" s="110">
        <v>1506</v>
      </c>
      <c r="J212" s="110"/>
      <c r="K212" s="120">
        <f>IF(B212="",0,VLOOKUP(B212,Satser!$D$167:$F$194,3,FALSE)*IF(AA212="",0,VLOOKUP(AA212,Satser!$H$2:$J$14,2,FALSE)))</f>
        <v>0</v>
      </c>
      <c r="L212" s="120">
        <f>IF(B212="",0,VLOOKUP(B212,Satser!$I$167:$L$194,4,FALSE)*IF(AA212="",0,VLOOKUP(AA212,Satser!$H$2:$J$14,3,FALSE)))</f>
        <v>0</v>
      </c>
      <c r="M212" s="122">
        <f t="shared" si="3"/>
        <v>0</v>
      </c>
      <c r="N212" s="352" t="s">
        <v>1923</v>
      </c>
      <c r="O212" s="110"/>
      <c r="P212" s="110"/>
      <c r="Q212" s="241"/>
      <c r="R212" s="110"/>
      <c r="S212" s="110"/>
      <c r="T212" s="110"/>
      <c r="U212" s="110"/>
      <c r="V212" s="110"/>
      <c r="W212" s="110"/>
      <c r="X212" s="75">
        <v>7</v>
      </c>
      <c r="Y212" s="75">
        <v>12</v>
      </c>
      <c r="Z212" s="110">
        <v>5</v>
      </c>
      <c r="AA212" s="75"/>
      <c r="AB212" s="75"/>
      <c r="AC212" s="75"/>
      <c r="AD212" s="75"/>
      <c r="AE212" s="75"/>
      <c r="AF212" s="75"/>
      <c r="AG212" s="75"/>
      <c r="AH212" s="75"/>
      <c r="AI212" s="75"/>
      <c r="AJ212" s="75"/>
    </row>
    <row r="213" spans="1:36" ht="14.25" customHeight="1" x14ac:dyDescent="0.25">
      <c r="A213" s="159">
        <v>81617812</v>
      </c>
      <c r="B213" s="220" t="s">
        <v>813</v>
      </c>
      <c r="C213" s="446" t="str">
        <f>VLOOKUP(B213,Satser!$I$133:$M$160,2,FALSE)</f>
        <v>IV</v>
      </c>
      <c r="D213" s="220" t="s">
        <v>1929</v>
      </c>
      <c r="E213" s="442" t="s">
        <v>2187</v>
      </c>
      <c r="F213" s="20" t="s">
        <v>1813</v>
      </c>
      <c r="G213" s="220" t="s">
        <v>527</v>
      </c>
      <c r="H213" s="413">
        <v>2015</v>
      </c>
      <c r="I213" s="110">
        <v>1509</v>
      </c>
      <c r="J213" s="110"/>
      <c r="K213" s="120">
        <f>IF(B213="",0,VLOOKUP(B213,Satser!$D$167:$F$194,3,FALSE)*IF(AA213="",0,VLOOKUP(AA213,Satser!$H$2:$J$14,2,FALSE)))</f>
        <v>0</v>
      </c>
      <c r="L213" s="120">
        <f>IF(B213="",0,VLOOKUP(B213,Satser!$I$167:$L$194,4,FALSE)*IF(AA213="",0,VLOOKUP(AA213,Satser!$H$2:$J$14,3,FALSE)))</f>
        <v>0</v>
      </c>
      <c r="M213" s="122">
        <f t="shared" si="3"/>
        <v>0</v>
      </c>
      <c r="N213" s="352" t="s">
        <v>1958</v>
      </c>
      <c r="O213" s="110"/>
      <c r="P213" s="110"/>
      <c r="Q213" s="241"/>
      <c r="R213" s="110"/>
      <c r="S213" s="110"/>
      <c r="T213" s="110"/>
      <c r="U213" s="110"/>
      <c r="V213" s="110"/>
      <c r="W213" s="110"/>
      <c r="X213" s="75">
        <v>4</v>
      </c>
      <c r="Y213" s="75">
        <v>12</v>
      </c>
      <c r="Z213" s="110">
        <v>8</v>
      </c>
      <c r="AA213" s="75"/>
      <c r="AB213" s="75"/>
      <c r="AC213" s="75"/>
      <c r="AD213" s="75"/>
      <c r="AE213" s="75"/>
      <c r="AF213" s="75"/>
      <c r="AG213" s="75"/>
      <c r="AH213" s="75"/>
      <c r="AI213" s="75"/>
      <c r="AJ213" s="75"/>
    </row>
    <row r="214" spans="1:36" ht="14.25" customHeight="1" x14ac:dyDescent="0.25">
      <c r="A214" s="159">
        <v>81617813</v>
      </c>
      <c r="B214" s="220" t="s">
        <v>817</v>
      </c>
      <c r="C214" s="446" t="str">
        <f>VLOOKUP(B214,Satser!$I$133:$M$160,2,FALSE)</f>
        <v>NV</v>
      </c>
      <c r="D214" s="220" t="s">
        <v>1965</v>
      </c>
      <c r="E214" s="442" t="s">
        <v>2189</v>
      </c>
      <c r="F214" s="20" t="s">
        <v>1813</v>
      </c>
      <c r="G214" s="220" t="s">
        <v>530</v>
      </c>
      <c r="H214" s="413">
        <v>2015</v>
      </c>
      <c r="I214" s="110">
        <v>1510</v>
      </c>
      <c r="J214" s="110"/>
      <c r="K214" s="120">
        <f>IF(B214="",0,VLOOKUP(B214,Satser!$D$167:$F$194,3,FALSE)*IF(AA214="",0,VLOOKUP(AA214,Satser!$H$2:$J$14,2,FALSE)))</f>
        <v>0</v>
      </c>
      <c r="L214" s="120">
        <f>IF(B214="",0,VLOOKUP(B214,Satser!$I$167:$L$194,4,FALSE)*IF(AA214="",0,VLOOKUP(AA214,Satser!$H$2:$J$14,3,FALSE)))</f>
        <v>0</v>
      </c>
      <c r="M214" s="122">
        <f t="shared" si="3"/>
        <v>0</v>
      </c>
      <c r="N214" s="352" t="s">
        <v>1986</v>
      </c>
      <c r="O214" s="110"/>
      <c r="P214" s="110"/>
      <c r="Q214" s="241"/>
      <c r="R214" s="110"/>
      <c r="S214" s="110"/>
      <c r="T214" s="110"/>
      <c r="U214" s="110"/>
      <c r="V214" s="110"/>
      <c r="W214" s="110"/>
      <c r="X214" s="75">
        <v>3</v>
      </c>
      <c r="Y214" s="75">
        <v>12</v>
      </c>
      <c r="Z214" s="110">
        <v>9</v>
      </c>
      <c r="AA214" s="75"/>
      <c r="AB214" s="75"/>
      <c r="AC214" s="75"/>
      <c r="AD214" s="75"/>
      <c r="AE214" s="75"/>
      <c r="AF214" s="75"/>
      <c r="AG214" s="75"/>
      <c r="AH214" s="75"/>
      <c r="AI214" s="75"/>
      <c r="AJ214" s="75"/>
    </row>
    <row r="215" spans="1:36" ht="14.25" customHeight="1" x14ac:dyDescent="0.25">
      <c r="A215" s="159">
        <v>81617814</v>
      </c>
      <c r="B215" s="220" t="s">
        <v>817</v>
      </c>
      <c r="C215" s="446" t="str">
        <f>VLOOKUP(B215,Satser!$I$133:$M$160,2,FALSE)</f>
        <v>NV</v>
      </c>
      <c r="D215" s="220" t="s">
        <v>2084</v>
      </c>
      <c r="E215" s="442" t="s">
        <v>2189</v>
      </c>
      <c r="F215" s="20" t="s">
        <v>1813</v>
      </c>
      <c r="G215" s="75"/>
      <c r="H215" s="413">
        <v>2015</v>
      </c>
      <c r="I215" s="110">
        <v>1605</v>
      </c>
      <c r="J215" s="110"/>
      <c r="K215" s="120">
        <f>IF(B215="",0,VLOOKUP(B215,Satser!$D$167:$F$194,3,FALSE)*IF(AA215="",0,VLOOKUP(AA215,Satser!$H$2:$J$14,2,FALSE)))</f>
        <v>29746.802441382013</v>
      </c>
      <c r="L215" s="120">
        <f>IF(B215="",0,VLOOKUP(B215,Satser!$I$167:$L$194,4,FALSE)*IF(AA215="",0,VLOOKUP(AA215,Satser!$H$2:$J$14,3,FALSE)))</f>
        <v>237974.4195310561</v>
      </c>
      <c r="M215" s="122">
        <f t="shared" si="3"/>
        <v>267721.2219724381</v>
      </c>
      <c r="N215" s="352" t="s">
        <v>2088</v>
      </c>
      <c r="O215" s="110"/>
      <c r="P215" s="110"/>
      <c r="Q215" s="241"/>
      <c r="R215" s="110"/>
      <c r="S215" s="110"/>
      <c r="T215" s="110"/>
      <c r="U215" s="110"/>
      <c r="V215" s="110"/>
      <c r="W215" s="110"/>
      <c r="X215" s="75"/>
      <c r="Y215" s="75">
        <v>8</v>
      </c>
      <c r="Z215" s="110">
        <v>12</v>
      </c>
      <c r="AA215" s="75">
        <v>4</v>
      </c>
      <c r="AB215" s="75"/>
      <c r="AC215" s="75"/>
      <c r="AD215" s="75"/>
      <c r="AE215" s="75"/>
      <c r="AF215" s="75"/>
      <c r="AG215" s="75"/>
      <c r="AH215" s="75"/>
      <c r="AI215" s="75"/>
      <c r="AJ215" s="75"/>
    </row>
    <row r="216" spans="1:36" ht="14.25" customHeight="1" x14ac:dyDescent="0.25">
      <c r="A216" s="159">
        <v>81617815</v>
      </c>
      <c r="B216" s="220" t="s">
        <v>817</v>
      </c>
      <c r="C216" s="446" t="str">
        <f>VLOOKUP(B216,Satser!$I$133:$M$160,2,FALSE)</f>
        <v>NV</v>
      </c>
      <c r="D216" s="220" t="s">
        <v>2132</v>
      </c>
      <c r="E216" s="442" t="s">
        <v>2190</v>
      </c>
      <c r="F216" s="20" t="s">
        <v>1813</v>
      </c>
      <c r="G216" s="75"/>
      <c r="H216" s="413">
        <v>2015</v>
      </c>
      <c r="I216" s="110">
        <v>1606</v>
      </c>
      <c r="J216" s="110"/>
      <c r="K216" s="120">
        <f>IF(B216="",0,VLOOKUP(B216,Satser!$D$167:$F$194,3,FALSE)*IF(AA216="",0,VLOOKUP(AA216,Satser!$H$2:$J$14,2,FALSE)))</f>
        <v>37192.430663504645</v>
      </c>
      <c r="L216" s="120">
        <f>IF(B216="",0,VLOOKUP(B216,Satser!$I$167:$L$194,4,FALSE)*IF(AA216="",0,VLOOKUP(AA216,Satser!$H$2:$J$14,3,FALSE)))</f>
        <v>297539.44530803716</v>
      </c>
      <c r="M216" s="122">
        <f t="shared" si="3"/>
        <v>334731.8759715418</v>
      </c>
      <c r="N216" s="173" t="s">
        <v>2138</v>
      </c>
      <c r="O216" s="110"/>
      <c r="P216" s="110"/>
      <c r="Q216" s="241"/>
      <c r="R216" s="110"/>
      <c r="S216" s="110"/>
      <c r="T216" s="110"/>
      <c r="U216" s="110"/>
      <c r="V216" s="110"/>
      <c r="W216" s="110"/>
      <c r="X216" s="75"/>
      <c r="Y216" s="75">
        <v>7</v>
      </c>
      <c r="Z216" s="110">
        <v>12</v>
      </c>
      <c r="AA216" s="75">
        <v>5</v>
      </c>
      <c r="AB216" s="75"/>
      <c r="AC216" s="75"/>
      <c r="AD216" s="75"/>
      <c r="AE216" s="75"/>
      <c r="AF216" s="75"/>
      <c r="AG216" s="75"/>
      <c r="AH216" s="75"/>
      <c r="AI216" s="75"/>
      <c r="AJ216" s="75"/>
    </row>
    <row r="217" spans="1:36" ht="14.25" customHeight="1" x14ac:dyDescent="0.25">
      <c r="A217" s="159">
        <v>81617816</v>
      </c>
      <c r="B217" s="220" t="s">
        <v>817</v>
      </c>
      <c r="C217" s="446" t="str">
        <f>VLOOKUP(B217,Satser!$I$133:$M$160,2,FALSE)</f>
        <v>NV</v>
      </c>
      <c r="D217" s="220" t="s">
        <v>2028</v>
      </c>
      <c r="E217" s="442" t="s">
        <v>2190</v>
      </c>
      <c r="F217" s="20" t="s">
        <v>1813</v>
      </c>
      <c r="G217" s="75"/>
      <c r="H217" s="413">
        <v>2015</v>
      </c>
      <c r="I217" s="110">
        <v>1511</v>
      </c>
      <c r="J217" s="110"/>
      <c r="K217" s="120">
        <f>IF(B217="",0,VLOOKUP(B217,Satser!$D$167:$F$194,3,FALSE)*IF(AA217="",0,VLOOKUP(AA217,Satser!$H$2:$J$14,2,FALSE)))</f>
        <v>0</v>
      </c>
      <c r="L217" s="120">
        <f>IF(B217="",0,VLOOKUP(B217,Satser!$I$167:$L$194,4,FALSE)*IF(AA217="",0,VLOOKUP(AA217,Satser!$H$2:$J$14,3,FALSE)))</f>
        <v>0</v>
      </c>
      <c r="M217" s="122">
        <f t="shared" si="3"/>
        <v>0</v>
      </c>
      <c r="N217" s="173" t="s">
        <v>2027</v>
      </c>
      <c r="O217" s="110"/>
      <c r="P217" s="110"/>
      <c r="Q217" s="241"/>
      <c r="R217" s="110"/>
      <c r="S217" s="110"/>
      <c r="T217" s="110"/>
      <c r="U217" s="110"/>
      <c r="V217" s="110"/>
      <c r="W217" s="110"/>
      <c r="X217" s="75">
        <v>2</v>
      </c>
      <c r="Y217" s="75">
        <v>12</v>
      </c>
      <c r="Z217" s="110">
        <v>10</v>
      </c>
      <c r="AA217" s="75"/>
      <c r="AB217" s="75"/>
      <c r="AC217" s="75"/>
      <c r="AD217" s="75"/>
      <c r="AE217" s="75"/>
      <c r="AF217" s="75"/>
      <c r="AG217" s="75"/>
      <c r="AH217" s="75"/>
      <c r="AI217" s="75"/>
      <c r="AJ217" s="75"/>
    </row>
    <row r="218" spans="1:36" ht="14.25" customHeight="1" x14ac:dyDescent="0.25">
      <c r="A218" s="449">
        <v>81617817</v>
      </c>
      <c r="B218" s="220" t="s">
        <v>818</v>
      </c>
      <c r="C218" s="446" t="s">
        <v>2229</v>
      </c>
      <c r="D218" s="220" t="s">
        <v>2497</v>
      </c>
      <c r="E218" s="442">
        <v>602005</v>
      </c>
      <c r="F218" s="20" t="s">
        <v>1813</v>
      </c>
      <c r="G218" s="75"/>
      <c r="H218" s="413">
        <v>2015</v>
      </c>
      <c r="I218" s="110"/>
      <c r="J218" s="110"/>
      <c r="K218" s="120">
        <f>IF(B218="",0,VLOOKUP(B218,Satser!$D$167:$F$194,3,FALSE)*IF(AA218="",0,VLOOKUP(AA218,Satser!$H$2:$J$14,2,FALSE)))</f>
        <v>0</v>
      </c>
      <c r="L218" s="120">
        <f>IF(B218="",0,VLOOKUP(B218,Satser!$I$167:$L$194,4,FALSE)*IF(AA218="",0,VLOOKUP(AA218,Satser!$H$2:$J$14,3,FALSE)))</f>
        <v>0</v>
      </c>
      <c r="M218" s="122">
        <f t="shared" si="3"/>
        <v>0</v>
      </c>
      <c r="N218" s="352" t="s">
        <v>2498</v>
      </c>
      <c r="O218" s="110"/>
      <c r="P218" s="110"/>
      <c r="Q218" s="241"/>
      <c r="R218" s="110"/>
      <c r="S218" s="110"/>
      <c r="T218" s="110"/>
      <c r="U218" s="110"/>
      <c r="V218" s="110"/>
      <c r="W218" s="110"/>
      <c r="X218" s="75">
        <v>4</v>
      </c>
      <c r="Y218" s="75">
        <v>12</v>
      </c>
      <c r="Z218" s="110">
        <v>8</v>
      </c>
      <c r="AA218" s="75"/>
      <c r="AB218" s="75"/>
      <c r="AC218" s="75"/>
      <c r="AD218" s="75"/>
      <c r="AE218" s="75"/>
      <c r="AF218" s="75"/>
      <c r="AG218" s="75"/>
      <c r="AH218" s="75"/>
      <c r="AI218" s="75"/>
      <c r="AJ218" s="75"/>
    </row>
    <row r="219" spans="1:36" ht="14.25" customHeight="1" x14ac:dyDescent="0.25">
      <c r="A219" s="159">
        <v>81617818</v>
      </c>
      <c r="B219" s="220" t="s">
        <v>818</v>
      </c>
      <c r="C219" s="446" t="str">
        <f>VLOOKUP(B219,Satser!$I$133:$M$160,2,FALSE)</f>
        <v>SU</v>
      </c>
      <c r="D219" s="220" t="s">
        <v>1810</v>
      </c>
      <c r="E219" s="442"/>
      <c r="F219" s="20" t="s">
        <v>1813</v>
      </c>
      <c r="G219" s="75"/>
      <c r="H219" s="413">
        <v>2015</v>
      </c>
      <c r="I219" s="110"/>
      <c r="J219" s="110"/>
      <c r="K219" s="120">
        <f>IF(B219="",0,VLOOKUP(B219,Satser!$D$167:$F$194,3,FALSE)*IF(AA219="",0,VLOOKUP(AA219,Satser!$H$2:$J$14,2,FALSE)))</f>
        <v>0</v>
      </c>
      <c r="L219" s="120">
        <f>IF(B219="",0,VLOOKUP(B219,Satser!$I$167:$L$194,4,FALSE)*IF(AA219="",0,VLOOKUP(AA219,Satser!$H$2:$J$14,3,FALSE)))</f>
        <v>0</v>
      </c>
      <c r="M219" s="122">
        <f t="shared" si="3"/>
        <v>0</v>
      </c>
      <c r="N219" s="352" t="s">
        <v>1594</v>
      </c>
      <c r="O219" s="110"/>
      <c r="P219" s="110"/>
      <c r="Q219" s="241"/>
      <c r="R219" s="110"/>
      <c r="S219" s="110"/>
      <c r="T219" s="110"/>
      <c r="U219" s="110"/>
      <c r="V219" s="110"/>
      <c r="W219" s="110"/>
      <c r="X219" s="75">
        <v>4</v>
      </c>
      <c r="Y219" s="75">
        <v>12</v>
      </c>
      <c r="Z219" s="110">
        <v>8</v>
      </c>
      <c r="AA219" s="75"/>
      <c r="AB219" s="75"/>
      <c r="AC219" s="75"/>
      <c r="AD219" s="75"/>
      <c r="AE219" s="75"/>
      <c r="AF219" s="75"/>
      <c r="AG219" s="75"/>
      <c r="AH219" s="75"/>
      <c r="AI219" s="75"/>
      <c r="AJ219" s="75"/>
    </row>
    <row r="220" spans="1:36" ht="14.25" customHeight="1" x14ac:dyDescent="0.25">
      <c r="A220" s="159">
        <v>81617819</v>
      </c>
      <c r="B220" s="220" t="s">
        <v>818</v>
      </c>
      <c r="C220" s="446" t="str">
        <f>VLOOKUP(B220,Satser!$I$133:$M$160,2,FALSE)</f>
        <v>SU</v>
      </c>
      <c r="D220" s="220" t="s">
        <v>1810</v>
      </c>
      <c r="E220" s="442"/>
      <c r="F220" s="20" t="s">
        <v>1813</v>
      </c>
      <c r="G220" s="75"/>
      <c r="H220" s="413">
        <v>2015</v>
      </c>
      <c r="I220" s="110"/>
      <c r="J220" s="110"/>
      <c r="K220" s="120">
        <f>IF(B220="",0,VLOOKUP(B220,Satser!$D$167:$F$194,3,FALSE)*IF(AA220="",0,VLOOKUP(AA220,Satser!$H$2:$J$14,2,FALSE)))</f>
        <v>0</v>
      </c>
      <c r="L220" s="120">
        <f>IF(B220="",0,VLOOKUP(B220,Satser!$I$167:$L$194,4,FALSE)*IF(AA220="",0,VLOOKUP(AA220,Satser!$H$2:$J$14,3,FALSE)))</f>
        <v>0</v>
      </c>
      <c r="M220" s="122">
        <f t="shared" si="3"/>
        <v>0</v>
      </c>
      <c r="N220" s="352" t="s">
        <v>1594</v>
      </c>
      <c r="O220" s="110"/>
      <c r="P220" s="110"/>
      <c r="Q220" s="241"/>
      <c r="R220" s="110"/>
      <c r="S220" s="110"/>
      <c r="T220" s="110"/>
      <c r="U220" s="110"/>
      <c r="V220" s="110"/>
      <c r="W220" s="110"/>
      <c r="X220" s="75">
        <v>4</v>
      </c>
      <c r="Y220" s="75">
        <v>12</v>
      </c>
      <c r="Z220" s="110">
        <v>8</v>
      </c>
      <c r="AA220" s="75"/>
      <c r="AB220" s="75"/>
      <c r="AC220" s="75"/>
      <c r="AD220" s="75"/>
      <c r="AE220" s="75"/>
      <c r="AF220" s="75"/>
      <c r="AG220" s="75"/>
      <c r="AH220" s="75"/>
      <c r="AI220" s="75"/>
      <c r="AJ220" s="75"/>
    </row>
    <row r="221" spans="1:36" ht="14.25" customHeight="1" x14ac:dyDescent="0.25">
      <c r="A221" s="159">
        <v>81617820</v>
      </c>
      <c r="B221" s="220" t="s">
        <v>818</v>
      </c>
      <c r="C221" s="446" t="str">
        <f>VLOOKUP(B221,Satser!$I$133:$M$160,2,FALSE)</f>
        <v>SU</v>
      </c>
      <c r="D221" s="220" t="s">
        <v>1810</v>
      </c>
      <c r="E221" s="442"/>
      <c r="F221" s="20" t="s">
        <v>1813</v>
      </c>
      <c r="G221" s="75"/>
      <c r="H221" s="413">
        <v>2015</v>
      </c>
      <c r="I221" s="110"/>
      <c r="J221" s="110"/>
      <c r="K221" s="120">
        <f>IF(B221="",0,VLOOKUP(B221,Satser!$D$167:$F$194,3,FALSE)*IF(AA221="",0,VLOOKUP(AA221,Satser!$H$2:$J$14,2,FALSE)))</f>
        <v>0</v>
      </c>
      <c r="L221" s="120">
        <f>IF(B221="",0,VLOOKUP(B221,Satser!$I$167:$L$194,4,FALSE)*IF(AA221="",0,VLOOKUP(AA221,Satser!$H$2:$J$14,3,FALSE)))</f>
        <v>0</v>
      </c>
      <c r="M221" s="122">
        <f t="shared" si="3"/>
        <v>0</v>
      </c>
      <c r="N221" s="352" t="s">
        <v>1594</v>
      </c>
      <c r="O221" s="110"/>
      <c r="P221" s="110"/>
      <c r="Q221" s="241"/>
      <c r="R221" s="110"/>
      <c r="S221" s="110"/>
      <c r="T221" s="110"/>
      <c r="U221" s="110"/>
      <c r="V221" s="110"/>
      <c r="W221" s="110"/>
      <c r="X221" s="75">
        <v>4</v>
      </c>
      <c r="Y221" s="75">
        <v>12</v>
      </c>
      <c r="Z221" s="110">
        <v>8</v>
      </c>
      <c r="AA221" s="75"/>
      <c r="AB221" s="75"/>
      <c r="AC221" s="75"/>
      <c r="AD221" s="75"/>
      <c r="AE221" s="75"/>
      <c r="AF221" s="75"/>
      <c r="AG221" s="75"/>
      <c r="AH221" s="75"/>
      <c r="AI221" s="75"/>
      <c r="AJ221" s="75"/>
    </row>
    <row r="222" spans="1:36" ht="14.25" customHeight="1" x14ac:dyDescent="0.25">
      <c r="A222" s="159">
        <v>81617821</v>
      </c>
      <c r="B222" s="220" t="s">
        <v>810</v>
      </c>
      <c r="C222" s="446" t="str">
        <f>VLOOKUP(B222,Satser!$I$133:$M$160,2,FALSE)</f>
        <v>HF</v>
      </c>
      <c r="D222" s="220" t="s">
        <v>2065</v>
      </c>
      <c r="E222" s="442" t="s">
        <v>2163</v>
      </c>
      <c r="F222" s="20" t="s">
        <v>1812</v>
      </c>
      <c r="G222" s="75"/>
      <c r="H222" s="413">
        <v>2015</v>
      </c>
      <c r="I222" s="110">
        <v>1605</v>
      </c>
      <c r="J222" s="110"/>
      <c r="K222" s="120">
        <f>IF(B222="",0,VLOOKUP(B222,Satser!$D$167:$F$194,3,FALSE)*IF(AA222="",0,VLOOKUP(AA222,Satser!$H$2:$J$14,2,FALSE)))</f>
        <v>21247.716029558582</v>
      </c>
      <c r="L222" s="120">
        <f>IF(B222="",0,VLOOKUP(B222,Satser!$I$167:$L$194,4,FALSE)*IF(AA222="",0,VLOOKUP(AA222,Satser!$H$2:$J$14,3,FALSE)))</f>
        <v>237974.4195310561</v>
      </c>
      <c r="M222" s="122">
        <f t="shared" si="3"/>
        <v>259222.1355606147</v>
      </c>
      <c r="N222" s="173" t="s">
        <v>2074</v>
      </c>
      <c r="O222" s="110"/>
      <c r="P222" s="110"/>
      <c r="Q222" s="241"/>
      <c r="R222" s="110"/>
      <c r="S222" s="110"/>
      <c r="T222" s="110"/>
      <c r="U222" s="110"/>
      <c r="V222" s="110"/>
      <c r="W222" s="110"/>
      <c r="X222" s="75"/>
      <c r="Y222" s="75">
        <v>8</v>
      </c>
      <c r="Z222" s="110">
        <v>12</v>
      </c>
      <c r="AA222" s="75">
        <v>4</v>
      </c>
      <c r="AB222" s="75"/>
      <c r="AC222" s="75"/>
      <c r="AD222" s="75"/>
      <c r="AE222" s="75"/>
      <c r="AF222" s="75"/>
      <c r="AG222" s="75"/>
      <c r="AH222" s="75"/>
      <c r="AI222" s="75"/>
      <c r="AJ222" s="75"/>
    </row>
    <row r="223" spans="1:36" ht="14.25" customHeight="1" x14ac:dyDescent="0.25">
      <c r="A223" s="159">
        <v>81617822</v>
      </c>
      <c r="B223" s="220" t="s">
        <v>813</v>
      </c>
      <c r="C223" s="446" t="str">
        <f>VLOOKUP(B223,Satser!$I$133:$M$160,2,FALSE)</f>
        <v>IV</v>
      </c>
      <c r="D223" s="220" t="s">
        <v>2490</v>
      </c>
      <c r="E223" s="442">
        <v>642005</v>
      </c>
      <c r="F223" s="20" t="s">
        <v>1812</v>
      </c>
      <c r="G223" s="75"/>
      <c r="H223" s="413">
        <v>2015</v>
      </c>
      <c r="I223" s="110">
        <v>1701</v>
      </c>
      <c r="J223" s="110"/>
      <c r="K223" s="120">
        <f>IF(B223="",0,VLOOKUP(B223,Satser!$D$167:$F$194,3,FALSE)*IF(AA223="",0,VLOOKUP(AA223,Satser!$H$2:$J$14,2,FALSE)))</f>
        <v>89276.117771254561</v>
      </c>
      <c r="L223" s="120">
        <f>IF(B223="",0,VLOOKUP(B223,Satser!$I$167:$L$194,4,FALSE)*IF(AA223="",0,VLOOKUP(AA223,Satser!$H$2:$J$14,3,FALSE)))</f>
        <v>714208.94217003649</v>
      </c>
      <c r="M223" s="122">
        <f t="shared" si="3"/>
        <v>803485.05994129111</v>
      </c>
      <c r="N223" s="173" t="s">
        <v>2531</v>
      </c>
      <c r="O223" s="110"/>
      <c r="P223" s="110"/>
      <c r="Q223" s="241"/>
      <c r="R223" s="110"/>
      <c r="S223" s="110"/>
      <c r="T223" s="110"/>
      <c r="U223" s="110"/>
      <c r="V223" s="110"/>
      <c r="W223" s="110"/>
      <c r="X223" s="75"/>
      <c r="Y223" s="75"/>
      <c r="Z223" s="110">
        <v>12</v>
      </c>
      <c r="AA223" s="75">
        <v>12</v>
      </c>
      <c r="AB223" s="75"/>
      <c r="AC223" s="75"/>
      <c r="AD223" s="75"/>
      <c r="AE223" s="75"/>
      <c r="AF223" s="75"/>
      <c r="AG223" s="75"/>
      <c r="AH223" s="75"/>
      <c r="AI223" s="75"/>
      <c r="AJ223" s="75"/>
    </row>
    <row r="224" spans="1:36" ht="14.25" customHeight="1" x14ac:dyDescent="0.25">
      <c r="A224" s="159">
        <v>81617823</v>
      </c>
      <c r="B224" s="220" t="s">
        <v>809</v>
      </c>
      <c r="C224" s="446" t="str">
        <f>VLOOKUP(B224,Satser!$I$133:$M$160,2,FALSE)</f>
        <v>MH</v>
      </c>
      <c r="D224" s="220" t="s">
        <v>2047</v>
      </c>
      <c r="E224" s="442"/>
      <c r="F224" s="20" t="s">
        <v>1812</v>
      </c>
      <c r="G224" s="75"/>
      <c r="H224" s="413">
        <v>2015</v>
      </c>
      <c r="I224" s="110">
        <v>1603</v>
      </c>
      <c r="J224" s="110"/>
      <c r="K224" s="120">
        <f>IF(B224="",0,VLOOKUP(B224,Satser!$D$167:$F$194,3,FALSE)*IF(AA224="",0,VLOOKUP(AA224,Satser!$H$2:$J$14,2,FALSE)))</f>
        <v>21247.716029558582</v>
      </c>
      <c r="L224" s="120">
        <f>IF(B224="",0,VLOOKUP(B224,Satser!$I$167:$L$194,4,FALSE)*IF(AA224="",0,VLOOKUP(AA224,Satser!$H$2:$J$14,3,FALSE)))</f>
        <v>118987.20976552805</v>
      </c>
      <c r="M224" s="122">
        <f t="shared" si="3"/>
        <v>140234.92579508663</v>
      </c>
      <c r="N224" s="173" t="s">
        <v>1594</v>
      </c>
      <c r="O224" s="110"/>
      <c r="P224" s="110"/>
      <c r="Q224" s="241"/>
      <c r="R224" s="110"/>
      <c r="S224" s="110"/>
      <c r="T224" s="110"/>
      <c r="U224" s="110"/>
      <c r="V224" s="110"/>
      <c r="W224" s="110"/>
      <c r="X224" s="75"/>
      <c r="Y224" s="75">
        <v>10</v>
      </c>
      <c r="Z224" s="110">
        <v>12</v>
      </c>
      <c r="AA224" s="75">
        <v>2</v>
      </c>
      <c r="AB224" s="75"/>
      <c r="AC224" s="75"/>
      <c r="AD224" s="75"/>
      <c r="AE224" s="75"/>
      <c r="AF224" s="75"/>
      <c r="AG224" s="75"/>
      <c r="AH224" s="75"/>
      <c r="AI224" s="75"/>
      <c r="AJ224" s="75"/>
    </row>
    <row r="225" spans="1:36" ht="14.25" customHeight="1" x14ac:dyDescent="0.25">
      <c r="A225" s="159">
        <v>81617824</v>
      </c>
      <c r="B225" s="220" t="s">
        <v>813</v>
      </c>
      <c r="C225" s="446" t="str">
        <f>VLOOKUP(B225,Satser!$I$133:$M$160,2,FALSE)</f>
        <v>IV</v>
      </c>
      <c r="D225" s="220" t="s">
        <v>2026</v>
      </c>
      <c r="E225" s="442" t="s">
        <v>2178</v>
      </c>
      <c r="F225" s="20" t="s">
        <v>1812</v>
      </c>
      <c r="G225" s="75" t="s">
        <v>530</v>
      </c>
      <c r="H225" s="413">
        <v>2015</v>
      </c>
      <c r="I225" s="110">
        <v>1511</v>
      </c>
      <c r="J225" s="110"/>
      <c r="K225" s="120">
        <f>IF(B225="",0,VLOOKUP(B225,Satser!$D$167:$F$194,3,FALSE)*IF(AA225="",0,VLOOKUP(AA225,Satser!$H$2:$J$14,2,FALSE)))</f>
        <v>0</v>
      </c>
      <c r="L225" s="120">
        <f>IF(B225="",0,VLOOKUP(B225,Satser!$I$167:$L$194,4,FALSE)*IF(AA225="",0,VLOOKUP(AA225,Satser!$H$2:$J$14,3,FALSE)))</f>
        <v>0</v>
      </c>
      <c r="M225" s="122">
        <f t="shared" si="3"/>
        <v>0</v>
      </c>
      <c r="N225" s="173" t="s">
        <v>2027</v>
      </c>
      <c r="O225" s="110"/>
      <c r="P225" s="110"/>
      <c r="Q225" s="241"/>
      <c r="R225" s="110"/>
      <c r="S225" s="110"/>
      <c r="T225" s="110"/>
      <c r="U225" s="110"/>
      <c r="V225" s="110"/>
      <c r="W225" s="110"/>
      <c r="X225" s="75">
        <v>2</v>
      </c>
      <c r="Y225" s="75">
        <v>12</v>
      </c>
      <c r="Z225" s="110">
        <v>10</v>
      </c>
      <c r="AA225" s="75"/>
      <c r="AB225" s="75"/>
      <c r="AC225" s="75"/>
      <c r="AD225" s="75"/>
      <c r="AE225" s="75"/>
      <c r="AF225" s="75"/>
      <c r="AG225" s="75"/>
      <c r="AH225" s="75"/>
      <c r="AI225" s="75"/>
      <c r="AJ225" s="75"/>
    </row>
    <row r="226" spans="1:36" ht="14.25" customHeight="1" x14ac:dyDescent="0.25">
      <c r="A226" s="159">
        <v>81617825</v>
      </c>
      <c r="B226" s="220" t="s">
        <v>817</v>
      </c>
      <c r="C226" s="446" t="str">
        <f>VLOOKUP(B226,Satser!$I$133:$M$160,2,FALSE)</f>
        <v>NV</v>
      </c>
      <c r="D226" s="220" t="s">
        <v>2721</v>
      </c>
      <c r="E226" s="442">
        <v>663505</v>
      </c>
      <c r="F226" s="20" t="s">
        <v>1812</v>
      </c>
      <c r="G226" s="75"/>
      <c r="H226" s="413">
        <v>2015</v>
      </c>
      <c r="I226" s="110">
        <v>1701</v>
      </c>
      <c r="J226" s="110"/>
      <c r="K226" s="120">
        <f>IF(B226="",0,VLOOKUP(B226,Satser!$D$167:$F$194,3,FALSE)*IF(AA226="",0,VLOOKUP(AA226,Satser!$H$2:$J$14,2,FALSE)))</f>
        <v>89276.117771254561</v>
      </c>
      <c r="L226" s="120">
        <f>IF(B226="",0,VLOOKUP(B226,Satser!$I$167:$L$194,4,FALSE)*IF(AA226="",0,VLOOKUP(AA226,Satser!$H$2:$J$14,3,FALSE)))</f>
        <v>714208.94217003649</v>
      </c>
      <c r="M226" s="122">
        <f t="shared" si="3"/>
        <v>803485.05994129111</v>
      </c>
      <c r="N226" s="173" t="s">
        <v>2544</v>
      </c>
      <c r="O226" s="110"/>
      <c r="P226" s="110"/>
      <c r="Q226" s="241"/>
      <c r="R226" s="110"/>
      <c r="S226" s="110"/>
      <c r="T226" s="110"/>
      <c r="U226" s="110"/>
      <c r="V226" s="110"/>
      <c r="W226" s="110"/>
      <c r="X226" s="75"/>
      <c r="Y226" s="75"/>
      <c r="Z226" s="110">
        <v>12</v>
      </c>
      <c r="AA226" s="75">
        <v>12</v>
      </c>
      <c r="AB226" s="75"/>
      <c r="AC226" s="75"/>
      <c r="AD226" s="75"/>
      <c r="AE226" s="75"/>
      <c r="AF226" s="75"/>
      <c r="AG226" s="75"/>
      <c r="AH226" s="75"/>
      <c r="AI226" s="75"/>
      <c r="AJ226" s="75"/>
    </row>
    <row r="227" spans="1:36" ht="14.25" customHeight="1" x14ac:dyDescent="0.25">
      <c r="A227" s="159">
        <v>81617826</v>
      </c>
      <c r="B227" s="220" t="s">
        <v>813</v>
      </c>
      <c r="C227" s="446" t="str">
        <f>VLOOKUP(B227,Satser!$I$133:$M$160,2,FALSE)</f>
        <v>IV</v>
      </c>
      <c r="D227" s="220" t="s">
        <v>2230</v>
      </c>
      <c r="E227" s="442" t="s">
        <v>2186</v>
      </c>
      <c r="F227" s="20" t="s">
        <v>1812</v>
      </c>
      <c r="G227" s="75"/>
      <c r="H227" s="413">
        <v>2015</v>
      </c>
      <c r="I227" s="110">
        <v>1601</v>
      </c>
      <c r="J227" s="110"/>
      <c r="K227" s="120">
        <f>IF(B227="",0,VLOOKUP(B227,Satser!$D$167:$F$194,3,FALSE)*IF(AA227="",0,VLOOKUP(AA227,Satser!$H$2:$J$14,2,FALSE)))</f>
        <v>0</v>
      </c>
      <c r="L227" s="120">
        <f>IF(B227="",0,VLOOKUP(B227,Satser!$I$167:$L$194,4,FALSE)*IF(AA227="",0,VLOOKUP(AA227,Satser!$H$2:$J$14,3,FALSE)))</f>
        <v>0</v>
      </c>
      <c r="M227" s="122">
        <f t="shared" si="3"/>
        <v>0</v>
      </c>
      <c r="N227" s="173" t="s">
        <v>2109</v>
      </c>
      <c r="O227" s="110"/>
      <c r="P227" s="110"/>
      <c r="Q227" s="241"/>
      <c r="R227" s="110"/>
      <c r="S227" s="110"/>
      <c r="T227" s="110"/>
      <c r="U227" s="110"/>
      <c r="V227" s="110"/>
      <c r="W227" s="110"/>
      <c r="X227" s="75"/>
      <c r="Y227" s="75">
        <v>12</v>
      </c>
      <c r="Z227" s="110">
        <v>12</v>
      </c>
      <c r="AA227" s="75"/>
      <c r="AB227" s="75"/>
      <c r="AC227" s="75"/>
      <c r="AD227" s="75"/>
      <c r="AE227" s="75"/>
      <c r="AF227" s="75"/>
      <c r="AG227" s="75"/>
      <c r="AH227" s="75"/>
      <c r="AI227" s="75"/>
      <c r="AJ227" s="75"/>
    </row>
    <row r="228" spans="1:36" ht="14.25" customHeight="1" x14ac:dyDescent="0.25">
      <c r="A228" s="159">
        <v>81617827</v>
      </c>
      <c r="B228" s="220" t="s">
        <v>817</v>
      </c>
      <c r="C228" s="446" t="str">
        <f>VLOOKUP(B228,Satser!$I$133:$M$160,2,FALSE)</f>
        <v>NV</v>
      </c>
      <c r="D228" s="220" t="s">
        <v>2085</v>
      </c>
      <c r="E228" s="442" t="s">
        <v>2166</v>
      </c>
      <c r="F228" s="20" t="s">
        <v>1812</v>
      </c>
      <c r="G228" s="75"/>
      <c r="H228" s="413">
        <v>2015</v>
      </c>
      <c r="I228" s="110">
        <v>1604</v>
      </c>
      <c r="J228" s="110"/>
      <c r="K228" s="120">
        <f>IF(B228="",0,VLOOKUP(B228,Satser!$D$167:$F$194,3,FALSE)*IF(AA228="",0,VLOOKUP(AA228,Satser!$H$2:$J$14,2,FALSE)))</f>
        <v>22310.101831036511</v>
      </c>
      <c r="L228" s="120">
        <f>IF(B228="",0,VLOOKUP(B228,Satser!$I$167:$L$194,4,FALSE)*IF(AA228="",0,VLOOKUP(AA228,Satser!$H$2:$J$14,3,FALSE)))</f>
        <v>178480.81464829209</v>
      </c>
      <c r="M228" s="122">
        <f t="shared" si="3"/>
        <v>200790.91647932859</v>
      </c>
      <c r="N228" s="352" t="s">
        <v>2469</v>
      </c>
      <c r="O228" s="110"/>
      <c r="P228" s="110"/>
      <c r="Q228" s="241"/>
      <c r="R228" s="110"/>
      <c r="S228" s="110"/>
      <c r="T228" s="110"/>
      <c r="U228" s="110"/>
      <c r="V228" s="110"/>
      <c r="W228" s="110"/>
      <c r="X228" s="75"/>
      <c r="Y228" s="75">
        <v>9</v>
      </c>
      <c r="Z228" s="110">
        <v>12</v>
      </c>
      <c r="AA228" s="75">
        <v>3</v>
      </c>
      <c r="AB228" s="75"/>
      <c r="AC228" s="75"/>
      <c r="AD228" s="75"/>
      <c r="AE228" s="75"/>
      <c r="AF228" s="75"/>
      <c r="AG228" s="75"/>
      <c r="AH228" s="75"/>
      <c r="AI228" s="75"/>
      <c r="AJ228" s="75"/>
    </row>
    <row r="229" spans="1:36" ht="14.25" customHeight="1" x14ac:dyDescent="0.25">
      <c r="A229" s="159">
        <v>81617828</v>
      </c>
      <c r="B229" s="220" t="s">
        <v>813</v>
      </c>
      <c r="C229" s="446" t="str">
        <f>VLOOKUP(B229,Satser!$I$133:$M$160,2,FALSE)</f>
        <v>IV</v>
      </c>
      <c r="D229" s="220" t="s">
        <v>2269</v>
      </c>
      <c r="E229" s="442">
        <v>644505</v>
      </c>
      <c r="F229" s="20" t="s">
        <v>1812</v>
      </c>
      <c r="G229" s="220" t="s">
        <v>527</v>
      </c>
      <c r="H229" s="413">
        <v>2015</v>
      </c>
      <c r="I229" s="110">
        <v>1702</v>
      </c>
      <c r="J229" s="110"/>
      <c r="K229" s="120">
        <f>IF(B229="",0,VLOOKUP(B229,Satser!$D$167:$F$194,3,FALSE)*IF(AA229="",0,VLOOKUP(AA229,Satser!$H$2:$J$14,2,FALSE)))</f>
        <v>89276.117771254561</v>
      </c>
      <c r="L229" s="120">
        <f>IF(B229="",0,VLOOKUP(B229,Satser!$I$167:$L$194,4,FALSE)*IF(AA229="",0,VLOOKUP(AA229,Satser!$H$2:$J$14,3,FALSE)))</f>
        <v>714208.94217003649</v>
      </c>
      <c r="M229" s="122">
        <f t="shared" si="3"/>
        <v>803485.05994129111</v>
      </c>
      <c r="N229" s="173" t="s">
        <v>2270</v>
      </c>
      <c r="O229" s="110"/>
      <c r="P229" s="110"/>
      <c r="Q229" s="241"/>
      <c r="R229" s="110"/>
      <c r="S229" s="110"/>
      <c r="T229" s="110"/>
      <c r="U229" s="110"/>
      <c r="V229" s="110"/>
      <c r="W229" s="110"/>
      <c r="X229" s="75"/>
      <c r="Y229" s="75"/>
      <c r="Z229" s="110">
        <v>11</v>
      </c>
      <c r="AA229" s="75">
        <v>12</v>
      </c>
      <c r="AB229" s="75">
        <v>1</v>
      </c>
      <c r="AC229" s="75"/>
      <c r="AD229" s="75"/>
      <c r="AE229" s="75"/>
      <c r="AF229" s="75"/>
      <c r="AG229" s="75"/>
      <c r="AH229" s="75"/>
      <c r="AI229" s="75"/>
      <c r="AJ229" s="75"/>
    </row>
    <row r="230" spans="1:36" ht="14.25" customHeight="1" x14ac:dyDescent="0.25">
      <c r="A230" s="159">
        <v>81617829</v>
      </c>
      <c r="B230" s="220" t="s">
        <v>809</v>
      </c>
      <c r="C230" s="446" t="str">
        <f>VLOOKUP(B230,Satser!$I$133:$M$160,2,FALSE)</f>
        <v>MH</v>
      </c>
      <c r="D230" s="220" t="s">
        <v>1854</v>
      </c>
      <c r="E230" s="442"/>
      <c r="F230" s="20" t="s">
        <v>1812</v>
      </c>
      <c r="G230" s="75"/>
      <c r="H230" s="413">
        <v>2015</v>
      </c>
      <c r="I230" s="110"/>
      <c r="J230" s="110"/>
      <c r="K230" s="120">
        <f>IF(B230="",0,VLOOKUP(B230,Satser!$D$167:$F$194,3,FALSE)*IF(AA230="",0,VLOOKUP(AA230,Satser!$H$2:$J$14,2,FALSE)))</f>
        <v>0</v>
      </c>
      <c r="L230" s="120">
        <f>IF(B230="",0,VLOOKUP(B230,Satser!$I$167:$L$194,4,FALSE)*IF(AA230="",0,VLOOKUP(AA230,Satser!$H$2:$J$14,3,FALSE)))</f>
        <v>0</v>
      </c>
      <c r="M230" s="122">
        <f t="shared" si="3"/>
        <v>0</v>
      </c>
      <c r="N230" s="352" t="s">
        <v>1594</v>
      </c>
      <c r="O230" s="110"/>
      <c r="P230" s="110"/>
      <c r="Q230" s="241"/>
      <c r="R230" s="110"/>
      <c r="S230" s="110"/>
      <c r="T230" s="110"/>
      <c r="U230" s="110"/>
      <c r="V230" s="110"/>
      <c r="W230" s="110"/>
      <c r="X230" s="75">
        <v>4</v>
      </c>
      <c r="Y230" s="75">
        <v>12</v>
      </c>
      <c r="Z230" s="110">
        <v>8</v>
      </c>
      <c r="AA230" s="75"/>
      <c r="AB230" s="75"/>
      <c r="AC230" s="75"/>
      <c r="AD230" s="75"/>
      <c r="AE230" s="75"/>
      <c r="AF230" s="75"/>
      <c r="AG230" s="75"/>
      <c r="AH230" s="75"/>
      <c r="AI230" s="75"/>
      <c r="AJ230" s="75"/>
    </row>
    <row r="231" spans="1:36" ht="14.25" customHeight="1" x14ac:dyDescent="0.25">
      <c r="A231" s="159">
        <v>81617830</v>
      </c>
      <c r="B231" s="220" t="s">
        <v>813</v>
      </c>
      <c r="C231" s="446" t="str">
        <f>VLOOKUP(B231,Satser!$I$133:$M$160,2,FALSE)</f>
        <v>IV</v>
      </c>
      <c r="D231" s="75" t="s">
        <v>1908</v>
      </c>
      <c r="E231" s="442" t="s">
        <v>2178</v>
      </c>
      <c r="F231" s="20" t="s">
        <v>1812</v>
      </c>
      <c r="G231" s="75" t="s">
        <v>527</v>
      </c>
      <c r="H231" s="310">
        <v>2014</v>
      </c>
      <c r="I231" s="110">
        <v>1506</v>
      </c>
      <c r="J231" s="110"/>
      <c r="K231" s="120">
        <f>IF(B231="",0,VLOOKUP(B231,Satser!$D$167:$F$194,3,FALSE)*IF(AA231="",0,VLOOKUP(AA231,Satser!$H$2:$J$14,2,FALSE)))</f>
        <v>0</v>
      </c>
      <c r="L231" s="120">
        <f>IF(B231="",0,VLOOKUP(B231,Satser!$I$167:$L$194,4,FALSE)*IF(AA231="",0,VLOOKUP(AA231,Satser!$H$2:$J$14,3,FALSE)))</f>
        <v>0</v>
      </c>
      <c r="M231" s="122">
        <f t="shared" si="3"/>
        <v>0</v>
      </c>
      <c r="N231" s="352" t="s">
        <v>1924</v>
      </c>
      <c r="O231" s="110"/>
      <c r="P231" s="110"/>
      <c r="Q231" s="241"/>
      <c r="R231" s="110"/>
      <c r="S231" s="110"/>
      <c r="T231" s="110"/>
      <c r="U231" s="110"/>
      <c r="V231" s="110"/>
      <c r="W231" s="110"/>
      <c r="X231" s="75">
        <v>7</v>
      </c>
      <c r="Y231" s="75">
        <v>12</v>
      </c>
      <c r="Z231" s="110">
        <v>5</v>
      </c>
      <c r="AA231" s="75"/>
      <c r="AB231" s="75"/>
      <c r="AC231" s="75"/>
      <c r="AD231" s="75"/>
      <c r="AE231" s="75"/>
      <c r="AF231" s="75"/>
      <c r="AG231" s="75"/>
      <c r="AH231" s="75"/>
      <c r="AI231" s="75"/>
      <c r="AJ231" s="75"/>
    </row>
    <row r="232" spans="1:36" ht="14.25" customHeight="1" x14ac:dyDescent="0.25">
      <c r="A232" s="448" t="s">
        <v>2422</v>
      </c>
      <c r="B232" s="220" t="s">
        <v>2225</v>
      </c>
      <c r="C232" s="446" t="str">
        <f>VLOOKUP(B232,Satser!$I$133:$M$160,2,FALSE)</f>
        <v>IV</v>
      </c>
      <c r="D232" s="75" t="s">
        <v>2424</v>
      </c>
      <c r="E232" s="442">
        <v>642505</v>
      </c>
      <c r="F232" s="20"/>
      <c r="G232" s="75"/>
      <c r="H232" s="310"/>
      <c r="I232" s="110"/>
      <c r="J232" s="110"/>
      <c r="K232" s="120">
        <f>IF(B232="",0,VLOOKUP(B232,Satser!$D$167:$F$194,3,FALSE)*IF(AA232="",0,VLOOKUP(AA232,Satser!$H$2:$J$14,2,FALSE)))</f>
        <v>81839.417160909055</v>
      </c>
      <c r="L232" s="120">
        <f>IF(B232="",0,VLOOKUP(B232,Satser!$I$167:$L$194,4,FALSE)*IF(AA232="",0,VLOOKUP(AA232,Satser!$H$2:$J$14,3,FALSE)))</f>
        <v>654715.33728727244</v>
      </c>
      <c r="M232" s="122">
        <f t="shared" si="3"/>
        <v>736554.75444818148</v>
      </c>
      <c r="N232" s="352" t="s">
        <v>2420</v>
      </c>
      <c r="O232" s="110"/>
      <c r="P232" s="110"/>
      <c r="Q232" s="241"/>
      <c r="R232" s="110"/>
      <c r="S232" s="110"/>
      <c r="T232" s="110"/>
      <c r="U232" s="110"/>
      <c r="V232" s="110"/>
      <c r="W232" s="110"/>
      <c r="X232" s="75"/>
      <c r="Y232" s="75"/>
      <c r="Z232" s="110">
        <v>9</v>
      </c>
      <c r="AA232" s="75">
        <v>11</v>
      </c>
      <c r="AB232" s="75"/>
      <c r="AC232" s="75"/>
      <c r="AD232" s="75"/>
      <c r="AE232" s="75"/>
      <c r="AF232" s="75"/>
      <c r="AG232" s="75"/>
      <c r="AH232" s="75"/>
      <c r="AI232" s="75"/>
      <c r="AJ232" s="75"/>
    </row>
    <row r="233" spans="1:36" ht="14.25" customHeight="1" x14ac:dyDescent="0.25">
      <c r="A233" s="448">
        <v>68024018</v>
      </c>
      <c r="B233" s="220" t="s">
        <v>2224</v>
      </c>
      <c r="C233" s="446" t="str">
        <f>VLOOKUP(B233,Satser!$I$133:$M$160,2,FALSE)</f>
        <v>IE</v>
      </c>
      <c r="D233" s="75" t="s">
        <v>2425</v>
      </c>
      <c r="E233" s="442">
        <v>633505</v>
      </c>
      <c r="F233" s="20"/>
      <c r="G233" s="75"/>
      <c r="H233" s="310"/>
      <c r="I233" s="110"/>
      <c r="J233" s="110"/>
      <c r="K233" s="120">
        <f>IF(B233="",0,VLOOKUP(B233,Satser!$D$167:$F$194,3,FALSE)*IF(AA233="",0,VLOOKUP(AA233,Satser!$H$2:$J$14,2,FALSE)))</f>
        <v>59529.315329872537</v>
      </c>
      <c r="L233" s="120">
        <f>IF(B233="",0,VLOOKUP(B233,Satser!$I$167:$L$194,4,FALSE)*IF(AA233="",0,VLOOKUP(AA233,Satser!$H$2:$J$14,3,FALSE)))</f>
        <v>476234.5226389803</v>
      </c>
      <c r="M233" s="122">
        <f t="shared" si="3"/>
        <v>535763.83796885284</v>
      </c>
      <c r="N233" s="352" t="s">
        <v>2420</v>
      </c>
      <c r="O233" s="110"/>
      <c r="P233" s="110"/>
      <c r="Q233" s="241"/>
      <c r="R233" s="110"/>
      <c r="S233" s="110"/>
      <c r="T233" s="110"/>
      <c r="U233" s="110"/>
      <c r="V233" s="110"/>
      <c r="W233" s="110"/>
      <c r="X233" s="75"/>
      <c r="Y233" s="75"/>
      <c r="Z233" s="110">
        <v>12</v>
      </c>
      <c r="AA233" s="75">
        <v>8</v>
      </c>
      <c r="AB233" s="75"/>
      <c r="AC233" s="75"/>
      <c r="AD233" s="75"/>
      <c r="AE233" s="75"/>
      <c r="AF233" s="75"/>
      <c r="AG233" s="75"/>
      <c r="AH233" s="75"/>
      <c r="AI233" s="75"/>
      <c r="AJ233" s="75"/>
    </row>
    <row r="234" spans="1:36" ht="14.25" customHeight="1" x14ac:dyDescent="0.25">
      <c r="A234" s="448" t="s">
        <v>2423</v>
      </c>
      <c r="B234" s="220" t="s">
        <v>2227</v>
      </c>
      <c r="C234" s="446" t="str">
        <f>VLOOKUP(B234,Satser!$I$133:$M$160,2,FALSE)</f>
        <v>NV</v>
      </c>
      <c r="D234" s="75" t="s">
        <v>2426</v>
      </c>
      <c r="E234" s="442">
        <v>664005</v>
      </c>
      <c r="F234" s="20"/>
      <c r="G234" s="75"/>
      <c r="H234" s="310"/>
      <c r="I234" s="110"/>
      <c r="J234" s="110"/>
      <c r="K234" s="120">
        <f>IF(B234="",0,VLOOKUP(B234,Satser!$D$167:$F$194,3,FALSE)*IF(AA234="",0,VLOOKUP(AA234,Satser!$H$2:$J$14,2,FALSE)))</f>
        <v>59529.315329872537</v>
      </c>
      <c r="L234" s="120">
        <f>IF(B234="",0,VLOOKUP(B234,Satser!$I$167:$L$194,4,FALSE)*IF(AA234="",0,VLOOKUP(AA234,Satser!$H$2:$J$14,3,FALSE)))</f>
        <v>476234.5226389803</v>
      </c>
      <c r="M234" s="122">
        <f t="shared" si="3"/>
        <v>535763.83796885284</v>
      </c>
      <c r="N234" s="352" t="s">
        <v>2420</v>
      </c>
      <c r="O234" s="110"/>
      <c r="P234" s="110"/>
      <c r="Q234" s="241"/>
      <c r="R234" s="110"/>
      <c r="S234" s="110"/>
      <c r="T234" s="110"/>
      <c r="U234" s="110"/>
      <c r="V234" s="110"/>
      <c r="W234" s="110"/>
      <c r="X234" s="75"/>
      <c r="Y234" s="75"/>
      <c r="Z234" s="110">
        <v>12</v>
      </c>
      <c r="AA234" s="75">
        <v>8</v>
      </c>
      <c r="AB234" s="75"/>
      <c r="AC234" s="75"/>
      <c r="AD234" s="75"/>
      <c r="AE234" s="75"/>
      <c r="AF234" s="75"/>
      <c r="AG234" s="75"/>
      <c r="AH234" s="75"/>
      <c r="AI234" s="75"/>
      <c r="AJ234" s="75"/>
    </row>
    <row r="235" spans="1:36" ht="14.25" customHeight="1" x14ac:dyDescent="0.25">
      <c r="A235" s="449">
        <v>68040297</v>
      </c>
      <c r="B235" s="220" t="s">
        <v>810</v>
      </c>
      <c r="C235" s="446" t="str">
        <f>VLOOKUP(B235,Satser!$I$133:$M$160,2,FALSE)</f>
        <v>HF</v>
      </c>
      <c r="D235" s="75" t="s">
        <v>2427</v>
      </c>
      <c r="E235" s="442"/>
      <c r="F235" s="20"/>
      <c r="G235" s="75"/>
      <c r="H235" s="310"/>
      <c r="I235" s="110"/>
      <c r="J235" s="110"/>
      <c r="K235" s="120">
        <f>IF(B235="",0,VLOOKUP(B235,Satser!$D$167:$F$194,3,FALSE)*IF(AA235="",0,VLOOKUP(AA235,Satser!$H$2:$J$14,2,FALSE)))</f>
        <v>10623.858014779291</v>
      </c>
      <c r="L235" s="120">
        <f>IF(B235="",0,VLOOKUP(B235,Satser!$I$167:$L$194,4,FALSE)*IF(AA235="",0,VLOOKUP(AA235,Satser!$H$2:$J$14,3,FALSE)))</f>
        <v>118987.20976552805</v>
      </c>
      <c r="M235" s="122">
        <f t="shared" si="3"/>
        <v>129611.06778030735</v>
      </c>
      <c r="N235" s="352" t="s">
        <v>2475</v>
      </c>
      <c r="O235" s="110"/>
      <c r="P235" s="110"/>
      <c r="Q235" s="241"/>
      <c r="R235" s="110"/>
      <c r="S235" s="110"/>
      <c r="T235" s="110"/>
      <c r="U235" s="110"/>
      <c r="V235" s="110"/>
      <c r="W235" s="110"/>
      <c r="X235" s="75"/>
      <c r="Y235" s="75"/>
      <c r="Z235" s="110">
        <v>12</v>
      </c>
      <c r="AA235" s="75">
        <v>2</v>
      </c>
      <c r="AB235" s="75"/>
      <c r="AC235" s="75"/>
      <c r="AD235" s="75"/>
      <c r="AE235" s="75"/>
      <c r="AF235" s="75"/>
      <c r="AG235" s="75"/>
      <c r="AH235" s="75"/>
      <c r="AI235" s="75"/>
      <c r="AJ235" s="75"/>
    </row>
    <row r="236" spans="1:36" ht="14.25" customHeight="1" x14ac:dyDescent="0.25">
      <c r="A236" s="449">
        <v>68030421</v>
      </c>
      <c r="B236" s="220" t="s">
        <v>2226</v>
      </c>
      <c r="C236" s="446" t="str">
        <f>VLOOKUP(B236,Satser!$I$133:$M$160,2,FALSE)</f>
        <v>MH</v>
      </c>
      <c r="D236" s="220" t="s">
        <v>2440</v>
      </c>
      <c r="E236" s="442"/>
      <c r="F236" s="20"/>
      <c r="G236" s="75"/>
      <c r="H236" s="310"/>
      <c r="I236" s="110"/>
      <c r="J236" s="110"/>
      <c r="K236" s="120">
        <f>IF(B236="",0,VLOOKUP(B236,Satser!$D$167:$F$194,3,FALSE)*IF(AA236="",0,VLOOKUP(AA236,Satser!$H$2:$J$14,2,FALSE)))</f>
        <v>0</v>
      </c>
      <c r="L236" s="120">
        <f>IF(B236="",0,VLOOKUP(B236,Satser!$I$167:$L$194,4,FALSE)*IF(AA236="",0,VLOOKUP(AA236,Satser!$H$2:$J$14,3,FALSE)))</f>
        <v>0</v>
      </c>
      <c r="M236" s="122">
        <f t="shared" si="3"/>
        <v>0</v>
      </c>
      <c r="N236" s="352" t="s">
        <v>2475</v>
      </c>
      <c r="O236" s="110"/>
      <c r="P236" s="110"/>
      <c r="Q236" s="241"/>
      <c r="R236" s="110"/>
      <c r="S236" s="110"/>
      <c r="T236" s="110"/>
      <c r="U236" s="110"/>
      <c r="V236" s="110"/>
      <c r="W236" s="110"/>
      <c r="X236" s="75"/>
      <c r="Y236" s="75"/>
      <c r="Z236" s="110">
        <v>12</v>
      </c>
      <c r="AA236" s="75"/>
      <c r="AB236" s="75"/>
      <c r="AC236" s="75"/>
      <c r="AD236" s="75"/>
      <c r="AE236" s="75"/>
      <c r="AF236" s="75"/>
      <c r="AG236" s="75"/>
      <c r="AH236" s="75"/>
      <c r="AI236" s="75"/>
      <c r="AJ236" s="75"/>
    </row>
    <row r="237" spans="1:36" ht="14.25" customHeight="1" x14ac:dyDescent="0.25">
      <c r="A237" s="449">
        <v>82403730</v>
      </c>
      <c r="B237" s="220" t="s">
        <v>2226</v>
      </c>
      <c r="C237" s="446" t="str">
        <f>VLOOKUP(B237,Satser!$I$133:$M$160,2,FALSE)</f>
        <v>MH</v>
      </c>
      <c r="D237" s="220" t="s">
        <v>2480</v>
      </c>
      <c r="E237" s="442"/>
      <c r="F237" s="20"/>
      <c r="G237" s="75"/>
      <c r="H237" s="310"/>
      <c r="I237" s="110">
        <v>1508</v>
      </c>
      <c r="J237" s="110"/>
      <c r="K237" s="120">
        <f>IF(B237="",0,VLOOKUP(B237,Satser!$D$167:$F$194,3,FALSE)*IF(AA237="",0,VLOOKUP(AA237,Satser!$H$2:$J$14,2,FALSE)))</f>
        <v>74405.267296785576</v>
      </c>
      <c r="L237" s="120">
        <f>IF(B237="",0,VLOOKUP(B237,Satser!$I$167:$L$194,4,FALSE)*IF(AA237="",0,VLOOKUP(AA237,Satser!$H$2:$J$14,3,FALSE)))</f>
        <v>416669.49686199921</v>
      </c>
      <c r="M237" s="122">
        <f t="shared" si="3"/>
        <v>491074.76415878476</v>
      </c>
      <c r="N237" s="352" t="s">
        <v>2475</v>
      </c>
      <c r="O237" s="110"/>
      <c r="P237" s="110"/>
      <c r="Q237" s="241"/>
      <c r="R237" s="110"/>
      <c r="S237" s="110"/>
      <c r="T237" s="110"/>
      <c r="U237" s="110"/>
      <c r="V237" s="110"/>
      <c r="W237" s="110"/>
      <c r="X237" s="75"/>
      <c r="Y237" s="75">
        <v>5</v>
      </c>
      <c r="Z237" s="110">
        <v>12</v>
      </c>
      <c r="AA237" s="75">
        <v>7</v>
      </c>
      <c r="AB237" s="75"/>
      <c r="AC237" s="75"/>
      <c r="AD237" s="75"/>
      <c r="AE237" s="75"/>
      <c r="AF237" s="75"/>
      <c r="AG237" s="75"/>
      <c r="AH237" s="75"/>
      <c r="AI237" s="75"/>
      <c r="AJ237" s="75"/>
    </row>
    <row r="238" spans="1:36" ht="14.25" customHeight="1" x14ac:dyDescent="0.25">
      <c r="A238" s="159">
        <v>81617831</v>
      </c>
      <c r="B238" s="220" t="s">
        <v>817</v>
      </c>
      <c r="C238" s="446" t="str">
        <f>VLOOKUP(B238,Satser!$I$133:$M$160,2,FALSE)</f>
        <v>NV</v>
      </c>
      <c r="D238" s="220" t="s">
        <v>2133</v>
      </c>
      <c r="E238" s="442" t="s">
        <v>2189</v>
      </c>
      <c r="F238" s="20"/>
      <c r="G238" s="75"/>
      <c r="H238" s="421">
        <v>2016</v>
      </c>
      <c r="I238" s="110">
        <v>1608</v>
      </c>
      <c r="J238" s="110"/>
      <c r="K238" s="120">
        <f>IF(B238="",0,VLOOKUP(B238,Satser!$D$167:$F$194,3,FALSE)*IF(AA238="",0,VLOOKUP(AA238,Satser!$H$2:$J$14,2,FALSE)))</f>
        <v>52083.687107749902</v>
      </c>
      <c r="L238" s="120">
        <f>IF(B238="",0,VLOOKUP(B238,Satser!$I$167:$L$194,4,FALSE)*IF(AA238="",0,VLOOKUP(AA238,Satser!$H$2:$J$14,3,FALSE)))</f>
        <v>416669.49686199921</v>
      </c>
      <c r="M238" s="122">
        <f t="shared" si="3"/>
        <v>468753.18396974914</v>
      </c>
      <c r="N238" s="352" t="s">
        <v>2138</v>
      </c>
      <c r="O238" s="110"/>
      <c r="P238" s="110"/>
      <c r="Q238" s="241"/>
      <c r="R238" s="110"/>
      <c r="S238" s="110"/>
      <c r="T238" s="110"/>
      <c r="U238" s="110"/>
      <c r="V238" s="110"/>
      <c r="W238" s="110"/>
      <c r="X238" s="75"/>
      <c r="Y238" s="75">
        <v>5</v>
      </c>
      <c r="Z238" s="110">
        <v>12</v>
      </c>
      <c r="AA238" s="75">
        <v>7</v>
      </c>
      <c r="AB238" s="75"/>
      <c r="AC238" s="75"/>
      <c r="AD238" s="75"/>
      <c r="AE238" s="75"/>
      <c r="AF238" s="75"/>
      <c r="AG238" s="75"/>
      <c r="AH238" s="75"/>
      <c r="AI238" s="75"/>
      <c r="AJ238" s="75"/>
    </row>
    <row r="239" spans="1:36" ht="14.25" customHeight="1" x14ac:dyDescent="0.25">
      <c r="A239" s="159">
        <v>81617832</v>
      </c>
      <c r="B239" s="220" t="s">
        <v>812</v>
      </c>
      <c r="C239" s="446" t="str">
        <f>VLOOKUP(B239,Satser!$I$133:$M$160,2,FALSE)</f>
        <v>IE</v>
      </c>
      <c r="D239" s="220" t="s">
        <v>1902</v>
      </c>
      <c r="E239" s="442" t="s">
        <v>2172</v>
      </c>
      <c r="F239" s="20" t="s">
        <v>1812</v>
      </c>
      <c r="G239" s="75" t="s">
        <v>530</v>
      </c>
      <c r="H239" s="421">
        <v>2016</v>
      </c>
      <c r="I239" s="110">
        <v>1601</v>
      </c>
      <c r="J239" s="110"/>
      <c r="K239" s="120">
        <f>IF(B239="",0,VLOOKUP(B239,Satser!$D$167:$F$194,3,FALSE)*IF(AA239="",0,VLOOKUP(AA239,Satser!$H$2:$J$14,2,FALSE)))</f>
        <v>0</v>
      </c>
      <c r="L239" s="120">
        <f>IF(B239="",0,VLOOKUP(B239,Satser!$I$167:$L$194,4,FALSE)*IF(AA239="",0,VLOOKUP(AA239,Satser!$H$2:$J$14,3,FALSE)))</f>
        <v>0</v>
      </c>
      <c r="M239" s="122">
        <f t="shared" si="3"/>
        <v>0</v>
      </c>
      <c r="N239" s="352" t="s">
        <v>1899</v>
      </c>
      <c r="O239" s="110"/>
      <c r="P239" s="110"/>
      <c r="Q239" s="241"/>
      <c r="R239" s="110"/>
      <c r="S239" s="110"/>
      <c r="T239" s="110"/>
      <c r="U239" s="110"/>
      <c r="V239" s="110"/>
      <c r="W239" s="110"/>
      <c r="X239" s="75"/>
      <c r="Y239" s="75">
        <v>12</v>
      </c>
      <c r="Z239" s="110">
        <v>12</v>
      </c>
      <c r="AA239" s="75"/>
      <c r="AB239" s="75"/>
      <c r="AC239" s="75"/>
      <c r="AD239" s="75"/>
      <c r="AE239" s="75"/>
      <c r="AF239" s="75"/>
      <c r="AG239" s="75"/>
      <c r="AH239" s="75"/>
      <c r="AI239" s="75"/>
      <c r="AJ239" s="75"/>
    </row>
    <row r="240" spans="1:36" ht="14.25" customHeight="1" x14ac:dyDescent="0.25">
      <c r="A240" s="159">
        <v>81617833</v>
      </c>
      <c r="B240" s="220" t="s">
        <v>812</v>
      </c>
      <c r="C240" s="446" t="str">
        <f>VLOOKUP(B240,Satser!$I$133:$M$160,2,FALSE)</f>
        <v>IE</v>
      </c>
      <c r="D240" s="220" t="s">
        <v>1926</v>
      </c>
      <c r="E240" s="442" t="s">
        <v>2177</v>
      </c>
      <c r="F240" s="20"/>
      <c r="G240" s="220" t="s">
        <v>527</v>
      </c>
      <c r="H240" s="421">
        <v>2016</v>
      </c>
      <c r="I240" s="110">
        <v>1601</v>
      </c>
      <c r="J240" s="110"/>
      <c r="K240" s="120">
        <f>IF(B240="",0,VLOOKUP(B240,Satser!$D$167:$F$194,3,FALSE)*IF(AA240="",0,VLOOKUP(AA240,Satser!$H$2:$J$14,2,FALSE)))</f>
        <v>0</v>
      </c>
      <c r="L240" s="120">
        <f>IF(B240="",0,VLOOKUP(B240,Satser!$I$167:$L$194,4,FALSE)*IF(AA240="",0,VLOOKUP(AA240,Satser!$H$2:$J$14,3,FALSE)))</f>
        <v>0</v>
      </c>
      <c r="M240" s="122">
        <f t="shared" si="3"/>
        <v>0</v>
      </c>
      <c r="N240" s="352" t="s">
        <v>1925</v>
      </c>
      <c r="O240" s="110"/>
      <c r="P240" s="110"/>
      <c r="Q240" s="241"/>
      <c r="R240" s="110"/>
      <c r="S240" s="110"/>
      <c r="T240" s="110"/>
      <c r="U240" s="110"/>
      <c r="V240" s="110"/>
      <c r="W240" s="110"/>
      <c r="X240" s="75"/>
      <c r="Y240" s="75">
        <v>12</v>
      </c>
      <c r="Z240" s="110">
        <v>12</v>
      </c>
      <c r="AA240" s="75"/>
      <c r="AB240" s="75"/>
      <c r="AC240" s="75"/>
      <c r="AD240" s="75"/>
      <c r="AE240" s="75"/>
      <c r="AF240" s="75"/>
      <c r="AG240" s="75"/>
      <c r="AH240" s="75"/>
      <c r="AI240" s="75"/>
      <c r="AJ240" s="75"/>
    </row>
    <row r="241" spans="1:36" ht="14.25" customHeight="1" x14ac:dyDescent="0.25">
      <c r="A241" s="159">
        <v>81617834</v>
      </c>
      <c r="B241" s="220" t="s">
        <v>813</v>
      </c>
      <c r="C241" s="446" t="str">
        <f>VLOOKUP(B241,Satser!$I$133:$M$160,2,FALSE)</f>
        <v>IV</v>
      </c>
      <c r="D241" s="220" t="s">
        <v>1995</v>
      </c>
      <c r="E241" s="442" t="s">
        <v>2188</v>
      </c>
      <c r="F241" s="20" t="s">
        <v>1812</v>
      </c>
      <c r="G241" s="75" t="s">
        <v>527</v>
      </c>
      <c r="H241" s="421">
        <v>2016</v>
      </c>
      <c r="I241" s="110">
        <v>1601</v>
      </c>
      <c r="J241" s="110"/>
      <c r="K241" s="120">
        <f>IF(B241="",0,VLOOKUP(B241,Satser!$D$167:$F$194,3,FALSE)*IF(AA241="",0,VLOOKUP(AA241,Satser!$H$2:$J$14,2,FALSE)))</f>
        <v>89276.117771254561</v>
      </c>
      <c r="L241" s="120">
        <f>IF(B241="",0,VLOOKUP(B241,Satser!$I$167:$L$194,4,FALSE)*IF(AA241="",0,VLOOKUP(AA241,Satser!$H$2:$J$14,3,FALSE)))</f>
        <v>714208.94217003649</v>
      </c>
      <c r="M241" s="122">
        <f t="shared" si="3"/>
        <v>803485.05994129111</v>
      </c>
      <c r="N241" s="352" t="s">
        <v>2087</v>
      </c>
      <c r="O241" s="110"/>
      <c r="P241" s="110"/>
      <c r="Q241" s="241"/>
      <c r="R241" s="110"/>
      <c r="S241" s="110"/>
      <c r="T241" s="110"/>
      <c r="U241" s="110"/>
      <c r="V241" s="110"/>
      <c r="W241" s="110"/>
      <c r="X241" s="75"/>
      <c r="Y241" s="75">
        <v>12</v>
      </c>
      <c r="Z241" s="110">
        <v>12</v>
      </c>
      <c r="AA241" s="75">
        <v>12</v>
      </c>
      <c r="AB241" s="75"/>
      <c r="AC241" s="75"/>
      <c r="AD241" s="75"/>
      <c r="AE241" s="75"/>
      <c r="AF241" s="75"/>
      <c r="AG241" s="75"/>
      <c r="AH241" s="75"/>
      <c r="AI241" s="75"/>
      <c r="AJ241" s="75"/>
    </row>
    <row r="242" spans="1:36" ht="14.25" customHeight="1" x14ac:dyDescent="0.25">
      <c r="A242" s="159">
        <v>81617835</v>
      </c>
      <c r="B242" s="220" t="s">
        <v>804</v>
      </c>
      <c r="C242" s="446" t="str">
        <f>VLOOKUP(B242,Satser!$I$133:$M$160,2,FALSE)</f>
        <v>AD</v>
      </c>
      <c r="D242" s="220" t="s">
        <v>2021</v>
      </c>
      <c r="E242" s="442"/>
      <c r="F242" s="20"/>
      <c r="G242" s="75"/>
      <c r="H242" s="421">
        <v>2016</v>
      </c>
      <c r="I242" s="110"/>
      <c r="J242" s="110"/>
      <c r="K242" s="120">
        <f>IF(B242="",0,VLOOKUP(B242,Satser!$D$167:$F$194,3,FALSE)*IF(AA242="",0,VLOOKUP(AA242,Satser!$H$2:$J$14,2,FALSE)))</f>
        <v>59529.315329872537</v>
      </c>
      <c r="L242" s="120">
        <f>IF(B242="",0,VLOOKUP(B242,Satser!$I$167:$L$194,4,FALSE)*IF(AA242="",0,VLOOKUP(AA242,Satser!$H$2:$J$14,3,FALSE)))</f>
        <v>476234.5226389803</v>
      </c>
      <c r="M242" s="122">
        <f t="shared" si="3"/>
        <v>535763.83796885284</v>
      </c>
      <c r="N242" s="173" t="s">
        <v>1594</v>
      </c>
      <c r="O242" s="110"/>
      <c r="P242" s="110"/>
      <c r="Q242" s="241"/>
      <c r="R242" s="110"/>
      <c r="S242" s="110"/>
      <c r="T242" s="110"/>
      <c r="U242" s="110"/>
      <c r="V242" s="110"/>
      <c r="W242" s="110"/>
      <c r="X242" s="75"/>
      <c r="Y242" s="75"/>
      <c r="Z242" s="110"/>
      <c r="AA242" s="75">
        <v>8</v>
      </c>
      <c r="AB242" s="75">
        <v>12</v>
      </c>
      <c r="AC242" s="75">
        <v>4</v>
      </c>
      <c r="AD242" s="75"/>
      <c r="AE242" s="75"/>
      <c r="AF242" s="75"/>
      <c r="AG242" s="75"/>
      <c r="AH242" s="75"/>
      <c r="AI242" s="75"/>
      <c r="AJ242" s="75"/>
    </row>
    <row r="243" spans="1:36" ht="14.25" customHeight="1" x14ac:dyDescent="0.25">
      <c r="A243" s="159">
        <v>81617836</v>
      </c>
      <c r="B243" s="220" t="s">
        <v>809</v>
      </c>
      <c r="C243" s="446" t="str">
        <f>VLOOKUP(B243,Satser!$I$133:$M$160,2,FALSE)</f>
        <v>MH</v>
      </c>
      <c r="D243" s="220" t="s">
        <v>1898</v>
      </c>
      <c r="E243" s="442"/>
      <c r="F243" s="20"/>
      <c r="G243" s="75"/>
      <c r="H243" s="421">
        <v>2016</v>
      </c>
      <c r="I243" s="110"/>
      <c r="J243" s="110"/>
      <c r="K243" s="120">
        <f>IF(B243="",0,VLOOKUP(B243,Satser!$D$167:$F$194,3,FALSE)*IF(AA243="",0,VLOOKUP(AA243,Satser!$H$2:$J$14,2,FALSE)))</f>
        <v>85041.879042675049</v>
      </c>
      <c r="L243" s="120">
        <f>IF(B243="",0,VLOOKUP(B243,Satser!$I$167:$L$194,4,FALSE)*IF(AA243="",0,VLOOKUP(AA243,Satser!$H$2:$J$14,3,FALSE)))</f>
        <v>476234.5226389803</v>
      </c>
      <c r="M243" s="122">
        <f t="shared" si="3"/>
        <v>561276.40168165532</v>
      </c>
      <c r="N243" s="352" t="s">
        <v>1594</v>
      </c>
      <c r="O243" s="110"/>
      <c r="P243" s="110"/>
      <c r="Q243" s="241"/>
      <c r="R243" s="110"/>
      <c r="S243" s="110"/>
      <c r="T243" s="110"/>
      <c r="U243" s="110"/>
      <c r="V243" s="110"/>
      <c r="W243" s="110"/>
      <c r="X243" s="75"/>
      <c r="Y243" s="75">
        <v>4</v>
      </c>
      <c r="Z243" s="110">
        <v>12</v>
      </c>
      <c r="AA243" s="75">
        <v>8</v>
      </c>
      <c r="AB243" s="75"/>
      <c r="AC243" s="75"/>
      <c r="AD243" s="75"/>
      <c r="AE243" s="75"/>
      <c r="AF243" s="75"/>
      <c r="AG243" s="75"/>
      <c r="AH243" s="75"/>
      <c r="AI243" s="75"/>
      <c r="AJ243" s="75"/>
    </row>
    <row r="244" spans="1:36" ht="14.25" customHeight="1" x14ac:dyDescent="0.25">
      <c r="A244" s="159">
        <v>81617837</v>
      </c>
      <c r="B244" s="220" t="s">
        <v>809</v>
      </c>
      <c r="C244" s="446" t="str">
        <f>VLOOKUP(B244,Satser!$I$133:$M$160,2,FALSE)</f>
        <v>MH</v>
      </c>
      <c r="D244" s="220" t="s">
        <v>1898</v>
      </c>
      <c r="E244" s="442"/>
      <c r="F244" s="20"/>
      <c r="G244" s="75"/>
      <c r="H244" s="421">
        <v>2016</v>
      </c>
      <c r="I244" s="110"/>
      <c r="J244" s="110"/>
      <c r="K244" s="120">
        <f>IF(B244="",0,VLOOKUP(B244,Satser!$D$167:$F$194,3,FALSE)*IF(AA244="",0,VLOOKUP(AA244,Satser!$H$2:$J$14,2,FALSE)))</f>
        <v>85041.879042675049</v>
      </c>
      <c r="L244" s="120">
        <f>IF(B244="",0,VLOOKUP(B244,Satser!$I$167:$L$194,4,FALSE)*IF(AA244="",0,VLOOKUP(AA244,Satser!$H$2:$J$14,3,FALSE)))</f>
        <v>476234.5226389803</v>
      </c>
      <c r="M244" s="122">
        <f t="shared" si="3"/>
        <v>561276.40168165532</v>
      </c>
      <c r="N244" s="352" t="s">
        <v>1594</v>
      </c>
      <c r="O244" s="110"/>
      <c r="P244" s="110"/>
      <c r="Q244" s="241"/>
      <c r="R244" s="110"/>
      <c r="S244" s="110"/>
      <c r="T244" s="110"/>
      <c r="U244" s="110"/>
      <c r="V244" s="110"/>
      <c r="W244" s="110"/>
      <c r="X244" s="75"/>
      <c r="Y244" s="75">
        <v>4</v>
      </c>
      <c r="Z244" s="110">
        <v>12</v>
      </c>
      <c r="AA244" s="75">
        <v>8</v>
      </c>
      <c r="AB244" s="75"/>
      <c r="AC244" s="75"/>
      <c r="AD244" s="75"/>
      <c r="AE244" s="75"/>
      <c r="AF244" s="75"/>
      <c r="AG244" s="75"/>
      <c r="AH244" s="75"/>
      <c r="AI244" s="75"/>
      <c r="AJ244" s="75"/>
    </row>
    <row r="245" spans="1:36" ht="14.25" customHeight="1" x14ac:dyDescent="0.25">
      <c r="A245" s="159">
        <v>81617838</v>
      </c>
      <c r="B245" s="220" t="s">
        <v>809</v>
      </c>
      <c r="C245" s="446" t="str">
        <f>VLOOKUP(B245,Satser!$I$133:$M$160,2,FALSE)</f>
        <v>MH</v>
      </c>
      <c r="D245" s="220" t="s">
        <v>1898</v>
      </c>
      <c r="E245" s="442"/>
      <c r="F245" s="20"/>
      <c r="G245" s="75"/>
      <c r="H245" s="421">
        <v>2016</v>
      </c>
      <c r="I245" s="110"/>
      <c r="J245" s="110"/>
      <c r="K245" s="120">
        <f>IF(B245="",0,VLOOKUP(B245,Satser!$D$167:$F$194,3,FALSE)*IF(AA245="",0,VLOOKUP(AA245,Satser!$H$2:$J$14,2,FALSE)))</f>
        <v>85041.879042675049</v>
      </c>
      <c r="L245" s="120">
        <f>IF(B245="",0,VLOOKUP(B245,Satser!$I$167:$L$194,4,FALSE)*IF(AA245="",0,VLOOKUP(AA245,Satser!$H$2:$J$14,3,FALSE)))</f>
        <v>476234.5226389803</v>
      </c>
      <c r="M245" s="122">
        <f t="shared" si="3"/>
        <v>561276.40168165532</v>
      </c>
      <c r="N245" s="352" t="s">
        <v>1594</v>
      </c>
      <c r="O245" s="110"/>
      <c r="P245" s="110"/>
      <c r="Q245" s="241"/>
      <c r="R245" s="110"/>
      <c r="S245" s="110"/>
      <c r="T245" s="110"/>
      <c r="U245" s="110"/>
      <c r="V245" s="110"/>
      <c r="W245" s="110"/>
      <c r="X245" s="75"/>
      <c r="Y245" s="75">
        <v>4</v>
      </c>
      <c r="Z245" s="110">
        <v>12</v>
      </c>
      <c r="AA245" s="75">
        <v>8</v>
      </c>
      <c r="AB245" s="75"/>
      <c r="AC245" s="75"/>
      <c r="AD245" s="75"/>
      <c r="AE245" s="75"/>
      <c r="AF245" s="75"/>
      <c r="AG245" s="75"/>
      <c r="AH245" s="75"/>
      <c r="AI245" s="75"/>
      <c r="AJ245" s="75"/>
    </row>
    <row r="246" spans="1:36" ht="14.25" customHeight="1" x14ac:dyDescent="0.25">
      <c r="A246" s="159">
        <v>81617839</v>
      </c>
      <c r="B246" s="220" t="s">
        <v>810</v>
      </c>
      <c r="C246" s="446" t="str">
        <f>VLOOKUP(B246,Satser!$I$133:$M$160,2,FALSE)</f>
        <v>HF</v>
      </c>
      <c r="D246" s="220" t="s">
        <v>1898</v>
      </c>
      <c r="E246" s="442"/>
      <c r="F246" s="20"/>
      <c r="G246" s="75"/>
      <c r="H246" s="421">
        <v>2016</v>
      </c>
      <c r="I246" s="110"/>
      <c r="J246" s="110"/>
      <c r="K246" s="120">
        <f>IF(B246="",0,VLOOKUP(B246,Satser!$D$167:$F$194,3,FALSE)*IF(AA246="",0,VLOOKUP(AA246,Satser!$H$2:$J$14,2,FALSE)))</f>
        <v>42520.939521337525</v>
      </c>
      <c r="L246" s="120">
        <f>IF(B246="",0,VLOOKUP(B246,Satser!$I$167:$L$194,4,FALSE)*IF(AA246="",0,VLOOKUP(AA246,Satser!$H$2:$J$14,3,FALSE)))</f>
        <v>476234.5226389803</v>
      </c>
      <c r="M246" s="122">
        <f t="shared" si="3"/>
        <v>518755.46216031781</v>
      </c>
      <c r="N246" s="352" t="s">
        <v>1594</v>
      </c>
      <c r="O246" s="110"/>
      <c r="P246" s="110"/>
      <c r="Q246" s="241"/>
      <c r="R246" s="110"/>
      <c r="S246" s="110"/>
      <c r="T246" s="110"/>
      <c r="U246" s="110"/>
      <c r="V246" s="110"/>
      <c r="W246" s="110"/>
      <c r="X246" s="75"/>
      <c r="Y246" s="75">
        <v>4</v>
      </c>
      <c r="Z246" s="110">
        <v>12</v>
      </c>
      <c r="AA246" s="75">
        <v>8</v>
      </c>
      <c r="AB246" s="75"/>
      <c r="AC246" s="75"/>
      <c r="AD246" s="75"/>
      <c r="AE246" s="75"/>
      <c r="AF246" s="75"/>
      <c r="AG246" s="75"/>
      <c r="AH246" s="75"/>
      <c r="AI246" s="75"/>
      <c r="AJ246" s="75"/>
    </row>
    <row r="247" spans="1:36" ht="14.25" customHeight="1" x14ac:dyDescent="0.25">
      <c r="A247" s="159">
        <v>81617840</v>
      </c>
      <c r="B247" s="220" t="s">
        <v>810</v>
      </c>
      <c r="C247" s="446" t="str">
        <f>VLOOKUP(B247,Satser!$I$133:$M$160,2,FALSE)</f>
        <v>HF</v>
      </c>
      <c r="D247" s="220" t="s">
        <v>1898</v>
      </c>
      <c r="E247" s="442"/>
      <c r="F247" s="20"/>
      <c r="G247" s="75"/>
      <c r="H247" s="421">
        <v>2016</v>
      </c>
      <c r="I247" s="110"/>
      <c r="J247" s="110"/>
      <c r="K247" s="120">
        <f>IF(B247="",0,VLOOKUP(B247,Satser!$D$167:$F$194,3,FALSE)*IF(AA247="",0,VLOOKUP(AA247,Satser!$H$2:$J$14,2,FALSE)))</f>
        <v>42520.939521337525</v>
      </c>
      <c r="L247" s="120">
        <f>IF(B247="",0,VLOOKUP(B247,Satser!$I$167:$L$194,4,FALSE)*IF(AA247="",0,VLOOKUP(AA247,Satser!$H$2:$J$14,3,FALSE)))</f>
        <v>476234.5226389803</v>
      </c>
      <c r="M247" s="122">
        <f t="shared" si="3"/>
        <v>518755.46216031781</v>
      </c>
      <c r="N247" s="352" t="s">
        <v>1594</v>
      </c>
      <c r="O247" s="110"/>
      <c r="P247" s="110"/>
      <c r="Q247" s="241"/>
      <c r="R247" s="110"/>
      <c r="S247" s="110"/>
      <c r="T247" s="110"/>
      <c r="U247" s="110"/>
      <c r="V247" s="110"/>
      <c r="W247" s="110"/>
      <c r="X247" s="75"/>
      <c r="Y247" s="75">
        <v>4</v>
      </c>
      <c r="Z247" s="110">
        <v>12</v>
      </c>
      <c r="AA247" s="75">
        <v>8</v>
      </c>
      <c r="AB247" s="75"/>
      <c r="AC247" s="75"/>
      <c r="AD247" s="75"/>
      <c r="AE247" s="75"/>
      <c r="AF247" s="75"/>
      <c r="AG247" s="75"/>
      <c r="AH247" s="75"/>
      <c r="AI247" s="75"/>
      <c r="AJ247" s="75"/>
    </row>
    <row r="248" spans="1:36" ht="14.25" customHeight="1" x14ac:dyDescent="0.25">
      <c r="A248" s="159">
        <v>81617841</v>
      </c>
      <c r="B248" s="220" t="s">
        <v>812</v>
      </c>
      <c r="C248" s="446" t="str">
        <f>VLOOKUP(B248,Satser!$I$133:$M$160,2,FALSE)</f>
        <v>IE</v>
      </c>
      <c r="D248" s="220" t="s">
        <v>2098</v>
      </c>
      <c r="E248" s="442" t="s">
        <v>2176</v>
      </c>
      <c r="F248" s="20"/>
      <c r="G248" s="220" t="s">
        <v>530</v>
      </c>
      <c r="H248" s="421">
        <v>2016</v>
      </c>
      <c r="I248" s="110">
        <v>1606</v>
      </c>
      <c r="J248" s="110"/>
      <c r="K248" s="120">
        <f>IF(B248="",0,VLOOKUP(B248,Satser!$D$167:$F$194,3,FALSE)*IF(AA248="",0,VLOOKUP(AA248,Satser!$H$2:$J$14,2,FALSE)))</f>
        <v>37192.430663504645</v>
      </c>
      <c r="L248" s="120">
        <f>IF(B248="",0,VLOOKUP(B248,Satser!$I$167:$L$194,4,FALSE)*IF(AA248="",0,VLOOKUP(AA248,Satser!$H$2:$J$14,3,FALSE)))</f>
        <v>297539.44530803716</v>
      </c>
      <c r="M248" s="122">
        <f t="shared" si="3"/>
        <v>334731.8759715418</v>
      </c>
      <c r="N248" s="173" t="s">
        <v>2147</v>
      </c>
      <c r="O248" s="110"/>
      <c r="P248" s="110"/>
      <c r="Q248" s="241"/>
      <c r="R248" s="110"/>
      <c r="S248" s="110"/>
      <c r="T248" s="110"/>
      <c r="U248" s="110"/>
      <c r="V248" s="110"/>
      <c r="W248" s="110"/>
      <c r="X248" s="75"/>
      <c r="Y248" s="75">
        <v>7</v>
      </c>
      <c r="Z248" s="110">
        <v>12</v>
      </c>
      <c r="AA248" s="75">
        <v>5</v>
      </c>
      <c r="AB248" s="75"/>
      <c r="AC248" s="75"/>
      <c r="AD248" s="75"/>
      <c r="AE248" s="75"/>
      <c r="AF248" s="75"/>
      <c r="AG248" s="75"/>
      <c r="AH248" s="75"/>
      <c r="AI248" s="75"/>
      <c r="AJ248" s="75"/>
    </row>
    <row r="249" spans="1:36" ht="14.25" customHeight="1" x14ac:dyDescent="0.25">
      <c r="A249" s="159">
        <v>81617842</v>
      </c>
      <c r="B249" s="220" t="s">
        <v>812</v>
      </c>
      <c r="C249" s="446" t="str">
        <f>VLOOKUP(B249,Satser!$I$133:$M$160,2,FALSE)</f>
        <v>IE</v>
      </c>
      <c r="D249" s="220" t="s">
        <v>2252</v>
      </c>
      <c r="E249" s="442">
        <v>631005</v>
      </c>
      <c r="F249" s="20"/>
      <c r="G249" s="220" t="s">
        <v>530</v>
      </c>
      <c r="H249" s="421">
        <v>2016</v>
      </c>
      <c r="I249" s="110">
        <v>1611</v>
      </c>
      <c r="J249" s="110"/>
      <c r="K249" s="120">
        <f>IF(B249="",0,VLOOKUP(B249,Satser!$D$167:$F$194,3,FALSE)*IF(AA249="",0,VLOOKUP(AA249,Satser!$H$2:$J$14,2,FALSE)))</f>
        <v>74402.716550563549</v>
      </c>
      <c r="L249" s="120">
        <f>IF(B249="",0,VLOOKUP(B249,Satser!$I$167:$L$194,4,FALSE)*IF(AA249="",0,VLOOKUP(AA249,Satser!$H$2:$J$14,3,FALSE)))</f>
        <v>595221.7324045084</v>
      </c>
      <c r="M249" s="122">
        <f t="shared" si="3"/>
        <v>669624.44895507197</v>
      </c>
      <c r="N249" s="173" t="s">
        <v>2260</v>
      </c>
      <c r="O249" s="110"/>
      <c r="P249" s="110"/>
      <c r="Q249" s="241"/>
      <c r="R249" s="110"/>
      <c r="S249" s="110"/>
      <c r="T249" s="110"/>
      <c r="U249" s="110"/>
      <c r="V249" s="110"/>
      <c r="W249" s="110"/>
      <c r="X249" s="75"/>
      <c r="Y249" s="75">
        <v>2</v>
      </c>
      <c r="Z249" s="110">
        <v>12</v>
      </c>
      <c r="AA249" s="75">
        <v>10</v>
      </c>
      <c r="AB249" s="75"/>
      <c r="AC249" s="75"/>
      <c r="AD249" s="75"/>
      <c r="AE249" s="75"/>
      <c r="AF249" s="75"/>
      <c r="AG249" s="75"/>
      <c r="AH249" s="75"/>
      <c r="AI249" s="75"/>
      <c r="AJ249" s="75"/>
    </row>
    <row r="250" spans="1:36" ht="14.25" customHeight="1" x14ac:dyDescent="0.25">
      <c r="A250" s="159">
        <v>81617843</v>
      </c>
      <c r="B250" s="220" t="s">
        <v>813</v>
      </c>
      <c r="C250" s="446" t="str">
        <f>VLOOKUP(B250,Satser!$I$133:$M$160,2,FALSE)</f>
        <v>IV</v>
      </c>
      <c r="D250" s="220" t="s">
        <v>2079</v>
      </c>
      <c r="E250" s="442" t="s">
        <v>2178</v>
      </c>
      <c r="F250" s="20"/>
      <c r="G250" s="220" t="s">
        <v>530</v>
      </c>
      <c r="H250" s="421">
        <v>2016</v>
      </c>
      <c r="I250" s="110">
        <v>1606</v>
      </c>
      <c r="J250" s="110"/>
      <c r="K250" s="120">
        <f>IF(B250="",0,VLOOKUP(B250,Satser!$D$167:$F$194,3,FALSE)*IF(AA250="",0,VLOOKUP(AA250,Satser!$H$2:$J$14,2,FALSE)))</f>
        <v>37192.430663504645</v>
      </c>
      <c r="L250" s="120">
        <f>IF(B250="",0,VLOOKUP(B250,Satser!$I$167:$L$194,4,FALSE)*IF(AA250="",0,VLOOKUP(AA250,Satser!$H$2:$J$14,3,FALSE)))</f>
        <v>297539.44530803716</v>
      </c>
      <c r="M250" s="122">
        <f t="shared" si="3"/>
        <v>334731.8759715418</v>
      </c>
      <c r="N250" s="352" t="s">
        <v>2090</v>
      </c>
      <c r="O250" s="110"/>
      <c r="P250" s="110"/>
      <c r="Q250" s="241"/>
      <c r="R250" s="110"/>
      <c r="S250" s="110"/>
      <c r="T250" s="110"/>
      <c r="U250" s="110"/>
      <c r="V250" s="110"/>
      <c r="W250" s="110"/>
      <c r="X250" s="75"/>
      <c r="Y250" s="75">
        <v>7</v>
      </c>
      <c r="Z250" s="110">
        <v>12</v>
      </c>
      <c r="AA250" s="75">
        <v>5</v>
      </c>
      <c r="AB250" s="75"/>
      <c r="AC250" s="75"/>
      <c r="AD250" s="75"/>
      <c r="AE250" s="75"/>
      <c r="AF250" s="75"/>
      <c r="AG250" s="75"/>
      <c r="AH250" s="75"/>
      <c r="AI250" s="75"/>
      <c r="AJ250" s="75"/>
    </row>
    <row r="251" spans="1:36" ht="14.25" customHeight="1" x14ac:dyDescent="0.25">
      <c r="A251" s="159">
        <v>81617844</v>
      </c>
      <c r="B251" s="220" t="s">
        <v>813</v>
      </c>
      <c r="C251" s="446" t="str">
        <f>VLOOKUP(B251,Satser!$I$133:$M$160,2,FALSE)</f>
        <v>IV</v>
      </c>
      <c r="D251" s="220" t="s">
        <v>2237</v>
      </c>
      <c r="E251" s="442">
        <v>641005</v>
      </c>
      <c r="F251" s="20"/>
      <c r="G251" s="220" t="s">
        <v>527</v>
      </c>
      <c r="H251" s="421">
        <v>2016</v>
      </c>
      <c r="I251" s="110">
        <v>1611</v>
      </c>
      <c r="J251" s="110"/>
      <c r="K251" s="120">
        <f>IF(B251="",0,VLOOKUP(B251,Satser!$D$167:$F$194,3,FALSE)*IF(AA251="",0,VLOOKUP(AA251,Satser!$H$2:$J$14,2,FALSE)))</f>
        <v>74402.716550563549</v>
      </c>
      <c r="L251" s="120">
        <f>IF(B251="",0,VLOOKUP(B251,Satser!$I$167:$L$194,4,FALSE)*IF(AA251="",0,VLOOKUP(AA251,Satser!$H$2:$J$14,3,FALSE)))</f>
        <v>595221.7324045084</v>
      </c>
      <c r="M251" s="122">
        <f t="shared" si="3"/>
        <v>669624.44895507197</v>
      </c>
      <c r="N251" s="173" t="s">
        <v>2261</v>
      </c>
      <c r="O251" s="110"/>
      <c r="P251" s="110"/>
      <c r="Q251" s="241"/>
      <c r="R251" s="110"/>
      <c r="S251" s="110"/>
      <c r="T251" s="110"/>
      <c r="U251" s="110"/>
      <c r="V251" s="110"/>
      <c r="W251" s="110"/>
      <c r="X251" s="75"/>
      <c r="Y251" s="75">
        <v>2</v>
      </c>
      <c r="Z251" s="110">
        <v>12</v>
      </c>
      <c r="AA251" s="75">
        <v>10</v>
      </c>
      <c r="AB251" s="75"/>
      <c r="AC251" s="75"/>
      <c r="AD251" s="75"/>
      <c r="AE251" s="75"/>
      <c r="AF251" s="75"/>
      <c r="AG251" s="75"/>
      <c r="AH251" s="75"/>
      <c r="AI251" s="75"/>
      <c r="AJ251" s="75"/>
    </row>
    <row r="252" spans="1:36" ht="14.25" customHeight="1" x14ac:dyDescent="0.25">
      <c r="A252" s="159">
        <v>81617845</v>
      </c>
      <c r="B252" s="220" t="s">
        <v>813</v>
      </c>
      <c r="C252" s="446" t="str">
        <f>VLOOKUP(B252,Satser!$I$133:$M$160,2,FALSE)</f>
        <v>IV</v>
      </c>
      <c r="D252" s="220" t="s">
        <v>2238</v>
      </c>
      <c r="E252" s="442">
        <v>644505</v>
      </c>
      <c r="F252" s="20"/>
      <c r="G252" s="220" t="s">
        <v>527</v>
      </c>
      <c r="H252" s="421">
        <v>2016</v>
      </c>
      <c r="I252" s="110">
        <v>1611</v>
      </c>
      <c r="J252" s="110"/>
      <c r="K252" s="120">
        <f>IF(B252="",0,VLOOKUP(B252,Satser!$D$167:$F$194,3,FALSE)*IF(AA252="",0,VLOOKUP(AA252,Satser!$H$2:$J$14,2,FALSE)))</f>
        <v>74402.716550563549</v>
      </c>
      <c r="L252" s="120">
        <f>IF(B252="",0,VLOOKUP(B252,Satser!$I$167:$L$194,4,FALSE)*IF(AA252="",0,VLOOKUP(AA252,Satser!$H$2:$J$14,3,FALSE)))</f>
        <v>595221.7324045084</v>
      </c>
      <c r="M252" s="122">
        <f t="shared" si="3"/>
        <v>669624.44895507197</v>
      </c>
      <c r="N252" s="173" t="s">
        <v>2261</v>
      </c>
      <c r="O252" s="110"/>
      <c r="P252" s="110"/>
      <c r="Q252" s="241"/>
      <c r="R252" s="110"/>
      <c r="S252" s="110"/>
      <c r="T252" s="110"/>
      <c r="U252" s="110"/>
      <c r="V252" s="110"/>
      <c r="W252" s="110"/>
      <c r="X252" s="75"/>
      <c r="Y252" s="75">
        <v>2</v>
      </c>
      <c r="Z252" s="110">
        <v>12</v>
      </c>
      <c r="AA252" s="75">
        <v>10</v>
      </c>
      <c r="AB252" s="75"/>
      <c r="AC252" s="75"/>
      <c r="AD252" s="75"/>
      <c r="AE252" s="75"/>
      <c r="AF252" s="75"/>
      <c r="AG252" s="75"/>
      <c r="AH252" s="75"/>
      <c r="AI252" s="75"/>
      <c r="AJ252" s="75"/>
    </row>
    <row r="253" spans="1:36" ht="14.25" customHeight="1" x14ac:dyDescent="0.25">
      <c r="A253" s="159">
        <v>81617846</v>
      </c>
      <c r="B253" s="220" t="s">
        <v>813</v>
      </c>
      <c r="C253" s="446" t="str">
        <f>VLOOKUP(B253,Satser!$I$133:$M$160,2,FALSE)</f>
        <v>IV</v>
      </c>
      <c r="D253" s="220" t="s">
        <v>2241</v>
      </c>
      <c r="E253" s="442">
        <v>642505</v>
      </c>
      <c r="F253" s="20"/>
      <c r="G253" s="220" t="s">
        <v>527</v>
      </c>
      <c r="H253" s="421">
        <v>2016</v>
      </c>
      <c r="I253" s="110">
        <v>1612</v>
      </c>
      <c r="J253" s="110"/>
      <c r="K253" s="120">
        <f>IF(B253="",0,VLOOKUP(B253,Satser!$D$167:$F$194,3,FALSE)*IF(AA253="",0,VLOOKUP(AA253,Satser!$H$2:$J$14,2,FALSE)))</f>
        <v>81839.417160909055</v>
      </c>
      <c r="L253" s="120">
        <f>IF(B253="",0,VLOOKUP(B253,Satser!$I$167:$L$194,4,FALSE)*IF(AA253="",0,VLOOKUP(AA253,Satser!$H$2:$J$14,3,FALSE)))</f>
        <v>654715.33728727244</v>
      </c>
      <c r="M253" s="122">
        <f t="shared" si="3"/>
        <v>736554.75444818148</v>
      </c>
      <c r="N253" s="173" t="s">
        <v>2418</v>
      </c>
      <c r="O253" s="110"/>
      <c r="P253" s="110"/>
      <c r="Q253" s="241"/>
      <c r="R253" s="110"/>
      <c r="S253" s="110"/>
      <c r="T253" s="110"/>
      <c r="U253" s="110"/>
      <c r="V253" s="110"/>
      <c r="W253" s="110"/>
      <c r="X253" s="75"/>
      <c r="Y253" s="75">
        <v>1</v>
      </c>
      <c r="Z253" s="110">
        <v>12</v>
      </c>
      <c r="AA253" s="75">
        <v>11</v>
      </c>
      <c r="AB253" s="75"/>
      <c r="AC253" s="75"/>
      <c r="AD253" s="75"/>
      <c r="AE253" s="75"/>
      <c r="AF253" s="75"/>
      <c r="AG253" s="75"/>
      <c r="AH253" s="75"/>
      <c r="AI253" s="75"/>
      <c r="AJ253" s="75"/>
    </row>
    <row r="254" spans="1:36" ht="14.25" customHeight="1" x14ac:dyDescent="0.25">
      <c r="A254" s="159">
        <v>81617847</v>
      </c>
      <c r="B254" s="220" t="s">
        <v>813</v>
      </c>
      <c r="C254" s="446" t="str">
        <f>VLOOKUP(B254,Satser!$I$133:$M$160,2,FALSE)</f>
        <v>IV</v>
      </c>
      <c r="D254" s="220" t="s">
        <v>2253</v>
      </c>
      <c r="E254" s="442">
        <v>645505</v>
      </c>
      <c r="F254" s="20"/>
      <c r="G254" s="220" t="s">
        <v>530</v>
      </c>
      <c r="H254" s="421">
        <v>2016</v>
      </c>
      <c r="I254" s="110">
        <v>1611</v>
      </c>
      <c r="J254" s="110"/>
      <c r="K254" s="120">
        <f>IF(B254="",0,VLOOKUP(B254,Satser!$D$167:$F$194,3,FALSE)*IF(AA254="",0,VLOOKUP(AA254,Satser!$H$2:$J$14,2,FALSE)))</f>
        <v>74402.716550563549</v>
      </c>
      <c r="L254" s="120">
        <f>IF(B254="",0,VLOOKUP(B254,Satser!$I$167:$L$194,4,FALSE)*IF(AA254="",0,VLOOKUP(AA254,Satser!$H$2:$J$14,3,FALSE)))</f>
        <v>595221.7324045084</v>
      </c>
      <c r="M254" s="122">
        <f t="shared" si="3"/>
        <v>669624.44895507197</v>
      </c>
      <c r="N254" s="173" t="s">
        <v>2262</v>
      </c>
      <c r="O254" s="110"/>
      <c r="P254" s="110"/>
      <c r="Q254" s="241"/>
      <c r="R254" s="110"/>
      <c r="S254" s="110"/>
      <c r="T254" s="110"/>
      <c r="U254" s="110"/>
      <c r="V254" s="110"/>
      <c r="W254" s="110"/>
      <c r="X254" s="75"/>
      <c r="Y254" s="75">
        <v>2</v>
      </c>
      <c r="Z254" s="110">
        <v>12</v>
      </c>
      <c r="AA254" s="75">
        <v>10</v>
      </c>
      <c r="AB254" s="75"/>
      <c r="AC254" s="75"/>
      <c r="AD254" s="75"/>
      <c r="AE254" s="75"/>
      <c r="AF254" s="75"/>
      <c r="AG254" s="75"/>
      <c r="AH254" s="75"/>
      <c r="AI254" s="75"/>
      <c r="AJ254" s="75"/>
    </row>
    <row r="255" spans="1:36" ht="14.25" customHeight="1" x14ac:dyDescent="0.25">
      <c r="A255" s="159">
        <v>81617848</v>
      </c>
      <c r="B255" s="220" t="s">
        <v>817</v>
      </c>
      <c r="C255" s="446" t="str">
        <f>VLOOKUP(B255,Satser!$I$133:$M$160,2,FALSE)</f>
        <v>NV</v>
      </c>
      <c r="D255" s="220" t="s">
        <v>2525</v>
      </c>
      <c r="E255" s="442">
        <v>661505</v>
      </c>
      <c r="F255" s="20"/>
      <c r="G255" s="75"/>
      <c r="H255" s="421">
        <v>2016</v>
      </c>
      <c r="I255" s="110">
        <v>1701</v>
      </c>
      <c r="J255" s="110"/>
      <c r="K255" s="120">
        <f>IF(B255="",0,VLOOKUP(B255,Satser!$D$167:$F$194,3,FALSE)*IF(AA255="",0,VLOOKUP(AA255,Satser!$H$2:$J$14,2,FALSE)))</f>
        <v>89276.117771254561</v>
      </c>
      <c r="L255" s="120">
        <f>IF(B255="",0,VLOOKUP(B255,Satser!$I$167:$L$194,4,FALSE)*IF(AA255="",0,VLOOKUP(AA255,Satser!$H$2:$J$14,3,FALSE)))</f>
        <v>714208.94217003649</v>
      </c>
      <c r="M255" s="122">
        <f t="shared" si="3"/>
        <v>803485.05994129111</v>
      </c>
      <c r="N255" s="173" t="s">
        <v>2543</v>
      </c>
      <c r="O255" s="110"/>
      <c r="P255" s="110"/>
      <c r="Q255" s="241"/>
      <c r="R255" s="110"/>
      <c r="S255" s="110"/>
      <c r="T255" s="110"/>
      <c r="U255" s="110"/>
      <c r="V255" s="110"/>
      <c r="W255" s="110"/>
      <c r="X255" s="75"/>
      <c r="Y255" s="75"/>
      <c r="Z255" s="110">
        <v>12</v>
      </c>
      <c r="AA255" s="75">
        <v>12</v>
      </c>
      <c r="AB255" s="75"/>
      <c r="AC255" s="75"/>
      <c r="AD255" s="75"/>
      <c r="AE255" s="75"/>
      <c r="AF255" s="75"/>
      <c r="AG255" s="75"/>
      <c r="AH255" s="75"/>
      <c r="AI255" s="75"/>
      <c r="AJ255" s="75"/>
    </row>
    <row r="256" spans="1:36" ht="14.25" customHeight="1" x14ac:dyDescent="0.25">
      <c r="A256" s="159">
        <v>81617849</v>
      </c>
      <c r="B256" s="220" t="s">
        <v>817</v>
      </c>
      <c r="C256" s="446" t="str">
        <f>VLOOKUP(B256,Satser!$I$133:$M$160,2,FALSE)</f>
        <v>NV</v>
      </c>
      <c r="D256" s="220" t="s">
        <v>2572</v>
      </c>
      <c r="E256" s="442">
        <v>661505</v>
      </c>
      <c r="F256" s="20"/>
      <c r="G256" s="75"/>
      <c r="H256" s="421">
        <v>2016</v>
      </c>
      <c r="I256" s="110">
        <v>1702</v>
      </c>
      <c r="J256" s="110"/>
      <c r="K256" s="120">
        <f>IF(B256="",0,VLOOKUP(B256,Satser!$D$167:$F$194,3,FALSE)*IF(AA256="",0,VLOOKUP(AA256,Satser!$H$2:$J$14,2,FALSE)))</f>
        <v>89276.117771254561</v>
      </c>
      <c r="L256" s="120">
        <f>IF(B256="",0,VLOOKUP(B256,Satser!$I$167:$L$194,4,FALSE)*IF(AA256="",0,VLOOKUP(AA256,Satser!$H$2:$J$14,3,FALSE)))</f>
        <v>714208.94217003649</v>
      </c>
      <c r="M256" s="122">
        <f t="shared" si="3"/>
        <v>803485.05994129111</v>
      </c>
      <c r="N256" s="173" t="s">
        <v>2590</v>
      </c>
      <c r="O256" s="110"/>
      <c r="P256" s="110"/>
      <c r="Q256" s="241"/>
      <c r="R256" s="110"/>
      <c r="S256" s="110"/>
      <c r="T256" s="110"/>
      <c r="U256" s="110"/>
      <c r="V256" s="110"/>
      <c r="W256" s="110"/>
      <c r="X256" s="75"/>
      <c r="Y256" s="75"/>
      <c r="Z256" s="110">
        <v>11</v>
      </c>
      <c r="AA256" s="75">
        <v>12</v>
      </c>
      <c r="AB256" s="75">
        <v>12</v>
      </c>
      <c r="AC256" s="75">
        <v>12</v>
      </c>
      <c r="AD256" s="75">
        <v>1</v>
      </c>
      <c r="AE256" s="75"/>
      <c r="AF256" s="75"/>
      <c r="AG256" s="75"/>
      <c r="AH256" s="75"/>
      <c r="AI256" s="75"/>
      <c r="AJ256" s="75"/>
    </row>
    <row r="257" spans="1:36" ht="14.25" customHeight="1" x14ac:dyDescent="0.25">
      <c r="A257" s="159">
        <v>81617850</v>
      </c>
      <c r="B257" s="220" t="s">
        <v>817</v>
      </c>
      <c r="C257" s="446" t="str">
        <f>VLOOKUP(B257,Satser!$I$133:$M$160,2,FALSE)</f>
        <v>NV</v>
      </c>
      <c r="D257" s="220" t="s">
        <v>2526</v>
      </c>
      <c r="E257" s="442">
        <v>662505</v>
      </c>
      <c r="F257" s="20"/>
      <c r="G257" s="75"/>
      <c r="H257" s="421">
        <v>2016</v>
      </c>
      <c r="I257" s="110">
        <v>1701</v>
      </c>
      <c r="J257" s="110"/>
      <c r="K257" s="120">
        <f>IF(B257="",0,VLOOKUP(B257,Satser!$D$167:$F$194,3,FALSE)*IF(AA257="",0,VLOOKUP(AA257,Satser!$H$2:$J$14,2,FALSE)))</f>
        <v>89276.117771254561</v>
      </c>
      <c r="L257" s="120">
        <f>IF(B257="",0,VLOOKUP(B257,Satser!$I$167:$L$194,4,FALSE)*IF(AA257="",0,VLOOKUP(AA257,Satser!$H$2:$J$14,3,FALSE)))</f>
        <v>714208.94217003649</v>
      </c>
      <c r="M257" s="122">
        <f t="shared" si="3"/>
        <v>803485.05994129111</v>
      </c>
      <c r="N257" s="173" t="s">
        <v>2543</v>
      </c>
      <c r="O257" s="110"/>
      <c r="P257" s="110"/>
      <c r="Q257" s="241"/>
      <c r="R257" s="110"/>
      <c r="S257" s="110"/>
      <c r="T257" s="110"/>
      <c r="U257" s="110"/>
      <c r="V257" s="110"/>
      <c r="W257" s="110"/>
      <c r="X257" s="75"/>
      <c r="Y257" s="75"/>
      <c r="Z257" s="110">
        <v>12</v>
      </c>
      <c r="AA257" s="75">
        <v>12</v>
      </c>
      <c r="AB257" s="75"/>
      <c r="AC257" s="75"/>
      <c r="AD257" s="75"/>
      <c r="AE257" s="75"/>
      <c r="AF257" s="75"/>
      <c r="AG257" s="75"/>
      <c r="AH257" s="75"/>
      <c r="AI257" s="75"/>
      <c r="AJ257" s="75"/>
    </row>
    <row r="258" spans="1:36" ht="14.25" customHeight="1" x14ac:dyDescent="0.25">
      <c r="A258" s="159">
        <v>81617851</v>
      </c>
      <c r="B258" s="220" t="s">
        <v>818</v>
      </c>
      <c r="C258" s="446" t="str">
        <f>VLOOKUP(B258,Satser!$I$133:$M$160,2,FALSE)</f>
        <v>SU</v>
      </c>
      <c r="D258" s="220" t="s">
        <v>1898</v>
      </c>
      <c r="E258" s="442"/>
      <c r="F258" s="20"/>
      <c r="G258" s="75"/>
      <c r="H258" s="421">
        <v>2016</v>
      </c>
      <c r="I258" s="110"/>
      <c r="J258" s="110"/>
      <c r="K258" s="120">
        <f>IF(B258="",0,VLOOKUP(B258,Satser!$D$167:$F$194,3,FALSE)*IF(AA258="",0,VLOOKUP(AA258,Satser!$H$2:$J$14,2,FALSE)))</f>
        <v>42520.939521337525</v>
      </c>
      <c r="L258" s="120">
        <f>IF(B258="",0,VLOOKUP(B258,Satser!$I$167:$L$194,4,FALSE)*IF(AA258="",0,VLOOKUP(AA258,Satser!$H$2:$J$14,3,FALSE)))</f>
        <v>476234.5226389803</v>
      </c>
      <c r="M258" s="122">
        <f t="shared" si="3"/>
        <v>518755.46216031781</v>
      </c>
      <c r="N258" s="352" t="s">
        <v>1594</v>
      </c>
      <c r="O258" s="110"/>
      <c r="P258" s="110"/>
      <c r="Q258" s="241"/>
      <c r="R258" s="110"/>
      <c r="S258" s="110"/>
      <c r="T258" s="110"/>
      <c r="U258" s="110"/>
      <c r="V258" s="110"/>
      <c r="W258" s="110"/>
      <c r="X258" s="75"/>
      <c r="Y258" s="75">
        <v>4</v>
      </c>
      <c r="Z258" s="110">
        <v>12</v>
      </c>
      <c r="AA258" s="75">
        <v>8</v>
      </c>
      <c r="AB258" s="75"/>
      <c r="AC258" s="75"/>
      <c r="AD258" s="75"/>
      <c r="AE258" s="75"/>
      <c r="AF258" s="75"/>
      <c r="AG258" s="75"/>
      <c r="AH258" s="75"/>
      <c r="AI258" s="75"/>
      <c r="AJ258" s="75"/>
    </row>
    <row r="259" spans="1:36" ht="14.25" customHeight="1" x14ac:dyDescent="0.25">
      <c r="A259" s="159">
        <v>81617852</v>
      </c>
      <c r="B259" s="220" t="s">
        <v>818</v>
      </c>
      <c r="C259" s="446" t="str">
        <f>VLOOKUP(B259,Satser!$I$133:$M$160,2,FALSE)</f>
        <v>SU</v>
      </c>
      <c r="D259" s="220" t="s">
        <v>1898</v>
      </c>
      <c r="E259" s="442"/>
      <c r="F259" s="20"/>
      <c r="G259" s="75"/>
      <c r="H259" s="421">
        <v>2016</v>
      </c>
      <c r="I259" s="110"/>
      <c r="J259" s="110"/>
      <c r="K259" s="120">
        <f>IF(B259="",0,VLOOKUP(B259,Satser!$D$167:$F$194,3,FALSE)*IF(AA259="",0,VLOOKUP(AA259,Satser!$H$2:$J$14,2,FALSE)))</f>
        <v>42520.939521337525</v>
      </c>
      <c r="L259" s="120">
        <f>IF(B259="",0,VLOOKUP(B259,Satser!$I$167:$L$194,4,FALSE)*IF(AA259="",0,VLOOKUP(AA259,Satser!$H$2:$J$14,3,FALSE)))</f>
        <v>476234.5226389803</v>
      </c>
      <c r="M259" s="122">
        <f t="shared" si="3"/>
        <v>518755.46216031781</v>
      </c>
      <c r="N259" s="352" t="s">
        <v>1594</v>
      </c>
      <c r="O259" s="110"/>
      <c r="P259" s="110"/>
      <c r="Q259" s="241"/>
      <c r="R259" s="110"/>
      <c r="S259" s="110"/>
      <c r="T259" s="110"/>
      <c r="U259" s="110"/>
      <c r="V259" s="110"/>
      <c r="W259" s="110"/>
      <c r="X259" s="75"/>
      <c r="Y259" s="75">
        <v>4</v>
      </c>
      <c r="Z259" s="110">
        <v>12</v>
      </c>
      <c r="AA259" s="75">
        <v>8</v>
      </c>
      <c r="AB259" s="75"/>
      <c r="AC259" s="75"/>
      <c r="AD259" s="75"/>
      <c r="AE259" s="75"/>
      <c r="AF259" s="75"/>
      <c r="AG259" s="75"/>
      <c r="AH259" s="75"/>
      <c r="AI259" s="75"/>
      <c r="AJ259" s="75"/>
    </row>
    <row r="260" spans="1:36" ht="14.25" customHeight="1" x14ac:dyDescent="0.25">
      <c r="A260" s="449">
        <v>81617853</v>
      </c>
      <c r="B260" s="220" t="s">
        <v>818</v>
      </c>
      <c r="C260" s="446" t="s">
        <v>2229</v>
      </c>
      <c r="D260" s="220" t="s">
        <v>2499</v>
      </c>
      <c r="E260" s="442">
        <v>602505</v>
      </c>
      <c r="F260" s="20"/>
      <c r="G260" s="75"/>
      <c r="H260" s="421">
        <v>2016</v>
      </c>
      <c r="I260" s="110"/>
      <c r="J260" s="110"/>
      <c r="K260" s="120">
        <f>IF(B260="",0,VLOOKUP(B260,Satser!$D$167:$F$194,3,FALSE)*IF(AA260="",0,VLOOKUP(AA260,Satser!$H$2:$J$14,2,FALSE)))</f>
        <v>42520.939521337525</v>
      </c>
      <c r="L260" s="120">
        <f>IF(B260="",0,VLOOKUP(B260,Satser!$I$167:$L$194,4,FALSE)*IF(AA260="",0,VLOOKUP(AA260,Satser!$H$2:$J$14,3,FALSE)))</f>
        <v>476234.5226389803</v>
      </c>
      <c r="M260" s="122">
        <f t="shared" si="3"/>
        <v>518755.46216031781</v>
      </c>
      <c r="N260" s="352" t="s">
        <v>2500</v>
      </c>
      <c r="O260" s="110"/>
      <c r="P260" s="110"/>
      <c r="Q260" s="241"/>
      <c r="R260" s="110"/>
      <c r="S260" s="110"/>
      <c r="T260" s="110"/>
      <c r="U260" s="110"/>
      <c r="V260" s="110"/>
      <c r="W260" s="110"/>
      <c r="X260" s="75"/>
      <c r="Y260" s="75">
        <v>4</v>
      </c>
      <c r="Z260" s="110">
        <v>12</v>
      </c>
      <c r="AA260" s="75">
        <v>8</v>
      </c>
      <c r="AB260" s="75"/>
      <c r="AC260" s="75"/>
      <c r="AD260" s="75"/>
      <c r="AE260" s="75"/>
      <c r="AF260" s="75"/>
      <c r="AG260" s="75"/>
      <c r="AH260" s="75"/>
      <c r="AI260" s="75"/>
      <c r="AJ260" s="75"/>
    </row>
    <row r="261" spans="1:36" ht="14.25" customHeight="1" x14ac:dyDescent="0.25">
      <c r="A261" s="159">
        <v>81617854</v>
      </c>
      <c r="B261" s="220" t="s">
        <v>818</v>
      </c>
      <c r="C261" s="446" t="str">
        <f>VLOOKUP(B261,Satser!$I$133:$M$160,2,FALSE)</f>
        <v>SU</v>
      </c>
      <c r="D261" s="220" t="s">
        <v>1898</v>
      </c>
      <c r="E261" s="442"/>
      <c r="F261" s="20"/>
      <c r="G261" s="75"/>
      <c r="H261" s="421">
        <v>2016</v>
      </c>
      <c r="I261" s="110"/>
      <c r="J261" s="110"/>
      <c r="K261" s="120">
        <f>IF(B261="",0,VLOOKUP(B261,Satser!$D$167:$F$194,3,FALSE)*IF(AA261="",0,VLOOKUP(AA261,Satser!$H$2:$J$14,2,FALSE)))</f>
        <v>42520.939521337525</v>
      </c>
      <c r="L261" s="120">
        <f>IF(B261="",0,VLOOKUP(B261,Satser!$I$167:$L$194,4,FALSE)*IF(AA261="",0,VLOOKUP(AA261,Satser!$H$2:$J$14,3,FALSE)))</f>
        <v>476234.5226389803</v>
      </c>
      <c r="M261" s="122">
        <f t="shared" si="3"/>
        <v>518755.46216031781</v>
      </c>
      <c r="N261" s="352" t="s">
        <v>1594</v>
      </c>
      <c r="O261" s="110"/>
      <c r="P261" s="110"/>
      <c r="Q261" s="241"/>
      <c r="R261" s="110"/>
      <c r="S261" s="110"/>
      <c r="T261" s="110"/>
      <c r="U261" s="110"/>
      <c r="V261" s="110"/>
      <c r="W261" s="110"/>
      <c r="X261" s="75"/>
      <c r="Y261" s="75">
        <v>4</v>
      </c>
      <c r="Z261" s="110">
        <v>12</v>
      </c>
      <c r="AA261" s="75">
        <v>8</v>
      </c>
      <c r="AB261" s="75"/>
      <c r="AC261" s="75"/>
      <c r="AD261" s="75"/>
      <c r="AE261" s="75"/>
      <c r="AF261" s="75"/>
      <c r="AG261" s="75"/>
      <c r="AH261" s="75"/>
      <c r="AI261" s="75"/>
      <c r="AJ261" s="75"/>
    </row>
    <row r="262" spans="1:36" ht="14.25" customHeight="1" x14ac:dyDescent="0.25">
      <c r="A262" s="159">
        <v>81617855</v>
      </c>
      <c r="B262" s="220" t="s">
        <v>829</v>
      </c>
      <c r="C262" s="446" t="str">
        <f>VLOOKUP(B262,Satser!$I$133:$M$160,2,FALSE)</f>
        <v>VM</v>
      </c>
      <c r="D262" s="220" t="s">
        <v>2503</v>
      </c>
      <c r="E262" s="442">
        <v>310520</v>
      </c>
      <c r="F262" s="20"/>
      <c r="G262" s="75"/>
      <c r="H262" s="421">
        <v>2016</v>
      </c>
      <c r="I262" s="110">
        <v>1701</v>
      </c>
      <c r="J262" s="110"/>
      <c r="K262" s="120">
        <f>IF(B262="",0,VLOOKUP(B262,Satser!$D$167:$F$194,3,FALSE)*IF(AA262="",0,VLOOKUP(AA262,Satser!$H$2:$J$14,2,FALSE)))</f>
        <v>89276.117771254561</v>
      </c>
      <c r="L262" s="120">
        <f>IF(B262="",0,VLOOKUP(B262,Satser!$I$167:$L$194,4,FALSE)*IF(AA262="",0,VLOOKUP(AA262,Satser!$H$2:$J$14,3,FALSE)))</f>
        <v>714208.94217003649</v>
      </c>
      <c r="M262" s="122">
        <f t="shared" si="3"/>
        <v>803485.05994129111</v>
      </c>
      <c r="N262" s="173" t="s">
        <v>2534</v>
      </c>
      <c r="O262" s="110"/>
      <c r="P262" s="110"/>
      <c r="Q262" s="241"/>
      <c r="R262" s="110"/>
      <c r="S262" s="110"/>
      <c r="T262" s="110"/>
      <c r="U262" s="110"/>
      <c r="V262" s="110"/>
      <c r="W262" s="110"/>
      <c r="X262" s="75"/>
      <c r="Y262" s="75"/>
      <c r="Z262" s="110">
        <v>12</v>
      </c>
      <c r="AA262" s="75">
        <v>12</v>
      </c>
      <c r="AB262" s="75">
        <v>12</v>
      </c>
      <c r="AC262" s="75">
        <v>5</v>
      </c>
      <c r="AD262" s="75"/>
      <c r="AE262" s="75"/>
      <c r="AF262" s="75"/>
      <c r="AG262" s="75"/>
      <c r="AH262" s="75"/>
      <c r="AI262" s="75"/>
      <c r="AJ262" s="75"/>
    </row>
    <row r="263" spans="1:36" ht="14.25" customHeight="1" x14ac:dyDescent="0.25">
      <c r="A263" s="159">
        <v>81617856</v>
      </c>
      <c r="B263" s="220" t="s">
        <v>2224</v>
      </c>
      <c r="C263" s="446" t="str">
        <f>VLOOKUP(B263,Satser!$I$133:$M$160,2,FALSE)</f>
        <v>IE</v>
      </c>
      <c r="D263" s="220" t="s">
        <v>2864</v>
      </c>
      <c r="E263" s="442">
        <v>632015</v>
      </c>
      <c r="F263" s="20" t="s">
        <v>1812</v>
      </c>
      <c r="G263" s="75"/>
      <c r="H263" s="421">
        <v>2016</v>
      </c>
      <c r="I263" s="110">
        <v>1802</v>
      </c>
      <c r="J263" s="110"/>
      <c r="K263" s="379">
        <f>IF(B263="",0,VLOOKUP(B263,Satser!$D$167:$F$194,3,FALSE)*IF(AA263="",0,VLOOKUP(AA263,Satser!$H$2:$J$14,2,FALSE)))</f>
        <v>81839.417160909055</v>
      </c>
      <c r="L263" s="379">
        <f>IF(B263="",0,VLOOKUP(B263,Satser!$I$167:$L$194,4,FALSE)*IF(AA263="",0,VLOOKUP(AA263,Satser!$H$2:$J$14,3,FALSE)))</f>
        <v>654715.33728727244</v>
      </c>
      <c r="M263" s="380">
        <f t="shared" si="3"/>
        <v>736554.75444818148</v>
      </c>
      <c r="N263" s="173" t="s">
        <v>2882</v>
      </c>
      <c r="O263" s="110"/>
      <c r="P263" s="110"/>
      <c r="Q263" s="241"/>
      <c r="R263" s="110"/>
      <c r="S263" s="110"/>
      <c r="T263" s="110"/>
      <c r="U263" s="110"/>
      <c r="V263" s="110"/>
      <c r="W263" s="110"/>
      <c r="X263" s="75"/>
      <c r="Y263" s="75"/>
      <c r="Z263" s="110"/>
      <c r="AA263" s="75">
        <v>11</v>
      </c>
      <c r="AB263" s="75">
        <v>12</v>
      </c>
      <c r="AC263" s="75">
        <v>1</v>
      </c>
      <c r="AD263" s="75"/>
      <c r="AE263" s="75"/>
      <c r="AF263" s="75"/>
      <c r="AG263" s="75"/>
      <c r="AH263" s="75"/>
      <c r="AI263" s="75"/>
      <c r="AJ263" s="75"/>
    </row>
    <row r="264" spans="1:36" ht="14.25" customHeight="1" x14ac:dyDescent="0.25">
      <c r="A264" s="159">
        <v>81617857</v>
      </c>
      <c r="B264" s="220" t="s">
        <v>818</v>
      </c>
      <c r="C264" s="446" t="str">
        <f>VLOOKUP(B264,Satser!$I$133:$M$160,2,FALSE)</f>
        <v>SU</v>
      </c>
      <c r="D264" s="220" t="s">
        <v>2100</v>
      </c>
      <c r="E264" s="442" t="s">
        <v>2200</v>
      </c>
      <c r="F264" s="20" t="s">
        <v>1812</v>
      </c>
      <c r="G264" s="75"/>
      <c r="H264" s="421">
        <v>2016</v>
      </c>
      <c r="I264" s="110"/>
      <c r="J264" s="110"/>
      <c r="K264" s="120">
        <f>IF(B264="",0,VLOOKUP(B264,Satser!$D$167:$F$194,3,FALSE)*IF(AA264="",0,VLOOKUP(AA264,Satser!$H$2:$J$14,2,FALSE)))</f>
        <v>63768.655550896117</v>
      </c>
      <c r="L264" s="120">
        <f>IF(B264="",0,VLOOKUP(B264,Satser!$I$167:$L$194,4,FALSE)*IF(AA264="",0,VLOOKUP(AA264,Satser!$H$2:$J$14,3,FALSE)))</f>
        <v>714208.94217003649</v>
      </c>
      <c r="M264" s="122">
        <f t="shared" si="3"/>
        <v>777977.59772093256</v>
      </c>
      <c r="N264" s="173" t="s">
        <v>1594</v>
      </c>
      <c r="O264" s="110"/>
      <c r="P264" s="110"/>
      <c r="Q264" s="241"/>
      <c r="R264" s="110"/>
      <c r="S264" s="110"/>
      <c r="T264" s="110"/>
      <c r="U264" s="110"/>
      <c r="V264" s="110"/>
      <c r="W264" s="110"/>
      <c r="X264" s="75"/>
      <c r="Y264" s="75"/>
      <c r="Z264" s="110">
        <v>10</v>
      </c>
      <c r="AA264" s="75">
        <v>12</v>
      </c>
      <c r="AB264" s="75">
        <v>2</v>
      </c>
      <c r="AC264" s="75"/>
      <c r="AD264" s="75"/>
      <c r="AE264" s="75"/>
      <c r="AF264" s="75"/>
      <c r="AG264" s="75"/>
      <c r="AH264" s="75"/>
      <c r="AI264" s="75"/>
      <c r="AJ264" s="75"/>
    </row>
    <row r="265" spans="1:36" ht="14.25" customHeight="1" x14ac:dyDescent="0.25">
      <c r="A265" s="159">
        <v>81617858</v>
      </c>
      <c r="B265" s="220" t="s">
        <v>804</v>
      </c>
      <c r="C265" s="446" t="str">
        <f>VLOOKUP(B265,Satser!$I$133:$M$160,2,FALSE)</f>
        <v>AD</v>
      </c>
      <c r="D265" s="220" t="s">
        <v>2101</v>
      </c>
      <c r="E265" s="442" t="s">
        <v>2170</v>
      </c>
      <c r="F265" s="20" t="s">
        <v>1812</v>
      </c>
      <c r="G265" s="75"/>
      <c r="H265" s="421">
        <v>2016</v>
      </c>
      <c r="I265" s="110">
        <v>1606</v>
      </c>
      <c r="J265" s="110"/>
      <c r="K265" s="120">
        <f>IF(B265="",0,VLOOKUP(B265,Satser!$D$167:$F$194,3,FALSE)*IF(AA265="",0,VLOOKUP(AA265,Satser!$H$2:$J$14,2,FALSE)))</f>
        <v>37192.430663504645</v>
      </c>
      <c r="L265" s="120">
        <f>IF(B265="",0,VLOOKUP(B265,Satser!$I$167:$L$194,4,FALSE)*IF(AA265="",0,VLOOKUP(AA265,Satser!$H$2:$J$14,3,FALSE)))</f>
        <v>297539.44530803716</v>
      </c>
      <c r="M265" s="122">
        <f t="shared" si="3"/>
        <v>334731.8759715418</v>
      </c>
      <c r="N265" s="173" t="s">
        <v>2148</v>
      </c>
      <c r="O265" s="110"/>
      <c r="P265" s="110"/>
      <c r="Q265" s="241"/>
      <c r="R265" s="110"/>
      <c r="S265" s="110"/>
      <c r="T265" s="110"/>
      <c r="U265" s="110"/>
      <c r="V265" s="110"/>
      <c r="W265" s="110"/>
      <c r="X265" s="75"/>
      <c r="Y265" s="75">
        <v>7</v>
      </c>
      <c r="Z265" s="110">
        <v>12</v>
      </c>
      <c r="AA265" s="75">
        <v>5</v>
      </c>
      <c r="AB265" s="75"/>
      <c r="AC265" s="75"/>
      <c r="AD265" s="75"/>
      <c r="AE265" s="75"/>
      <c r="AF265" s="75"/>
      <c r="AG265" s="75"/>
      <c r="AH265" s="75"/>
      <c r="AI265" s="75"/>
      <c r="AJ265" s="75"/>
    </row>
    <row r="266" spans="1:36" ht="14.25" customHeight="1" x14ac:dyDescent="0.25">
      <c r="A266" s="159">
        <v>81617859</v>
      </c>
      <c r="B266" s="220" t="s">
        <v>804</v>
      </c>
      <c r="C266" s="446" t="str">
        <f>VLOOKUP(B266,Satser!$I$133:$M$160,2,FALSE)</f>
        <v>AD</v>
      </c>
      <c r="D266" s="220" t="s">
        <v>2518</v>
      </c>
      <c r="E266" s="442">
        <v>615005</v>
      </c>
      <c r="F266" s="20" t="s">
        <v>1812</v>
      </c>
      <c r="G266" s="75"/>
      <c r="H266" s="421">
        <v>2016</v>
      </c>
      <c r="I266" s="110">
        <v>1701</v>
      </c>
      <c r="J266" s="110"/>
      <c r="K266" s="120">
        <f>IF(B266="",0,VLOOKUP(B266,Satser!$D$167:$F$194,3,FALSE)*IF(AA266="",0,VLOOKUP(AA266,Satser!$H$2:$J$14,2,FALSE)))</f>
        <v>89276.117771254561</v>
      </c>
      <c r="L266" s="120">
        <f>IF(B266="",0,VLOOKUP(B266,Satser!$I$167:$L$194,4,FALSE)*IF(AA266="",0,VLOOKUP(AA266,Satser!$H$2:$J$14,3,FALSE)))</f>
        <v>714208.94217003649</v>
      </c>
      <c r="M266" s="122">
        <f t="shared" ref="M266:M329" si="4">SUM(K266:L266)</f>
        <v>803485.05994129111</v>
      </c>
      <c r="N266" s="173" t="s">
        <v>2537</v>
      </c>
      <c r="O266" s="110"/>
      <c r="P266" s="110"/>
      <c r="Q266" s="241"/>
      <c r="R266" s="110"/>
      <c r="S266" s="110"/>
      <c r="T266" s="110"/>
      <c r="U266" s="110"/>
      <c r="V266" s="110"/>
      <c r="W266" s="110"/>
      <c r="X266" s="75"/>
      <c r="Y266" s="75"/>
      <c r="Z266" s="110">
        <v>12</v>
      </c>
      <c r="AA266" s="75">
        <v>12</v>
      </c>
      <c r="AB266" s="75"/>
      <c r="AC266" s="75"/>
      <c r="AD266" s="75"/>
      <c r="AE266" s="75"/>
      <c r="AF266" s="75"/>
      <c r="AG266" s="75"/>
      <c r="AH266" s="75"/>
      <c r="AI266" s="75"/>
      <c r="AJ266" s="75"/>
    </row>
    <row r="267" spans="1:36" ht="14.25" customHeight="1" x14ac:dyDescent="0.25">
      <c r="A267" s="159">
        <v>81617860</v>
      </c>
      <c r="B267" s="220" t="s">
        <v>809</v>
      </c>
      <c r="C267" s="446" t="str">
        <f>VLOOKUP(B267,Satser!$I$133:$M$160,2,FALSE)</f>
        <v>MH</v>
      </c>
      <c r="D267" s="220" t="s">
        <v>2023</v>
      </c>
      <c r="E267" s="442"/>
      <c r="F267" s="20" t="s">
        <v>1812</v>
      </c>
      <c r="G267" s="75"/>
      <c r="H267" s="421">
        <v>2016</v>
      </c>
      <c r="I267" s="110">
        <v>1603</v>
      </c>
      <c r="J267" s="110"/>
      <c r="K267" s="120">
        <f>IF(B267="",0,VLOOKUP(B267,Satser!$D$167:$F$194,3,FALSE)*IF(AA267="",0,VLOOKUP(AA267,Satser!$H$2:$J$14,2,FALSE)))</f>
        <v>21247.716029558582</v>
      </c>
      <c r="L267" s="120">
        <f>IF(B267="",0,VLOOKUP(B267,Satser!$I$167:$L$194,4,FALSE)*IF(AA267="",0,VLOOKUP(AA267,Satser!$H$2:$J$14,3,FALSE)))</f>
        <v>118987.20976552805</v>
      </c>
      <c r="M267" s="122">
        <f t="shared" si="4"/>
        <v>140234.92579508663</v>
      </c>
      <c r="N267" s="352" t="s">
        <v>1594</v>
      </c>
      <c r="O267" s="110"/>
      <c r="P267" s="110"/>
      <c r="Q267" s="241"/>
      <c r="R267" s="110"/>
      <c r="S267" s="110"/>
      <c r="T267" s="110"/>
      <c r="U267" s="110"/>
      <c r="V267" s="110"/>
      <c r="W267" s="110"/>
      <c r="X267" s="75"/>
      <c r="Y267" s="75">
        <v>10</v>
      </c>
      <c r="Z267" s="110">
        <v>12</v>
      </c>
      <c r="AA267" s="75">
        <v>2</v>
      </c>
      <c r="AB267" s="75"/>
      <c r="AC267" s="75"/>
      <c r="AD267" s="75"/>
      <c r="AE267" s="75"/>
      <c r="AF267" s="75"/>
      <c r="AG267" s="75"/>
      <c r="AH267" s="75"/>
      <c r="AI267" s="75"/>
      <c r="AJ267" s="75"/>
    </row>
    <row r="268" spans="1:36" ht="14.25" customHeight="1" x14ac:dyDescent="0.25">
      <c r="A268" s="159">
        <v>81617861</v>
      </c>
      <c r="B268" s="220" t="s">
        <v>810</v>
      </c>
      <c r="C268" s="446" t="str">
        <f>VLOOKUP(B268,Satser!$I$133:$M$160,2,FALSE)</f>
        <v>HF</v>
      </c>
      <c r="D268" s="220" t="s">
        <v>2872</v>
      </c>
      <c r="E268" s="442">
        <v>620105</v>
      </c>
      <c r="F268" s="20" t="s">
        <v>1812</v>
      </c>
      <c r="G268" s="220" t="s">
        <v>530</v>
      </c>
      <c r="H268" s="421">
        <v>2016</v>
      </c>
      <c r="I268" s="110">
        <v>1802</v>
      </c>
      <c r="J268" s="110"/>
      <c r="K268" s="379">
        <f>IF(B268="",0,VLOOKUP(B268,Satser!$D$167:$F$194,3,FALSE)*IF(AA268="",0,VLOOKUP(AA268,Satser!$H$2:$J$14,2,FALSE)))</f>
        <v>58456.726543506469</v>
      </c>
      <c r="L268" s="379">
        <f>IF(B268="",0,VLOOKUP(B268,Satser!$I$167:$L$194,4,FALSE)*IF(AA268="",0,VLOOKUP(AA268,Satser!$H$2:$J$14,3,FALSE)))</f>
        <v>654715.33728727244</v>
      </c>
      <c r="M268" s="380">
        <f t="shared" si="4"/>
        <v>713172.06383077893</v>
      </c>
      <c r="N268" s="173" t="s">
        <v>2883</v>
      </c>
      <c r="O268" s="110"/>
      <c r="P268" s="110"/>
      <c r="Q268" s="241"/>
      <c r="R268" s="110"/>
      <c r="S268" s="110"/>
      <c r="T268" s="110"/>
      <c r="U268" s="110"/>
      <c r="V268" s="110"/>
      <c r="W268" s="110"/>
      <c r="X268" s="75"/>
      <c r="Y268" s="75"/>
      <c r="Z268" s="110"/>
      <c r="AA268" s="75">
        <v>11</v>
      </c>
      <c r="AB268" s="75">
        <v>12</v>
      </c>
      <c r="AC268" s="75">
        <v>12</v>
      </c>
      <c r="AD268" s="75">
        <v>12</v>
      </c>
      <c r="AE268" s="75">
        <v>1</v>
      </c>
      <c r="AF268" s="75"/>
      <c r="AG268" s="75"/>
      <c r="AH268" s="75"/>
      <c r="AI268" s="75"/>
      <c r="AJ268" s="75"/>
    </row>
    <row r="269" spans="1:36" ht="14.25" customHeight="1" x14ac:dyDescent="0.25">
      <c r="A269" s="159">
        <v>81617862</v>
      </c>
      <c r="B269" s="220" t="s">
        <v>557</v>
      </c>
      <c r="C269" s="446" t="str">
        <f>VLOOKUP(B269,Satser!$I$133:$M$160,2,FALSE)</f>
        <v>RE</v>
      </c>
      <c r="D269" s="220" t="s">
        <v>2024</v>
      </c>
      <c r="E269" s="442"/>
      <c r="F269" s="20" t="s">
        <v>1812</v>
      </c>
      <c r="G269" s="75"/>
      <c r="H269" s="421">
        <v>2016</v>
      </c>
      <c r="I269" s="110"/>
      <c r="J269" s="110"/>
      <c r="K269" s="120">
        <f>IF(B269="",0,VLOOKUP(B269,Satser!$D$167:$F$194,3,FALSE)*IF(AA269="",0,VLOOKUP(AA269,Satser!$H$2:$J$14,2,FALSE)))</f>
        <v>59529.315329872537</v>
      </c>
      <c r="L269" s="120">
        <f>IF(B269="",0,VLOOKUP(B269,Satser!$I$167:$L$194,4,FALSE)*IF(AA269="",0,VLOOKUP(AA269,Satser!$H$2:$J$14,3,FALSE)))</f>
        <v>476234.5226389803</v>
      </c>
      <c r="M269" s="122">
        <f t="shared" si="4"/>
        <v>535763.83796885284</v>
      </c>
      <c r="N269" s="388" t="s">
        <v>808</v>
      </c>
      <c r="O269" s="110"/>
      <c r="P269" s="110"/>
      <c r="Q269" s="241"/>
      <c r="R269" s="110"/>
      <c r="S269" s="110"/>
      <c r="T269" s="110"/>
      <c r="U269" s="110"/>
      <c r="V269" s="110"/>
      <c r="W269" s="110"/>
      <c r="X269" s="75"/>
      <c r="Y269" s="75"/>
      <c r="Z269" s="110"/>
      <c r="AA269" s="75">
        <v>8</v>
      </c>
      <c r="AB269" s="75">
        <v>12</v>
      </c>
      <c r="AC269" s="75">
        <v>4</v>
      </c>
      <c r="AD269" s="75"/>
      <c r="AE269" s="75"/>
      <c r="AF269" s="75"/>
      <c r="AG269" s="75"/>
      <c r="AH269" s="75"/>
      <c r="AI269" s="75"/>
      <c r="AJ269" s="75"/>
    </row>
    <row r="270" spans="1:36" ht="14.25" customHeight="1" x14ac:dyDescent="0.25">
      <c r="A270" s="159">
        <v>81617863</v>
      </c>
      <c r="B270" s="220" t="s">
        <v>2225</v>
      </c>
      <c r="C270" s="446" t="str">
        <f>VLOOKUP(B270,Satser!$I$133:$M$160,2,FALSE)</f>
        <v>IV</v>
      </c>
      <c r="D270" s="20" t="s">
        <v>2873</v>
      </c>
      <c r="E270" s="442">
        <v>642005</v>
      </c>
      <c r="F270" s="20" t="s">
        <v>1812</v>
      </c>
      <c r="G270" s="75"/>
      <c r="H270" s="439">
        <v>2017</v>
      </c>
      <c r="I270" s="110">
        <v>1701</v>
      </c>
      <c r="J270" s="110"/>
      <c r="K270" s="120">
        <f>IF(B270="",0,VLOOKUP(B270,Satser!$D$167:$F$194,3,FALSE)*IF(AA270="",0,VLOOKUP(AA270,Satser!$H$2:$J$14,2,FALSE)))</f>
        <v>89276.117771254561</v>
      </c>
      <c r="L270" s="120">
        <f>IF(B270="",0,VLOOKUP(B270,Satser!$I$167:$L$194,4,FALSE)*IF(AA270="",0,VLOOKUP(AA270,Satser!$H$2:$J$14,3,FALSE)))</f>
        <v>714208.94217003649</v>
      </c>
      <c r="M270" s="122">
        <f t="shared" si="4"/>
        <v>803485.05994129111</v>
      </c>
      <c r="N270" s="173" t="s">
        <v>2545</v>
      </c>
      <c r="O270" s="110"/>
      <c r="P270" s="110"/>
      <c r="Q270" s="241"/>
      <c r="R270" s="110"/>
      <c r="S270" s="110"/>
      <c r="T270" s="110"/>
      <c r="U270" s="110"/>
      <c r="V270" s="110"/>
      <c r="W270" s="110"/>
      <c r="X270" s="75"/>
      <c r="Y270" s="75"/>
      <c r="Z270" s="75">
        <v>12</v>
      </c>
      <c r="AA270" s="75">
        <v>12</v>
      </c>
      <c r="AB270" s="75"/>
      <c r="AC270" s="75"/>
      <c r="AD270" s="75"/>
      <c r="AE270" s="75"/>
      <c r="AF270" s="75"/>
      <c r="AG270" s="75"/>
      <c r="AH270" s="75"/>
      <c r="AI270" s="75"/>
      <c r="AJ270" s="75"/>
    </row>
    <row r="271" spans="1:36" ht="14.25" customHeight="1" x14ac:dyDescent="0.25">
      <c r="A271" s="159">
        <v>81617864</v>
      </c>
      <c r="B271" s="220" t="s">
        <v>817</v>
      </c>
      <c r="C271" s="446" t="str">
        <f>VLOOKUP(B271,Satser!$I$133:$M$160,2,FALSE)</f>
        <v>NV</v>
      </c>
      <c r="D271" s="220" t="s">
        <v>2527</v>
      </c>
      <c r="E271" s="444">
        <v>663505</v>
      </c>
      <c r="F271" s="20"/>
      <c r="G271" s="75"/>
      <c r="H271" s="439">
        <v>2017</v>
      </c>
      <c r="I271" s="110">
        <v>1701</v>
      </c>
      <c r="J271" s="110"/>
      <c r="K271" s="120">
        <f>IF(B271="",0,VLOOKUP(B271,Satser!$D$167:$F$194,3,FALSE)*IF(AA271="",0,VLOOKUP(AA271,Satser!$H$2:$J$14,2,FALSE)))</f>
        <v>89276.117771254561</v>
      </c>
      <c r="L271" s="120">
        <f>IF(B271="",0,VLOOKUP(B271,Satser!$I$167:$L$194,4,FALSE)*IF(AA271="",0,VLOOKUP(AA271,Satser!$H$2:$J$14,3,FALSE)))</f>
        <v>714208.94217003649</v>
      </c>
      <c r="M271" s="122">
        <f t="shared" si="4"/>
        <v>803485.05994129111</v>
      </c>
      <c r="N271" s="173" t="s">
        <v>2543</v>
      </c>
      <c r="O271" s="110"/>
      <c r="P271" s="110"/>
      <c r="Q271" s="241"/>
      <c r="R271" s="110"/>
      <c r="S271" s="110"/>
      <c r="T271" s="110"/>
      <c r="U271" s="110"/>
      <c r="V271" s="110"/>
      <c r="W271" s="110"/>
      <c r="X271" s="75"/>
      <c r="Y271" s="75"/>
      <c r="Z271" s="75">
        <v>12</v>
      </c>
      <c r="AA271" s="75">
        <v>12</v>
      </c>
      <c r="AB271" s="75"/>
      <c r="AC271" s="75"/>
      <c r="AD271" s="75"/>
      <c r="AE271" s="75"/>
      <c r="AF271" s="75"/>
      <c r="AG271" s="75"/>
      <c r="AH271" s="75"/>
      <c r="AI271" s="75"/>
      <c r="AJ271" s="75"/>
    </row>
    <row r="272" spans="1:36" ht="14.25" customHeight="1" x14ac:dyDescent="0.25">
      <c r="A272" s="159">
        <v>81617865</v>
      </c>
      <c r="B272" s="220" t="s">
        <v>812</v>
      </c>
      <c r="C272" s="446" t="str">
        <f>VLOOKUP(B272,Satser!$I$133:$M$160,2,FALSE)</f>
        <v>IE</v>
      </c>
      <c r="D272" s="220" t="s">
        <v>2271</v>
      </c>
      <c r="E272" s="444">
        <v>631505</v>
      </c>
      <c r="F272" s="20"/>
      <c r="G272" s="220" t="s">
        <v>527</v>
      </c>
      <c r="H272" s="439">
        <v>2017</v>
      </c>
      <c r="I272" s="110">
        <v>1608</v>
      </c>
      <c r="J272" s="110"/>
      <c r="K272" s="120">
        <f>IF(B272="",0,VLOOKUP(B272,Satser!$D$167:$F$194,3,FALSE)*IF(AA272="",0,VLOOKUP(AA272,Satser!$H$2:$J$14,2,FALSE)))</f>
        <v>52083.687107749902</v>
      </c>
      <c r="L272" s="120">
        <f>IF(B272="",0,VLOOKUP(B272,Satser!$I$167:$L$194,4,FALSE)*IF(AA272="",0,VLOOKUP(AA272,Satser!$H$2:$J$14,3,FALSE)))</f>
        <v>416669.49686199921</v>
      </c>
      <c r="M272" s="122">
        <f t="shared" si="4"/>
        <v>468753.18396974914</v>
      </c>
      <c r="N272" s="352" t="s">
        <v>2419</v>
      </c>
      <c r="O272" s="110"/>
      <c r="P272" s="110"/>
      <c r="Q272" s="241"/>
      <c r="R272" s="110"/>
      <c r="S272" s="110"/>
      <c r="T272" s="110"/>
      <c r="U272" s="110"/>
      <c r="V272" s="110"/>
      <c r="W272" s="110"/>
      <c r="X272" s="75"/>
      <c r="Y272" s="75">
        <v>5</v>
      </c>
      <c r="Z272" s="75">
        <v>12</v>
      </c>
      <c r="AA272" s="75">
        <v>7</v>
      </c>
      <c r="AB272" s="75"/>
      <c r="AC272" s="75"/>
      <c r="AD272" s="75"/>
      <c r="AE272" s="75"/>
      <c r="AF272" s="75"/>
      <c r="AG272" s="75"/>
      <c r="AH272" s="75"/>
      <c r="AI272" s="75"/>
      <c r="AJ272" s="75"/>
    </row>
    <row r="273" spans="1:36" ht="14.25" customHeight="1" x14ac:dyDescent="0.25">
      <c r="A273" s="159">
        <v>81617866</v>
      </c>
      <c r="B273" s="220" t="s">
        <v>2223</v>
      </c>
      <c r="C273" s="446" t="str">
        <f>VLOOKUP(B273,Satser!$I$133:$M$160,2,FALSE)</f>
        <v>AD</v>
      </c>
      <c r="D273" s="220" t="s">
        <v>2428</v>
      </c>
      <c r="E273" s="260"/>
      <c r="F273" s="20"/>
      <c r="G273" s="75"/>
      <c r="H273" s="439">
        <v>2017</v>
      </c>
      <c r="I273" s="110"/>
      <c r="J273" s="110"/>
      <c r="K273" s="120">
        <f>IF(B273="",0,VLOOKUP(B273,Satser!$D$167:$F$194,3,FALSE)*IF(AA273="",0,VLOOKUP(AA273,Satser!$H$2:$J$14,2,FALSE)))</f>
        <v>59529.315329872537</v>
      </c>
      <c r="L273" s="120">
        <f>IF(B273="",0,VLOOKUP(B273,Satser!$I$167:$L$194,4,FALSE)*IF(AA273="",0,VLOOKUP(AA273,Satser!$H$2:$J$14,3,FALSE)))</f>
        <v>476234.5226389803</v>
      </c>
      <c r="M273" s="122">
        <f t="shared" si="4"/>
        <v>535763.83796885284</v>
      </c>
      <c r="N273" s="173" t="s">
        <v>1594</v>
      </c>
      <c r="O273" s="110"/>
      <c r="P273" s="110"/>
      <c r="Q273" s="241"/>
      <c r="R273" s="110"/>
      <c r="S273" s="110"/>
      <c r="T273" s="110"/>
      <c r="U273" s="110"/>
      <c r="V273" s="110"/>
      <c r="W273" s="110"/>
      <c r="X273" s="75"/>
      <c r="Y273" s="75"/>
      <c r="Z273" s="75"/>
      <c r="AA273" s="75">
        <v>8</v>
      </c>
      <c r="AB273" s="75">
        <v>12</v>
      </c>
      <c r="AC273" s="75">
        <v>4</v>
      </c>
      <c r="AD273" s="75"/>
      <c r="AE273" s="75"/>
      <c r="AF273" s="75"/>
      <c r="AG273" s="75"/>
      <c r="AH273" s="75"/>
      <c r="AI273" s="75"/>
      <c r="AJ273" s="75"/>
    </row>
    <row r="274" spans="1:36" ht="14.25" customHeight="1" x14ac:dyDescent="0.25">
      <c r="A274" s="159">
        <v>81617867</v>
      </c>
      <c r="B274" s="220" t="s">
        <v>810</v>
      </c>
      <c r="C274" s="446" t="str">
        <f>VLOOKUP(B274,Satser!$I$133:$M$160,2,FALSE)</f>
        <v>HF</v>
      </c>
      <c r="D274" s="220" t="s">
        <v>2428</v>
      </c>
      <c r="E274" s="260"/>
      <c r="F274" s="20"/>
      <c r="G274" s="75"/>
      <c r="H274" s="439">
        <v>2017</v>
      </c>
      <c r="I274" s="110"/>
      <c r="J274" s="110"/>
      <c r="K274" s="120">
        <f>IF(B274="",0,VLOOKUP(B274,Satser!$D$167:$F$194,3,FALSE)*IF(AA274="",0,VLOOKUP(AA274,Satser!$H$2:$J$14,2,FALSE)))</f>
        <v>63768.655550896117</v>
      </c>
      <c r="L274" s="120">
        <f>IF(B274="",0,VLOOKUP(B274,Satser!$I$167:$L$194,4,FALSE)*IF(AA274="",0,VLOOKUP(AA274,Satser!$H$2:$J$14,3,FALSE)))</f>
        <v>714208.94217003649</v>
      </c>
      <c r="M274" s="122">
        <f t="shared" si="4"/>
        <v>777977.59772093256</v>
      </c>
      <c r="N274" s="352" t="s">
        <v>1594</v>
      </c>
      <c r="O274" s="110"/>
      <c r="P274" s="110"/>
      <c r="Q274" s="241"/>
      <c r="R274" s="110"/>
      <c r="S274" s="110"/>
      <c r="T274" s="110"/>
      <c r="U274" s="110"/>
      <c r="V274" s="110"/>
      <c r="W274" s="110"/>
      <c r="X274" s="75"/>
      <c r="Y274" s="75"/>
      <c r="Z274" s="75">
        <v>4</v>
      </c>
      <c r="AA274" s="75">
        <v>12</v>
      </c>
      <c r="AB274" s="75">
        <v>8</v>
      </c>
      <c r="AC274" s="75"/>
      <c r="AD274" s="75"/>
      <c r="AE274" s="75"/>
      <c r="AF274" s="75"/>
      <c r="AG274" s="75"/>
      <c r="AH274" s="75"/>
      <c r="AI274" s="75"/>
      <c r="AJ274" s="75"/>
    </row>
    <row r="275" spans="1:36" ht="14.25" customHeight="1" x14ac:dyDescent="0.25">
      <c r="A275" s="159">
        <v>81617868</v>
      </c>
      <c r="B275" s="220" t="s">
        <v>810</v>
      </c>
      <c r="C275" s="446" t="str">
        <f>VLOOKUP(B275,Satser!$I$133:$M$160,2,FALSE)</f>
        <v>HF</v>
      </c>
      <c r="D275" s="220" t="s">
        <v>2428</v>
      </c>
      <c r="E275" s="260"/>
      <c r="F275" s="20"/>
      <c r="G275" s="75"/>
      <c r="H275" s="439">
        <v>2017</v>
      </c>
      <c r="I275" s="110"/>
      <c r="J275" s="110"/>
      <c r="K275" s="120">
        <f>IF(B275="",0,VLOOKUP(B275,Satser!$D$167:$F$194,3,FALSE)*IF(AA275="",0,VLOOKUP(AA275,Satser!$H$2:$J$14,2,FALSE)))</f>
        <v>63768.655550896117</v>
      </c>
      <c r="L275" s="120">
        <f>IF(B275="",0,VLOOKUP(B275,Satser!$I$167:$L$194,4,FALSE)*IF(AA275="",0,VLOOKUP(AA275,Satser!$H$2:$J$14,3,FALSE)))</f>
        <v>714208.94217003649</v>
      </c>
      <c r="M275" s="122">
        <f t="shared" si="4"/>
        <v>777977.59772093256</v>
      </c>
      <c r="N275" s="352" t="s">
        <v>1594</v>
      </c>
      <c r="O275" s="110"/>
      <c r="P275" s="110"/>
      <c r="Q275" s="241"/>
      <c r="R275" s="110"/>
      <c r="S275" s="110"/>
      <c r="T275" s="110"/>
      <c r="U275" s="110"/>
      <c r="V275" s="110"/>
      <c r="W275" s="110"/>
      <c r="X275" s="75"/>
      <c r="Y275" s="75"/>
      <c r="Z275" s="75">
        <v>4</v>
      </c>
      <c r="AA275" s="75">
        <v>12</v>
      </c>
      <c r="AB275" s="75">
        <v>8</v>
      </c>
      <c r="AC275" s="75"/>
      <c r="AD275" s="75"/>
      <c r="AE275" s="75"/>
      <c r="AF275" s="75"/>
      <c r="AG275" s="75"/>
      <c r="AH275" s="75"/>
      <c r="AI275" s="75"/>
      <c r="AJ275" s="75"/>
    </row>
    <row r="276" spans="1:36" ht="14.25" customHeight="1" x14ac:dyDescent="0.25">
      <c r="A276" s="159">
        <v>81617869</v>
      </c>
      <c r="B276" s="220" t="s">
        <v>2224</v>
      </c>
      <c r="C276" s="446" t="str">
        <f>VLOOKUP(B276,Satser!$I$133:$M$160,2,FALSE)</f>
        <v>IE</v>
      </c>
      <c r="D276" s="220" t="s">
        <v>2606</v>
      </c>
      <c r="E276" s="260">
        <v>631505</v>
      </c>
      <c r="F276" s="20"/>
      <c r="G276" s="75" t="s">
        <v>527</v>
      </c>
      <c r="H276" s="439">
        <v>2017</v>
      </c>
      <c r="I276" s="110">
        <v>1707</v>
      </c>
      <c r="J276" s="110"/>
      <c r="K276" s="120">
        <f>IF(B276="",0,VLOOKUP(B276,Satser!$D$167:$F$194,3,FALSE)*IF(AA276="",0,VLOOKUP(AA276,Satser!$H$2:$J$14,2,FALSE)))</f>
        <v>89276.117771254561</v>
      </c>
      <c r="L276" s="120">
        <f>IF(B276="",0,VLOOKUP(B276,Satser!$I$167:$L$194,4,FALSE)*IF(AA276="",0,VLOOKUP(AA276,Satser!$H$2:$J$14,3,FALSE)))</f>
        <v>714208.94217003649</v>
      </c>
      <c r="M276" s="122">
        <f t="shared" si="4"/>
        <v>803485.05994129111</v>
      </c>
      <c r="N276" s="173" t="s">
        <v>2619</v>
      </c>
      <c r="O276" s="110"/>
      <c r="P276" s="110"/>
      <c r="Q276" s="241"/>
      <c r="R276" s="110"/>
      <c r="S276" s="110"/>
      <c r="T276" s="110"/>
      <c r="U276" s="110"/>
      <c r="V276" s="110"/>
      <c r="W276" s="110"/>
      <c r="X276" s="75"/>
      <c r="Y276" s="75"/>
      <c r="Z276" s="75">
        <v>6</v>
      </c>
      <c r="AA276" s="75">
        <v>12</v>
      </c>
      <c r="AB276" s="75">
        <v>6</v>
      </c>
      <c r="AC276" s="75"/>
      <c r="AD276" s="75"/>
      <c r="AE276" s="75"/>
      <c r="AF276" s="75"/>
      <c r="AG276" s="75"/>
      <c r="AH276" s="75"/>
      <c r="AI276" s="75"/>
      <c r="AJ276" s="75"/>
    </row>
    <row r="277" spans="1:36" ht="14.25" customHeight="1" x14ac:dyDescent="0.25">
      <c r="A277" s="159">
        <v>81617870</v>
      </c>
      <c r="B277" s="220" t="s">
        <v>2224</v>
      </c>
      <c r="C277" s="446" t="str">
        <f>VLOOKUP(B277,Satser!$I$133:$M$160,2,FALSE)</f>
        <v>IE</v>
      </c>
      <c r="D277" s="220" t="s">
        <v>2428</v>
      </c>
      <c r="E277" s="260"/>
      <c r="F277" s="20"/>
      <c r="G277" s="75"/>
      <c r="H277" s="439">
        <v>2017</v>
      </c>
      <c r="I277" s="110"/>
      <c r="J277" s="110"/>
      <c r="K277" s="120">
        <f>IF(B277="",0,VLOOKUP(B277,Satser!$D$167:$F$194,3,FALSE)*IF(AA277="",0,VLOOKUP(AA277,Satser!$H$2:$J$14,2,FALSE)))</f>
        <v>59529.315329872537</v>
      </c>
      <c r="L277" s="120">
        <f>IF(B277="",0,VLOOKUP(B277,Satser!$I$167:$L$194,4,FALSE)*IF(AA277="",0,VLOOKUP(AA277,Satser!$H$2:$J$14,3,FALSE)))</f>
        <v>476234.5226389803</v>
      </c>
      <c r="M277" s="122">
        <f t="shared" si="4"/>
        <v>535763.83796885284</v>
      </c>
      <c r="N277" s="173" t="s">
        <v>1594</v>
      </c>
      <c r="O277" s="110"/>
      <c r="P277" s="110"/>
      <c r="Q277" s="241"/>
      <c r="R277" s="110"/>
      <c r="S277" s="110"/>
      <c r="T277" s="110"/>
      <c r="U277" s="110"/>
      <c r="V277" s="110"/>
      <c r="W277" s="110"/>
      <c r="X277" s="75"/>
      <c r="Y277" s="75"/>
      <c r="Z277" s="75"/>
      <c r="AA277" s="75">
        <v>8</v>
      </c>
      <c r="AB277" s="75">
        <v>12</v>
      </c>
      <c r="AC277" s="75">
        <v>4</v>
      </c>
      <c r="AD277" s="75"/>
      <c r="AE277" s="75"/>
      <c r="AF277" s="75"/>
      <c r="AG277" s="75"/>
      <c r="AH277" s="75"/>
      <c r="AI277" s="75"/>
      <c r="AJ277" s="75"/>
    </row>
    <row r="278" spans="1:36" ht="14.25" customHeight="1" x14ac:dyDescent="0.25">
      <c r="A278" s="159">
        <v>81617871</v>
      </c>
      <c r="B278" s="220" t="s">
        <v>2225</v>
      </c>
      <c r="C278" s="446" t="str">
        <f>VLOOKUP(B278,Satser!$I$133:$M$160,2,FALSE)</f>
        <v>IV</v>
      </c>
      <c r="D278" s="220" t="s">
        <v>2522</v>
      </c>
      <c r="E278" s="260">
        <v>642505</v>
      </c>
      <c r="F278" s="20"/>
      <c r="G278" s="75"/>
      <c r="H278" s="439">
        <v>2017</v>
      </c>
      <c r="I278" s="110">
        <v>1703</v>
      </c>
      <c r="J278" s="110"/>
      <c r="K278" s="120">
        <f>IF(B278="",0,VLOOKUP(B278,Satser!$D$167:$F$194,3,FALSE)*IF(AA278="",0,VLOOKUP(AA278,Satser!$H$2:$J$14,2,FALSE)))</f>
        <v>89276.117771254561</v>
      </c>
      <c r="L278" s="120">
        <f>IF(B278="",0,VLOOKUP(B278,Satser!$I$167:$L$194,4,FALSE)*IF(AA278="",0,VLOOKUP(AA278,Satser!$H$2:$J$14,3,FALSE)))</f>
        <v>714208.94217003649</v>
      </c>
      <c r="M278" s="122">
        <f t="shared" si="4"/>
        <v>803485.05994129111</v>
      </c>
      <c r="N278" s="173" t="s">
        <v>2564</v>
      </c>
      <c r="O278" s="110"/>
      <c r="P278" s="110"/>
      <c r="Q278" s="241"/>
      <c r="R278" s="110"/>
      <c r="S278" s="110"/>
      <c r="T278" s="110"/>
      <c r="U278" s="110"/>
      <c r="V278" s="110"/>
      <c r="W278" s="110"/>
      <c r="X278" s="75"/>
      <c r="Y278" s="75"/>
      <c r="Z278" s="75">
        <v>10</v>
      </c>
      <c r="AA278" s="75">
        <v>12</v>
      </c>
      <c r="AB278" s="75">
        <v>2</v>
      </c>
      <c r="AC278" s="75"/>
      <c r="AD278" s="75"/>
      <c r="AE278" s="75"/>
      <c r="AF278" s="75"/>
      <c r="AG278" s="75"/>
      <c r="AH278" s="75"/>
      <c r="AI278" s="75"/>
      <c r="AJ278" s="75"/>
    </row>
    <row r="279" spans="1:36" ht="14.25" customHeight="1" x14ac:dyDescent="0.25">
      <c r="A279" s="159">
        <v>81617872</v>
      </c>
      <c r="B279" s="220" t="s">
        <v>2225</v>
      </c>
      <c r="C279" s="446" t="str">
        <f>VLOOKUP(B279,Satser!$I$133:$M$160,2,FALSE)</f>
        <v>IV</v>
      </c>
      <c r="D279" s="220" t="s">
        <v>2566</v>
      </c>
      <c r="E279" s="444">
        <v>642005</v>
      </c>
      <c r="F279" s="20"/>
      <c r="G279" s="220" t="s">
        <v>530</v>
      </c>
      <c r="H279" s="439">
        <v>2017</v>
      </c>
      <c r="I279" s="110">
        <v>1704</v>
      </c>
      <c r="J279" s="110"/>
      <c r="K279" s="120">
        <f>IF(B279="",0,VLOOKUP(B279,Satser!$D$167:$F$194,3,FALSE)*IF(AA279="",0,VLOOKUP(AA279,Satser!$H$2:$J$14,2,FALSE)))</f>
        <v>89276.117771254561</v>
      </c>
      <c r="L279" s="120">
        <f>IF(B279="",0,VLOOKUP(B279,Satser!$I$167:$L$194,4,FALSE)*IF(AA279="",0,VLOOKUP(AA279,Satser!$H$2:$J$14,3,FALSE)))</f>
        <v>714208.94217003649</v>
      </c>
      <c r="M279" s="122">
        <f t="shared" si="4"/>
        <v>803485.05994129111</v>
      </c>
      <c r="N279" s="173" t="s">
        <v>2584</v>
      </c>
      <c r="O279" s="110"/>
      <c r="P279" s="110"/>
      <c r="Q279" s="241"/>
      <c r="R279" s="110"/>
      <c r="S279" s="110"/>
      <c r="T279" s="110"/>
      <c r="U279" s="110"/>
      <c r="V279" s="110"/>
      <c r="W279" s="110"/>
      <c r="X279" s="75"/>
      <c r="Y279" s="75"/>
      <c r="Z279" s="75">
        <v>9</v>
      </c>
      <c r="AA279" s="75">
        <v>12</v>
      </c>
      <c r="AB279" s="75">
        <v>3</v>
      </c>
      <c r="AC279" s="75"/>
      <c r="AD279" s="75"/>
      <c r="AE279" s="75"/>
      <c r="AF279" s="75"/>
      <c r="AG279" s="75"/>
      <c r="AH279" s="75"/>
      <c r="AI279" s="75"/>
      <c r="AJ279" s="75"/>
    </row>
    <row r="280" spans="1:36" ht="14.25" customHeight="1" x14ac:dyDescent="0.25">
      <c r="A280" s="159">
        <v>81617873</v>
      </c>
      <c r="B280" s="220" t="s">
        <v>2225</v>
      </c>
      <c r="C280" s="446" t="str">
        <f>VLOOKUP(B280,Satser!$I$133:$M$160,2,FALSE)</f>
        <v>IV</v>
      </c>
      <c r="D280" s="220" t="s">
        <v>2597</v>
      </c>
      <c r="E280" s="260">
        <v>642505</v>
      </c>
      <c r="F280" s="20"/>
      <c r="G280" s="75" t="s">
        <v>527</v>
      </c>
      <c r="H280" s="439">
        <v>2017</v>
      </c>
      <c r="I280" s="110">
        <v>1708</v>
      </c>
      <c r="J280" s="110"/>
      <c r="K280" s="120">
        <f>IF(B280="",0,VLOOKUP(B280,Satser!$D$167:$F$194,3,FALSE)*IF(AA280="",0,VLOOKUP(AA280,Satser!$H$2:$J$14,2,FALSE)))</f>
        <v>89276.117771254561</v>
      </c>
      <c r="L280" s="120">
        <f>IF(B280="",0,VLOOKUP(B280,Satser!$I$167:$L$194,4,FALSE)*IF(AA280="",0,VLOOKUP(AA280,Satser!$H$2:$J$14,3,FALSE)))</f>
        <v>714208.94217003649</v>
      </c>
      <c r="M280" s="122">
        <f t="shared" si="4"/>
        <v>803485.05994129111</v>
      </c>
      <c r="N280" s="173" t="s">
        <v>2647</v>
      </c>
      <c r="O280" s="110"/>
      <c r="P280" s="110"/>
      <c r="Q280" s="241"/>
      <c r="R280" s="110"/>
      <c r="S280" s="110"/>
      <c r="T280" s="110"/>
      <c r="U280" s="110"/>
      <c r="V280" s="110"/>
      <c r="W280" s="110"/>
      <c r="X280" s="75"/>
      <c r="Y280" s="75"/>
      <c r="Z280" s="75">
        <v>5</v>
      </c>
      <c r="AA280" s="75">
        <v>12</v>
      </c>
      <c r="AB280" s="75">
        <v>7</v>
      </c>
      <c r="AC280" s="75"/>
      <c r="AD280" s="75"/>
      <c r="AE280" s="75"/>
      <c r="AF280" s="75"/>
      <c r="AG280" s="75"/>
      <c r="AH280" s="75"/>
      <c r="AI280" s="75"/>
      <c r="AJ280" s="75"/>
    </row>
    <row r="281" spans="1:36" ht="14.25" customHeight="1" x14ac:dyDescent="0.25">
      <c r="A281" s="159">
        <v>81617874</v>
      </c>
      <c r="B281" s="220" t="s">
        <v>2225</v>
      </c>
      <c r="C281" s="446" t="str">
        <f>VLOOKUP(B281,Satser!$I$133:$M$160,2,FALSE)</f>
        <v>IV</v>
      </c>
      <c r="D281" s="220" t="s">
        <v>2652</v>
      </c>
      <c r="E281" s="260">
        <v>649105</v>
      </c>
      <c r="F281" s="20"/>
      <c r="G281" s="75" t="s">
        <v>527</v>
      </c>
      <c r="H281" s="439">
        <v>2017</v>
      </c>
      <c r="I281" s="110">
        <v>1709</v>
      </c>
      <c r="J281" s="110"/>
      <c r="K281" s="120">
        <f>IF(B281="",0,VLOOKUP(B281,Satser!$D$167:$F$194,3,FALSE)*IF(AA281="",0,VLOOKUP(AA281,Satser!$H$2:$J$14,2,FALSE)))</f>
        <v>89276.117771254561</v>
      </c>
      <c r="L281" s="120">
        <f>IF(B281="",0,VLOOKUP(B281,Satser!$I$167:$L$194,4,FALSE)*IF(AA281="",0,VLOOKUP(AA281,Satser!$H$2:$J$14,3,FALSE)))</f>
        <v>714208.94217003649</v>
      </c>
      <c r="M281" s="122">
        <f t="shared" si="4"/>
        <v>803485.05994129111</v>
      </c>
      <c r="N281" s="173" t="s">
        <v>2687</v>
      </c>
      <c r="O281" s="110"/>
      <c r="P281" s="110"/>
      <c r="Q281" s="241"/>
      <c r="R281" s="110"/>
      <c r="S281" s="110"/>
      <c r="T281" s="110"/>
      <c r="U281" s="110"/>
      <c r="V281" s="110"/>
      <c r="W281" s="110"/>
      <c r="X281" s="75"/>
      <c r="Y281" s="75"/>
      <c r="Z281" s="75">
        <v>4</v>
      </c>
      <c r="AA281" s="75">
        <v>12</v>
      </c>
      <c r="AB281" s="75">
        <v>8</v>
      </c>
      <c r="AC281" s="75"/>
      <c r="AD281" s="75"/>
      <c r="AE281" s="75"/>
      <c r="AF281" s="75"/>
      <c r="AG281" s="75"/>
      <c r="AH281" s="75"/>
      <c r="AI281" s="75"/>
      <c r="AJ281" s="75"/>
    </row>
    <row r="282" spans="1:36" ht="14.25" customHeight="1" x14ac:dyDescent="0.25">
      <c r="A282" s="159">
        <v>81617875</v>
      </c>
      <c r="B282" s="220" t="s">
        <v>2225</v>
      </c>
      <c r="C282" s="446" t="str">
        <f>VLOOKUP(B282,Satser!$I$133:$M$160,2,FALSE)</f>
        <v>IV</v>
      </c>
      <c r="D282" s="220" t="s">
        <v>2707</v>
      </c>
      <c r="E282" s="260">
        <v>649205</v>
      </c>
      <c r="F282" s="20"/>
      <c r="G282" s="75" t="s">
        <v>530</v>
      </c>
      <c r="H282" s="439">
        <v>2017</v>
      </c>
      <c r="I282" s="110">
        <v>1709</v>
      </c>
      <c r="J282" s="110"/>
      <c r="K282" s="120">
        <f>IF(B282="",0,VLOOKUP(B282,Satser!$D$167:$F$194,3,FALSE)*IF(AA282="",0,VLOOKUP(AA282,Satser!$H$2:$J$14,2,FALSE)))</f>
        <v>89276.117771254561</v>
      </c>
      <c r="L282" s="120">
        <f>IF(B282="",0,VLOOKUP(B282,Satser!$I$167:$L$194,4,FALSE)*IF(AA282="",0,VLOOKUP(AA282,Satser!$H$2:$J$14,3,FALSE)))</f>
        <v>714208.94217003649</v>
      </c>
      <c r="M282" s="122">
        <f t="shared" si="4"/>
        <v>803485.05994129111</v>
      </c>
      <c r="N282" s="173" t="s">
        <v>2734</v>
      </c>
      <c r="O282" s="110"/>
      <c r="P282" s="110"/>
      <c r="Q282" s="241"/>
      <c r="R282" s="110"/>
      <c r="S282" s="110"/>
      <c r="T282" s="110"/>
      <c r="U282" s="110"/>
      <c r="V282" s="110"/>
      <c r="W282" s="110"/>
      <c r="X282" s="75"/>
      <c r="Y282" s="75"/>
      <c r="Z282" s="75">
        <v>4</v>
      </c>
      <c r="AA282" s="75">
        <v>12</v>
      </c>
      <c r="AB282" s="75">
        <v>8</v>
      </c>
      <c r="AC282" s="75"/>
      <c r="AD282" s="75"/>
      <c r="AE282" s="75"/>
      <c r="AF282" s="75"/>
      <c r="AG282" s="75"/>
      <c r="AH282" s="75"/>
      <c r="AI282" s="75"/>
      <c r="AJ282" s="75"/>
    </row>
    <row r="283" spans="1:36" ht="14.25" customHeight="1" x14ac:dyDescent="0.25">
      <c r="A283" s="159">
        <v>81617876</v>
      </c>
      <c r="B283" s="220" t="s">
        <v>2226</v>
      </c>
      <c r="C283" s="446" t="str">
        <f>VLOOKUP(B283,Satser!$I$133:$M$160,2,FALSE)</f>
        <v>MH</v>
      </c>
      <c r="D283" s="220" t="s">
        <v>2428</v>
      </c>
      <c r="E283" s="260"/>
      <c r="F283" s="20"/>
      <c r="G283" s="75"/>
      <c r="H283" s="439">
        <v>2017</v>
      </c>
      <c r="I283" s="110"/>
      <c r="J283" s="110"/>
      <c r="K283" s="120">
        <f>IF(B283="",0,VLOOKUP(B283,Satser!$D$167:$F$194,3,FALSE)*IF(AA283="",0,VLOOKUP(AA283,Satser!$H$2:$J$14,2,FALSE)))</f>
        <v>127537.31110179223</v>
      </c>
      <c r="L283" s="120">
        <f>IF(B283="",0,VLOOKUP(B283,Satser!$I$167:$L$194,4,FALSE)*IF(AA283="",0,VLOOKUP(AA283,Satser!$H$2:$J$14,3,FALSE)))</f>
        <v>714208.94217003649</v>
      </c>
      <c r="M283" s="122">
        <f t="shared" si="4"/>
        <v>841746.25327182875</v>
      </c>
      <c r="N283" s="352" t="s">
        <v>1594</v>
      </c>
      <c r="O283" s="110"/>
      <c r="P283" s="110"/>
      <c r="Q283" s="241"/>
      <c r="R283" s="110"/>
      <c r="S283" s="110"/>
      <c r="T283" s="110"/>
      <c r="U283" s="110"/>
      <c r="V283" s="110"/>
      <c r="W283" s="110"/>
      <c r="X283" s="75"/>
      <c r="Y283" s="75"/>
      <c r="Z283" s="75">
        <v>4</v>
      </c>
      <c r="AA283" s="75">
        <v>12</v>
      </c>
      <c r="AB283" s="75">
        <v>8</v>
      </c>
      <c r="AC283" s="75"/>
      <c r="AD283" s="75"/>
      <c r="AE283" s="75"/>
      <c r="AF283" s="75"/>
      <c r="AG283" s="75"/>
      <c r="AH283" s="75"/>
      <c r="AI283" s="75"/>
      <c r="AJ283" s="75"/>
    </row>
    <row r="284" spans="1:36" ht="14.25" customHeight="1" x14ac:dyDescent="0.25">
      <c r="A284" s="159">
        <v>81617877</v>
      </c>
      <c r="B284" s="220" t="s">
        <v>2226</v>
      </c>
      <c r="C284" s="446" t="str">
        <f>VLOOKUP(B284,Satser!$I$133:$M$160,2,FALSE)</f>
        <v>MH</v>
      </c>
      <c r="D284" s="220" t="s">
        <v>2428</v>
      </c>
      <c r="E284" s="260"/>
      <c r="F284" s="20"/>
      <c r="G284" s="75"/>
      <c r="H284" s="439">
        <v>2017</v>
      </c>
      <c r="I284" s="110"/>
      <c r="J284" s="110"/>
      <c r="K284" s="120">
        <f>IF(B284="",0,VLOOKUP(B284,Satser!$D$167:$F$194,3,FALSE)*IF(AA284="",0,VLOOKUP(AA284,Satser!$H$2:$J$14,2,FALSE)))</f>
        <v>127537.31110179223</v>
      </c>
      <c r="L284" s="120">
        <f>IF(B284="",0,VLOOKUP(B284,Satser!$I$167:$L$194,4,FALSE)*IF(AA284="",0,VLOOKUP(AA284,Satser!$H$2:$J$14,3,FALSE)))</f>
        <v>714208.94217003649</v>
      </c>
      <c r="M284" s="122">
        <f t="shared" si="4"/>
        <v>841746.25327182875</v>
      </c>
      <c r="N284" s="352" t="s">
        <v>1594</v>
      </c>
      <c r="O284" s="110"/>
      <c r="P284" s="110"/>
      <c r="Q284" s="241"/>
      <c r="R284" s="110"/>
      <c r="S284" s="110"/>
      <c r="T284" s="110"/>
      <c r="U284" s="110"/>
      <c r="V284" s="110"/>
      <c r="W284" s="110"/>
      <c r="X284" s="75"/>
      <c r="Y284" s="75"/>
      <c r="Z284" s="75">
        <v>4</v>
      </c>
      <c r="AA284" s="75">
        <v>12</v>
      </c>
      <c r="AB284" s="75">
        <v>8</v>
      </c>
      <c r="AC284" s="75"/>
      <c r="AD284" s="75"/>
      <c r="AE284" s="75"/>
      <c r="AF284" s="75"/>
      <c r="AG284" s="75"/>
      <c r="AH284" s="75"/>
      <c r="AI284" s="75"/>
      <c r="AJ284" s="75"/>
    </row>
    <row r="285" spans="1:36" ht="14.25" customHeight="1" x14ac:dyDescent="0.25">
      <c r="A285" s="159">
        <v>81617878</v>
      </c>
      <c r="B285" s="220" t="s">
        <v>2226</v>
      </c>
      <c r="C285" s="446" t="str">
        <f>VLOOKUP(B285,Satser!$I$133:$M$160,2,FALSE)</f>
        <v>MH</v>
      </c>
      <c r="D285" s="220" t="s">
        <v>2428</v>
      </c>
      <c r="E285" s="260"/>
      <c r="F285" s="20"/>
      <c r="G285" s="75"/>
      <c r="H285" s="439">
        <v>2017</v>
      </c>
      <c r="I285" s="110"/>
      <c r="J285" s="110"/>
      <c r="K285" s="120">
        <f>IF(B285="",0,VLOOKUP(B285,Satser!$D$167:$F$194,3,FALSE)*IF(AA285="",0,VLOOKUP(AA285,Satser!$H$2:$J$14,2,FALSE)))</f>
        <v>127537.31110179223</v>
      </c>
      <c r="L285" s="120">
        <f>IF(B285="",0,VLOOKUP(B285,Satser!$I$167:$L$194,4,FALSE)*IF(AA285="",0,VLOOKUP(AA285,Satser!$H$2:$J$14,3,FALSE)))</f>
        <v>714208.94217003649</v>
      </c>
      <c r="M285" s="122">
        <f t="shared" si="4"/>
        <v>841746.25327182875</v>
      </c>
      <c r="N285" s="352" t="s">
        <v>1594</v>
      </c>
      <c r="O285" s="110"/>
      <c r="P285" s="110"/>
      <c r="Q285" s="241"/>
      <c r="R285" s="110"/>
      <c r="S285" s="110"/>
      <c r="T285" s="110"/>
      <c r="U285" s="110"/>
      <c r="V285" s="110"/>
      <c r="W285" s="110"/>
      <c r="X285" s="75"/>
      <c r="Y285" s="75"/>
      <c r="Z285" s="75">
        <v>4</v>
      </c>
      <c r="AA285" s="75">
        <v>12</v>
      </c>
      <c r="AB285" s="75">
        <v>8</v>
      </c>
      <c r="AC285" s="75"/>
      <c r="AD285" s="75"/>
      <c r="AE285" s="75"/>
      <c r="AF285" s="75"/>
      <c r="AG285" s="75"/>
      <c r="AH285" s="75"/>
      <c r="AI285" s="75"/>
      <c r="AJ285" s="75"/>
    </row>
    <row r="286" spans="1:36" ht="14.25" customHeight="1" x14ac:dyDescent="0.25">
      <c r="A286" s="159">
        <v>81617879</v>
      </c>
      <c r="B286" s="220" t="s">
        <v>2227</v>
      </c>
      <c r="C286" s="446" t="str">
        <f>VLOOKUP(B286,Satser!$I$133:$M$160,2,FALSE)</f>
        <v>NV</v>
      </c>
      <c r="D286" s="220" t="s">
        <v>2679</v>
      </c>
      <c r="E286" s="260">
        <v>662005</v>
      </c>
      <c r="F286" s="20"/>
      <c r="G286" s="75"/>
      <c r="H286" s="439">
        <v>2017</v>
      </c>
      <c r="I286" s="110">
        <v>1710</v>
      </c>
      <c r="J286" s="110"/>
      <c r="K286" s="120">
        <f>IF(B286="",0,VLOOKUP(B286,Satser!$D$167:$F$194,3,FALSE)*IF(AA286="",0,VLOOKUP(AA286,Satser!$H$2:$J$14,2,FALSE)))</f>
        <v>89276.117771254561</v>
      </c>
      <c r="L286" s="120">
        <f>IF(B286="",0,VLOOKUP(B286,Satser!$I$167:$L$194,4,FALSE)*IF(AA286="",0,VLOOKUP(AA286,Satser!$H$2:$J$14,3,FALSE)))</f>
        <v>714208.94217003649</v>
      </c>
      <c r="M286" s="122">
        <f t="shared" si="4"/>
        <v>803485.05994129111</v>
      </c>
      <c r="N286" s="173" t="s">
        <v>2735</v>
      </c>
      <c r="O286" s="110"/>
      <c r="P286" s="110"/>
      <c r="Q286" s="241"/>
      <c r="R286" s="110"/>
      <c r="S286" s="110"/>
      <c r="T286" s="110"/>
      <c r="U286" s="110"/>
      <c r="V286" s="110"/>
      <c r="W286" s="110"/>
      <c r="X286" s="75"/>
      <c r="Y286" s="75"/>
      <c r="Z286" s="75">
        <v>3</v>
      </c>
      <c r="AA286" s="75">
        <v>12</v>
      </c>
      <c r="AB286" s="75">
        <v>9</v>
      </c>
      <c r="AC286" s="75"/>
      <c r="AD286" s="75"/>
      <c r="AE286" s="75"/>
      <c r="AF286" s="75"/>
      <c r="AG286" s="75"/>
      <c r="AH286" s="75"/>
      <c r="AI286" s="75"/>
      <c r="AJ286" s="75"/>
    </row>
    <row r="287" spans="1:36" ht="14.25" customHeight="1" x14ac:dyDescent="0.25">
      <c r="A287" s="159">
        <v>81617880</v>
      </c>
      <c r="B287" s="220" t="s">
        <v>2227</v>
      </c>
      <c r="C287" s="446" t="str">
        <f>VLOOKUP(B287,Satser!$I$133:$M$160,2,FALSE)</f>
        <v>NV</v>
      </c>
      <c r="D287" s="220" t="s">
        <v>2722</v>
      </c>
      <c r="E287" s="260" t="s">
        <v>2723</v>
      </c>
      <c r="F287" s="20"/>
      <c r="G287" s="75"/>
      <c r="H287" s="439">
        <v>2017</v>
      </c>
      <c r="I287" s="110">
        <v>1706</v>
      </c>
      <c r="J287" s="110"/>
      <c r="K287" s="120">
        <f>IF(B287="",0,VLOOKUP(B287,Satser!$D$167:$F$194,3,FALSE)*IF(AA287="",0,VLOOKUP(AA287,Satser!$H$2:$J$14,2,FALSE)))</f>
        <v>89276.117771254561</v>
      </c>
      <c r="L287" s="120">
        <f>IF(B287="",0,VLOOKUP(B287,Satser!$I$167:$L$194,4,FALSE)*IF(AA287="",0,VLOOKUP(AA287,Satser!$H$2:$J$14,3,FALSE)))</f>
        <v>714208.94217003649</v>
      </c>
      <c r="M287" s="122">
        <f t="shared" si="4"/>
        <v>803485.05994129111</v>
      </c>
      <c r="N287" s="173" t="s">
        <v>2617</v>
      </c>
      <c r="O287" s="110"/>
      <c r="P287" s="110"/>
      <c r="Q287" s="241"/>
      <c r="R287" s="110"/>
      <c r="S287" s="110"/>
      <c r="T287" s="110"/>
      <c r="U287" s="110"/>
      <c r="V287" s="110"/>
      <c r="W287" s="110"/>
      <c r="X287" s="75"/>
      <c r="Y287" s="75"/>
      <c r="Z287" s="75">
        <v>7</v>
      </c>
      <c r="AA287" s="75">
        <v>12</v>
      </c>
      <c r="AB287" s="75">
        <v>5</v>
      </c>
      <c r="AC287" s="75"/>
      <c r="AD287" s="75"/>
      <c r="AE287" s="75"/>
      <c r="AF287" s="75"/>
      <c r="AG287" s="75"/>
      <c r="AH287" s="75"/>
      <c r="AI287" s="75"/>
      <c r="AJ287" s="75"/>
    </row>
    <row r="288" spans="1:36" ht="14.25" customHeight="1" x14ac:dyDescent="0.25">
      <c r="A288" s="159">
        <v>81617881</v>
      </c>
      <c r="B288" s="220" t="s">
        <v>2228</v>
      </c>
      <c r="C288" s="446" t="str">
        <f>VLOOKUP(B288,Satser!$I$133:$M$160,2,FALSE)</f>
        <v>SU</v>
      </c>
      <c r="D288" s="220" t="s">
        <v>2428</v>
      </c>
      <c r="E288" s="260"/>
      <c r="F288" s="20"/>
      <c r="G288" s="75"/>
      <c r="H288" s="439">
        <v>2017</v>
      </c>
      <c r="I288" s="110"/>
      <c r="J288" s="110"/>
      <c r="K288" s="120">
        <f>IF(B288="",0,VLOOKUP(B288,Satser!$D$167:$F$194,3,FALSE)*IF(AA288="",0,VLOOKUP(AA288,Satser!$H$2:$J$14,2,FALSE)))</f>
        <v>63768.655550896117</v>
      </c>
      <c r="L288" s="120">
        <f>IF(B288="",0,VLOOKUP(B288,Satser!$I$167:$L$194,4,FALSE)*IF(AA288="",0,VLOOKUP(AA288,Satser!$H$2:$J$14,3,FALSE)))</f>
        <v>714208.94217003649</v>
      </c>
      <c r="M288" s="122">
        <f t="shared" si="4"/>
        <v>777977.59772093256</v>
      </c>
      <c r="N288" s="352" t="s">
        <v>1594</v>
      </c>
      <c r="O288" s="110"/>
      <c r="P288" s="110"/>
      <c r="Q288" s="241"/>
      <c r="R288" s="110"/>
      <c r="S288" s="110"/>
      <c r="T288" s="110"/>
      <c r="U288" s="110"/>
      <c r="V288" s="110"/>
      <c r="W288" s="110"/>
      <c r="X288" s="75"/>
      <c r="Y288" s="75"/>
      <c r="Z288" s="75">
        <v>4</v>
      </c>
      <c r="AA288" s="75">
        <v>12</v>
      </c>
      <c r="AB288" s="75">
        <v>8</v>
      </c>
      <c r="AC288" s="75"/>
      <c r="AD288" s="75"/>
      <c r="AE288" s="75"/>
      <c r="AF288" s="75"/>
      <c r="AG288" s="75"/>
      <c r="AH288" s="75"/>
      <c r="AI288" s="75"/>
      <c r="AJ288" s="75"/>
    </row>
    <row r="289" spans="1:36" ht="14.25" customHeight="1" x14ac:dyDescent="0.25">
      <c r="A289" s="159">
        <v>81617882</v>
      </c>
      <c r="B289" s="220" t="s">
        <v>2228</v>
      </c>
      <c r="C289" s="446" t="str">
        <f>VLOOKUP(B289,Satser!$I$133:$M$160,2,FALSE)</f>
        <v>SU</v>
      </c>
      <c r="D289" s="220" t="s">
        <v>2428</v>
      </c>
      <c r="E289" s="260"/>
      <c r="F289" s="20"/>
      <c r="G289" s="75"/>
      <c r="H289" s="439">
        <v>2017</v>
      </c>
      <c r="I289" s="110"/>
      <c r="J289" s="110"/>
      <c r="K289" s="120">
        <f>IF(B289="",0,VLOOKUP(B289,Satser!$D$167:$F$194,3,FALSE)*IF(AA289="",0,VLOOKUP(AA289,Satser!$H$2:$J$14,2,FALSE)))</f>
        <v>63768.655550896117</v>
      </c>
      <c r="L289" s="120">
        <f>IF(B289="",0,VLOOKUP(B289,Satser!$I$167:$L$194,4,FALSE)*IF(AA289="",0,VLOOKUP(AA289,Satser!$H$2:$J$14,3,FALSE)))</f>
        <v>714208.94217003649</v>
      </c>
      <c r="M289" s="122">
        <f t="shared" si="4"/>
        <v>777977.59772093256</v>
      </c>
      <c r="N289" s="352" t="s">
        <v>1594</v>
      </c>
      <c r="O289" s="110"/>
      <c r="P289" s="110"/>
      <c r="Q289" s="241"/>
      <c r="R289" s="110"/>
      <c r="S289" s="110"/>
      <c r="T289" s="110"/>
      <c r="U289" s="110"/>
      <c r="V289" s="110"/>
      <c r="W289" s="110"/>
      <c r="X289" s="75"/>
      <c r="Y289" s="75"/>
      <c r="Z289" s="75">
        <v>4</v>
      </c>
      <c r="AA289" s="75">
        <v>12</v>
      </c>
      <c r="AB289" s="75">
        <v>8</v>
      </c>
      <c r="AC289" s="75"/>
      <c r="AD289" s="75"/>
      <c r="AE289" s="75"/>
      <c r="AF289" s="75"/>
      <c r="AG289" s="75"/>
      <c r="AH289" s="75"/>
      <c r="AI289" s="75"/>
      <c r="AJ289" s="75"/>
    </row>
    <row r="290" spans="1:36" ht="14.25" customHeight="1" x14ac:dyDescent="0.25">
      <c r="A290" s="159">
        <v>81617883</v>
      </c>
      <c r="B290" s="220" t="s">
        <v>2228</v>
      </c>
      <c r="C290" s="446" t="str">
        <f>VLOOKUP(B290,Satser!$I$133:$M$160,2,FALSE)</f>
        <v>SU</v>
      </c>
      <c r="D290" s="220" t="s">
        <v>2428</v>
      </c>
      <c r="E290" s="260"/>
      <c r="F290" s="20"/>
      <c r="G290" s="75"/>
      <c r="H290" s="439">
        <v>2017</v>
      </c>
      <c r="I290" s="110"/>
      <c r="J290" s="110"/>
      <c r="K290" s="120">
        <f>IF(B290="",0,VLOOKUP(B290,Satser!$D$167:$F$194,3,FALSE)*IF(AA290="",0,VLOOKUP(AA290,Satser!$H$2:$J$14,2,FALSE)))</f>
        <v>63768.655550896117</v>
      </c>
      <c r="L290" s="120">
        <f>IF(B290="",0,VLOOKUP(B290,Satser!$I$167:$L$194,4,FALSE)*IF(AA290="",0,VLOOKUP(AA290,Satser!$H$2:$J$14,3,FALSE)))</f>
        <v>714208.94217003649</v>
      </c>
      <c r="M290" s="122">
        <f t="shared" si="4"/>
        <v>777977.59772093256</v>
      </c>
      <c r="N290" s="352" t="s">
        <v>1594</v>
      </c>
      <c r="O290" s="110"/>
      <c r="P290" s="110"/>
      <c r="Q290" s="241"/>
      <c r="R290" s="110"/>
      <c r="S290" s="110"/>
      <c r="T290" s="110"/>
      <c r="U290" s="110"/>
      <c r="V290" s="110"/>
      <c r="W290" s="110"/>
      <c r="X290" s="75"/>
      <c r="Y290" s="75"/>
      <c r="Z290" s="75">
        <v>4</v>
      </c>
      <c r="AA290" s="75">
        <v>12</v>
      </c>
      <c r="AB290" s="75">
        <v>8</v>
      </c>
      <c r="AC290" s="75"/>
      <c r="AD290" s="75"/>
      <c r="AE290" s="75"/>
      <c r="AF290" s="75"/>
      <c r="AG290" s="75"/>
      <c r="AH290" s="75"/>
      <c r="AI290" s="75"/>
      <c r="AJ290" s="75"/>
    </row>
    <row r="291" spans="1:36" ht="14.25" customHeight="1" x14ac:dyDescent="0.25">
      <c r="A291" s="159">
        <v>81617884</v>
      </c>
      <c r="B291" s="220" t="s">
        <v>2229</v>
      </c>
      <c r="C291" s="446" t="str">
        <f>VLOOKUP(B291,Satser!$I$133:$M$160,2,FALSE)</f>
        <v>ØK</v>
      </c>
      <c r="D291" s="220" t="s">
        <v>2507</v>
      </c>
      <c r="E291" s="444">
        <v>600105</v>
      </c>
      <c r="F291" s="20"/>
      <c r="G291" s="75"/>
      <c r="H291" s="439">
        <v>2017</v>
      </c>
      <c r="I291" s="110">
        <v>1609</v>
      </c>
      <c r="J291" s="110"/>
      <c r="K291" s="120">
        <f>IF(B291="",0,VLOOKUP(B291,Satser!$D$167:$F$194,3,FALSE)*IF(AA291="",0,VLOOKUP(AA291,Satser!$H$2:$J$14,2,FALSE)))</f>
        <v>89276.117771254561</v>
      </c>
      <c r="L291" s="120">
        <f>IF(B291="",0,VLOOKUP(B291,Satser!$I$167:$L$194,4,FALSE)*IF(AA291="",0,VLOOKUP(AA291,Satser!$H$2:$J$14,3,FALSE)))</f>
        <v>714208.94217003649</v>
      </c>
      <c r="M291" s="122">
        <f t="shared" si="4"/>
        <v>803485.05994129111</v>
      </c>
      <c r="N291" s="173" t="s">
        <v>2535</v>
      </c>
      <c r="O291" s="110"/>
      <c r="P291" s="110"/>
      <c r="Q291" s="241"/>
      <c r="R291" s="110"/>
      <c r="S291" s="110"/>
      <c r="T291" s="110"/>
      <c r="U291" s="110"/>
      <c r="V291" s="110"/>
      <c r="W291" s="110"/>
      <c r="X291" s="75"/>
      <c r="Y291" s="75"/>
      <c r="Z291" s="75">
        <v>12</v>
      </c>
      <c r="AA291" s="75">
        <v>12</v>
      </c>
      <c r="AB291" s="75"/>
      <c r="AC291" s="75"/>
      <c r="AD291" s="75"/>
      <c r="AE291" s="75"/>
      <c r="AF291" s="75"/>
      <c r="AG291" s="75"/>
      <c r="AH291" s="75"/>
      <c r="AI291" s="75"/>
      <c r="AJ291" s="75"/>
    </row>
    <row r="292" spans="1:36" ht="14.25" customHeight="1" x14ac:dyDescent="0.25">
      <c r="A292" s="159">
        <v>81617885</v>
      </c>
      <c r="B292" s="220" t="s">
        <v>557</v>
      </c>
      <c r="C292" s="446" t="str">
        <f>VLOOKUP(B292,Satser!$I$133:$M$160,2,FALSE)</f>
        <v>RE</v>
      </c>
      <c r="D292" s="220" t="s">
        <v>2465</v>
      </c>
      <c r="E292" s="260"/>
      <c r="F292" s="20" t="s">
        <v>1812</v>
      </c>
      <c r="G292" s="75"/>
      <c r="H292" s="439">
        <v>2017</v>
      </c>
      <c r="I292" s="110"/>
      <c r="J292" s="110"/>
      <c r="K292" s="120">
        <f>IF(B292="",0,VLOOKUP(B292,Satser!$D$167:$F$194,3,FALSE)*IF(AA292="",0,VLOOKUP(AA292,Satser!$H$2:$J$14,2,FALSE)))</f>
        <v>59529.315329872537</v>
      </c>
      <c r="L292" s="120">
        <f>IF(B292="",0,VLOOKUP(B292,Satser!$I$167:$L$194,4,FALSE)*IF(AA292="",0,VLOOKUP(AA292,Satser!$H$2:$J$14,3,FALSE)))</f>
        <v>476234.5226389803</v>
      </c>
      <c r="M292" s="122">
        <f t="shared" si="4"/>
        <v>535763.83796885284</v>
      </c>
      <c r="N292" s="388" t="s">
        <v>808</v>
      </c>
      <c r="O292" s="110"/>
      <c r="P292" s="110"/>
      <c r="Q292" s="241"/>
      <c r="R292" s="110"/>
      <c r="S292" s="110"/>
      <c r="T292" s="110"/>
      <c r="U292" s="110"/>
      <c r="V292" s="110"/>
      <c r="W292" s="110"/>
      <c r="X292" s="75"/>
      <c r="Y292" s="75"/>
      <c r="Z292" s="75"/>
      <c r="AA292" s="75">
        <v>8</v>
      </c>
      <c r="AB292" s="75">
        <v>12</v>
      </c>
      <c r="AC292" s="75">
        <v>4</v>
      </c>
      <c r="AD292" s="75"/>
      <c r="AE292" s="75"/>
      <c r="AF292" s="75"/>
      <c r="AG292" s="75"/>
      <c r="AH292" s="75"/>
      <c r="AI292" s="75"/>
      <c r="AJ292" s="75"/>
    </row>
    <row r="293" spans="1:36" ht="14.25" customHeight="1" x14ac:dyDescent="0.25">
      <c r="A293" s="159">
        <v>81617886</v>
      </c>
      <c r="B293" s="220" t="s">
        <v>557</v>
      </c>
      <c r="C293" s="446" t="str">
        <f>VLOOKUP(B293,Satser!$I$133:$M$160,2,FALSE)</f>
        <v>RE</v>
      </c>
      <c r="D293" s="220" t="s">
        <v>2466</v>
      </c>
      <c r="E293" s="260"/>
      <c r="F293" s="20" t="s">
        <v>1812</v>
      </c>
      <c r="G293" s="75"/>
      <c r="H293" s="439">
        <v>2017</v>
      </c>
      <c r="I293" s="110"/>
      <c r="J293" s="110"/>
      <c r="K293" s="120">
        <f>IF(B293="",0,VLOOKUP(B293,Satser!$D$167:$F$194,3,FALSE)*IF(AA293="",0,VLOOKUP(AA293,Satser!$H$2:$J$14,2,FALSE)))</f>
        <v>59529.315329872537</v>
      </c>
      <c r="L293" s="120">
        <f>IF(B293="",0,VLOOKUP(B293,Satser!$I$167:$L$194,4,FALSE)*IF(AA293="",0,VLOOKUP(AA293,Satser!$H$2:$J$14,3,FALSE)))</f>
        <v>476234.5226389803</v>
      </c>
      <c r="M293" s="122">
        <f t="shared" si="4"/>
        <v>535763.83796885284</v>
      </c>
      <c r="N293" s="388" t="s">
        <v>808</v>
      </c>
      <c r="O293" s="110"/>
      <c r="P293" s="110"/>
      <c r="Q293" s="241"/>
      <c r="R293" s="110"/>
      <c r="S293" s="110"/>
      <c r="T293" s="110"/>
      <c r="U293" s="110"/>
      <c r="V293" s="110"/>
      <c r="W293" s="110"/>
      <c r="X293" s="75"/>
      <c r="Y293" s="75"/>
      <c r="Z293" s="75"/>
      <c r="AA293" s="75">
        <v>8</v>
      </c>
      <c r="AB293" s="75">
        <v>12</v>
      </c>
      <c r="AC293" s="75">
        <v>4</v>
      </c>
      <c r="AD293" s="75"/>
      <c r="AE293" s="75"/>
      <c r="AF293" s="75"/>
      <c r="AG293" s="75"/>
      <c r="AH293" s="75"/>
      <c r="AI293" s="75"/>
      <c r="AJ293" s="75"/>
    </row>
    <row r="294" spans="1:36" ht="14.25" customHeight="1" x14ac:dyDescent="0.25">
      <c r="A294" s="159">
        <v>81617887</v>
      </c>
      <c r="B294" s="220" t="s">
        <v>2223</v>
      </c>
      <c r="C294" s="446" t="str">
        <f>VLOOKUP(B294,Satser!$I$133:$M$160,2,FALSE)</f>
        <v>AD</v>
      </c>
      <c r="D294" s="220" t="s">
        <v>2917</v>
      </c>
      <c r="E294" s="260">
        <v>615005</v>
      </c>
      <c r="F294" s="20" t="s">
        <v>1812</v>
      </c>
      <c r="G294" s="75"/>
      <c r="H294" s="439">
        <v>2017</v>
      </c>
      <c r="I294" s="110">
        <v>1805</v>
      </c>
      <c r="J294" s="110"/>
      <c r="K294" s="379">
        <f>IF(B294="",0,VLOOKUP(B294,Satser!$D$167:$F$194,3,FALSE)*IF(AA294="",0,VLOOKUP(AA294,Satser!$H$2:$J$14,2,FALSE)))</f>
        <v>59529.315329872537</v>
      </c>
      <c r="L294" s="379">
        <f>IF(B294="",0,VLOOKUP(B294,Satser!$I$167:$L$194,4,FALSE)*IF(AA294="",0,VLOOKUP(AA294,Satser!$H$2:$J$14,3,FALSE)))</f>
        <v>476234.5226389803</v>
      </c>
      <c r="M294" s="380">
        <f t="shared" si="4"/>
        <v>535763.83796885284</v>
      </c>
      <c r="N294" s="173" t="s">
        <v>2919</v>
      </c>
      <c r="O294" s="110"/>
      <c r="P294" s="110"/>
      <c r="Q294" s="241"/>
      <c r="R294" s="110"/>
      <c r="S294" s="110"/>
      <c r="T294" s="110"/>
      <c r="U294" s="110"/>
      <c r="V294" s="110"/>
      <c r="W294" s="110"/>
      <c r="X294" s="75"/>
      <c r="Y294" s="75"/>
      <c r="Z294" s="75"/>
      <c r="AA294" s="75">
        <v>8</v>
      </c>
      <c r="AB294" s="75">
        <v>12</v>
      </c>
      <c r="AC294" s="75">
        <v>4</v>
      </c>
      <c r="AD294" s="75"/>
      <c r="AE294" s="75"/>
      <c r="AF294" s="75"/>
      <c r="AG294" s="75"/>
      <c r="AH294" s="75"/>
      <c r="AI294" s="75"/>
      <c r="AJ294" s="75"/>
    </row>
    <row r="295" spans="1:36" ht="14.25" customHeight="1" x14ac:dyDescent="0.25">
      <c r="A295" s="159">
        <v>81617888</v>
      </c>
      <c r="B295" s="220" t="s">
        <v>2223</v>
      </c>
      <c r="C295" s="446" t="str">
        <f>VLOOKUP(B295,Satser!$I$133:$M$160,2,FALSE)</f>
        <v>AD</v>
      </c>
      <c r="D295" s="220" t="s">
        <v>2656</v>
      </c>
      <c r="E295" s="260"/>
      <c r="F295" s="20" t="s">
        <v>1812</v>
      </c>
      <c r="G295" s="75"/>
      <c r="H295" s="439">
        <v>2017</v>
      </c>
      <c r="I295" s="110"/>
      <c r="J295" s="110"/>
      <c r="K295" s="120">
        <f>IF(B295="",0,VLOOKUP(B295,Satser!$D$167:$F$194,3,FALSE)*IF(AA295="",0,VLOOKUP(AA295,Satser!$H$2:$J$14,2,FALSE)))</f>
        <v>59529.315329872537</v>
      </c>
      <c r="L295" s="120">
        <f>IF(B295="",0,VLOOKUP(B295,Satser!$I$167:$L$194,4,FALSE)*IF(AA295="",0,VLOOKUP(AA295,Satser!$H$2:$J$14,3,FALSE)))</f>
        <v>476234.5226389803</v>
      </c>
      <c r="M295" s="122">
        <f t="shared" si="4"/>
        <v>535763.83796885284</v>
      </c>
      <c r="N295" s="173" t="s">
        <v>1594</v>
      </c>
      <c r="O295" s="110"/>
      <c r="P295" s="110"/>
      <c r="Q295" s="241"/>
      <c r="R295" s="110"/>
      <c r="S295" s="110"/>
      <c r="T295" s="110"/>
      <c r="U295" s="110"/>
      <c r="V295" s="110"/>
      <c r="W295" s="110"/>
      <c r="X295" s="75"/>
      <c r="Y295" s="75"/>
      <c r="Z295" s="75"/>
      <c r="AA295" s="75">
        <v>8</v>
      </c>
      <c r="AB295" s="75">
        <v>12</v>
      </c>
      <c r="AC295" s="75">
        <v>4</v>
      </c>
      <c r="AD295" s="75"/>
      <c r="AE295" s="75"/>
      <c r="AF295" s="75"/>
      <c r="AG295" s="75"/>
      <c r="AH295" s="75"/>
      <c r="AI295" s="75"/>
      <c r="AJ295" s="75"/>
    </row>
    <row r="296" spans="1:36" ht="14.25" customHeight="1" x14ac:dyDescent="0.25">
      <c r="A296" s="159">
        <v>81617889</v>
      </c>
      <c r="B296" s="220" t="s">
        <v>2225</v>
      </c>
      <c r="C296" s="446" t="str">
        <f>VLOOKUP(B296,Satser!$I$133:$M$160,2,FALSE)</f>
        <v>IV</v>
      </c>
      <c r="D296" s="220" t="s">
        <v>2672</v>
      </c>
      <c r="E296" s="260"/>
      <c r="F296" s="20" t="s">
        <v>1812</v>
      </c>
      <c r="G296" s="75"/>
      <c r="H296" s="439">
        <v>2017</v>
      </c>
      <c r="I296" s="110"/>
      <c r="J296" s="110"/>
      <c r="K296" s="120">
        <f>IF(B296="",0,VLOOKUP(B296,Satser!$D$167:$F$194,3,FALSE)*IF(AA296="",0,VLOOKUP(AA296,Satser!$H$2:$J$14,2,FALSE)))</f>
        <v>59529.315329872537</v>
      </c>
      <c r="L296" s="120">
        <f>IF(B296="",0,VLOOKUP(B296,Satser!$I$167:$L$194,4,FALSE)*IF(AA296="",0,VLOOKUP(AA296,Satser!$H$2:$J$14,3,FALSE)))</f>
        <v>476234.5226389803</v>
      </c>
      <c r="M296" s="122">
        <f t="shared" si="4"/>
        <v>535763.83796885284</v>
      </c>
      <c r="N296" s="173" t="s">
        <v>1594</v>
      </c>
      <c r="O296" s="110"/>
      <c r="P296" s="110"/>
      <c r="Q296" s="241"/>
      <c r="R296" s="110"/>
      <c r="S296" s="110"/>
      <c r="T296" s="110"/>
      <c r="U296" s="110"/>
      <c r="V296" s="110"/>
      <c r="W296" s="110"/>
      <c r="X296" s="75"/>
      <c r="Y296" s="75"/>
      <c r="Z296" s="75"/>
      <c r="AA296" s="75">
        <v>8</v>
      </c>
      <c r="AB296" s="75">
        <v>12</v>
      </c>
      <c r="AC296" s="75">
        <v>4</v>
      </c>
      <c r="AD296" s="75"/>
      <c r="AE296" s="75"/>
      <c r="AF296" s="75"/>
      <c r="AG296" s="75"/>
      <c r="AH296" s="75"/>
      <c r="AI296" s="75"/>
      <c r="AJ296" s="75"/>
    </row>
    <row r="297" spans="1:36" ht="14.25" customHeight="1" x14ac:dyDescent="0.25">
      <c r="A297" s="159">
        <v>81617890</v>
      </c>
      <c r="B297" s="220" t="s">
        <v>557</v>
      </c>
      <c r="C297" s="446" t="str">
        <f>VLOOKUP(B297,Satser!$I$133:$M$160,2,FALSE)</f>
        <v>RE</v>
      </c>
      <c r="D297" s="220" t="s">
        <v>2874</v>
      </c>
      <c r="E297" s="260"/>
      <c r="F297" s="20" t="s">
        <v>1812</v>
      </c>
      <c r="G297" s="75"/>
      <c r="H297" s="439">
        <v>2017</v>
      </c>
      <c r="I297" s="110"/>
      <c r="J297" s="110"/>
      <c r="K297" s="120">
        <f>IF(B297="",0,VLOOKUP(B297,Satser!$D$167:$F$194,3,FALSE)*IF(AA297="",0,VLOOKUP(AA297,Satser!$H$2:$J$14,2,FALSE)))</f>
        <v>0</v>
      </c>
      <c r="L297" s="120">
        <f>IF(B297="",0,VLOOKUP(B297,Satser!$I$167:$L$194,4,FALSE)*IF(AA297="",0,VLOOKUP(AA297,Satser!$H$2:$J$14,3,FALSE)))</f>
        <v>0</v>
      </c>
      <c r="M297" s="122">
        <f t="shared" si="4"/>
        <v>0</v>
      </c>
      <c r="N297" s="173" t="s">
        <v>2875</v>
      </c>
      <c r="O297" s="110"/>
      <c r="P297" s="110"/>
      <c r="Q297" s="241"/>
      <c r="R297" s="110"/>
      <c r="S297" s="110"/>
      <c r="T297" s="110"/>
      <c r="U297" s="110"/>
      <c r="V297" s="110"/>
      <c r="W297" s="110"/>
      <c r="X297" s="75"/>
      <c r="Y297" s="75"/>
      <c r="Z297" s="75"/>
      <c r="AA297" s="75"/>
      <c r="AB297" s="75"/>
      <c r="AC297" s="75"/>
      <c r="AD297" s="75"/>
      <c r="AE297" s="75"/>
      <c r="AF297" s="75"/>
      <c r="AG297" s="75"/>
      <c r="AH297" s="75"/>
      <c r="AI297" s="75"/>
      <c r="AJ297" s="75"/>
    </row>
    <row r="298" spans="1:36" ht="14.25" customHeight="1" x14ac:dyDescent="0.25">
      <c r="A298" s="159">
        <v>81617891</v>
      </c>
      <c r="B298" s="220" t="s">
        <v>557</v>
      </c>
      <c r="C298" s="446" t="str">
        <f>VLOOKUP(B298,Satser!$I$133:$M$160,2,FALSE)</f>
        <v>RE</v>
      </c>
      <c r="D298" s="220" t="s">
        <v>2874</v>
      </c>
      <c r="E298" s="260"/>
      <c r="F298" s="20" t="s">
        <v>1812</v>
      </c>
      <c r="G298" s="75"/>
      <c r="H298" s="439">
        <v>2017</v>
      </c>
      <c r="I298" s="110"/>
      <c r="J298" s="110"/>
      <c r="K298" s="120">
        <f>IF(B298="",0,VLOOKUP(B298,Satser!$D$167:$F$194,3,FALSE)*IF(AA298="",0,VLOOKUP(AA298,Satser!$H$2:$J$14,2,FALSE)))</f>
        <v>0</v>
      </c>
      <c r="L298" s="120">
        <f>IF(B298="",0,VLOOKUP(B298,Satser!$I$167:$L$194,4,FALSE)*IF(AA298="",0,VLOOKUP(AA298,Satser!$H$2:$J$14,3,FALSE)))</f>
        <v>0</v>
      </c>
      <c r="M298" s="122">
        <f t="shared" si="4"/>
        <v>0</v>
      </c>
      <c r="N298" s="173" t="s">
        <v>2875</v>
      </c>
      <c r="O298" s="110"/>
      <c r="P298" s="110"/>
      <c r="Q298" s="241"/>
      <c r="R298" s="110"/>
      <c r="S298" s="110"/>
      <c r="T298" s="110"/>
      <c r="U298" s="110"/>
      <c r="V298" s="110"/>
      <c r="W298" s="110"/>
      <c r="X298" s="75"/>
      <c r="Y298" s="75"/>
      <c r="Z298" s="75"/>
      <c r="AA298" s="75"/>
      <c r="AB298" s="75"/>
      <c r="AC298" s="75"/>
      <c r="AD298" s="75"/>
      <c r="AE298" s="75"/>
      <c r="AF298" s="75"/>
      <c r="AG298" s="75"/>
      <c r="AH298" s="75"/>
      <c r="AI298" s="75"/>
      <c r="AJ298" s="75"/>
    </row>
    <row r="299" spans="1:36" ht="14.25" customHeight="1" x14ac:dyDescent="0.25">
      <c r="A299" s="159">
        <v>81617892</v>
      </c>
      <c r="B299" s="220" t="s">
        <v>557</v>
      </c>
      <c r="C299" s="446" t="str">
        <f>VLOOKUP(B299,Satser!$I$133:$M$160,2,FALSE)</f>
        <v>RE</v>
      </c>
      <c r="D299" s="220" t="s">
        <v>2874</v>
      </c>
      <c r="E299" s="260"/>
      <c r="F299" s="20" t="s">
        <v>1812</v>
      </c>
      <c r="G299" s="75"/>
      <c r="H299" s="439">
        <v>2017</v>
      </c>
      <c r="I299" s="110"/>
      <c r="J299" s="110"/>
      <c r="K299" s="120">
        <f>IF(B299="",0,VLOOKUP(B299,Satser!$D$167:$F$194,3,FALSE)*IF(AA299="",0,VLOOKUP(AA299,Satser!$H$2:$J$14,2,FALSE)))</f>
        <v>0</v>
      </c>
      <c r="L299" s="120">
        <f>IF(B299="",0,VLOOKUP(B299,Satser!$I$167:$L$194,4,FALSE)*IF(AA299="",0,VLOOKUP(AA299,Satser!$H$2:$J$14,3,FALSE)))</f>
        <v>0</v>
      </c>
      <c r="M299" s="122">
        <f t="shared" si="4"/>
        <v>0</v>
      </c>
      <c r="N299" s="173" t="s">
        <v>2875</v>
      </c>
      <c r="O299" s="110"/>
      <c r="P299" s="110"/>
      <c r="Q299" s="241"/>
      <c r="R299" s="110"/>
      <c r="S299" s="110"/>
      <c r="T299" s="110"/>
      <c r="U299" s="110"/>
      <c r="V299" s="110"/>
      <c r="W299" s="110"/>
      <c r="X299" s="75"/>
      <c r="Y299" s="75"/>
      <c r="Z299" s="75"/>
      <c r="AA299" s="75"/>
      <c r="AB299" s="75"/>
      <c r="AC299" s="75"/>
      <c r="AD299" s="75"/>
      <c r="AE299" s="75"/>
      <c r="AF299" s="75"/>
      <c r="AG299" s="75"/>
      <c r="AH299" s="75"/>
      <c r="AI299" s="75"/>
      <c r="AJ299" s="75"/>
    </row>
    <row r="300" spans="1:36" ht="14.25" customHeight="1" x14ac:dyDescent="0.25">
      <c r="A300" s="159">
        <v>81617893</v>
      </c>
      <c r="B300" s="220" t="s">
        <v>2229</v>
      </c>
      <c r="C300" s="446" t="str">
        <f>VLOOKUP(B300,Satser!$I$133:$M$160,2,FALSE)</f>
        <v>ØK</v>
      </c>
      <c r="D300" s="220" t="s">
        <v>2504</v>
      </c>
      <c r="E300" s="444">
        <v>601005</v>
      </c>
      <c r="F300" s="20"/>
      <c r="G300" s="75"/>
      <c r="H300" s="413">
        <v>2015</v>
      </c>
      <c r="I300" s="110"/>
      <c r="J300" s="110"/>
      <c r="K300" s="120">
        <f>IF(B300="",0,VLOOKUP(B300,Satser!$D$167:$F$194,3,FALSE)*IF(AA300="",0,VLOOKUP(AA300,Satser!$H$2:$J$14,2,FALSE)))</f>
        <v>89276.117771254561</v>
      </c>
      <c r="L300" s="120">
        <f>IF(B300="",0,VLOOKUP(B300,Satser!$I$167:$L$194,4,FALSE)*IF(AA300="",0,VLOOKUP(AA300,Satser!$H$2:$J$14,3,FALSE)))</f>
        <v>714208.94217003649</v>
      </c>
      <c r="M300" s="122">
        <f t="shared" si="4"/>
        <v>803485.05994129111</v>
      </c>
      <c r="N300" s="173" t="s">
        <v>2505</v>
      </c>
      <c r="O300" s="110"/>
      <c r="P300" s="110"/>
      <c r="Q300" s="241"/>
      <c r="R300" s="110"/>
      <c r="S300" s="110"/>
      <c r="T300" s="110"/>
      <c r="U300" s="110"/>
      <c r="V300" s="110"/>
      <c r="W300" s="110"/>
      <c r="X300" s="75"/>
      <c r="Y300" s="75"/>
      <c r="Z300" s="75">
        <v>12</v>
      </c>
      <c r="AA300" s="75">
        <v>12</v>
      </c>
      <c r="AB300" s="75"/>
      <c r="AC300" s="75"/>
      <c r="AD300" s="75"/>
      <c r="AE300" s="75"/>
      <c r="AF300" s="75"/>
      <c r="AG300" s="75"/>
      <c r="AH300" s="75"/>
      <c r="AI300" s="75"/>
      <c r="AJ300" s="75"/>
    </row>
    <row r="301" spans="1:36" ht="14.25" customHeight="1" x14ac:dyDescent="0.25">
      <c r="A301" s="449">
        <v>81617894</v>
      </c>
      <c r="B301" s="159" t="s">
        <v>818</v>
      </c>
      <c r="C301" s="446" t="s">
        <v>2229</v>
      </c>
      <c r="D301" s="220" t="s">
        <v>2511</v>
      </c>
      <c r="E301" s="444">
        <v>600105</v>
      </c>
      <c r="F301" s="20"/>
      <c r="G301" s="75"/>
      <c r="H301" s="413">
        <v>2015</v>
      </c>
      <c r="I301" s="110"/>
      <c r="J301" s="110"/>
      <c r="K301" s="120">
        <f>IF(B301="",0,VLOOKUP(B301,Satser!$D$167:$F$194,3,FALSE)*IF(AA301="",0,VLOOKUP(AA301,Satser!$H$2:$J$14,2,FALSE)))</f>
        <v>31884.327775448051</v>
      </c>
      <c r="L301" s="120">
        <f>IF(B301="",0,VLOOKUP(B301,Satser!$I$167:$L$194,4,FALSE)*IF(AA301="",0,VLOOKUP(AA301,Satser!$H$2:$J$14,3,FALSE)))</f>
        <v>357104.47108501819</v>
      </c>
      <c r="M301" s="122">
        <f t="shared" si="4"/>
        <v>388988.79886046622</v>
      </c>
      <c r="N301" s="352" t="s">
        <v>2512</v>
      </c>
      <c r="O301" s="110"/>
      <c r="P301" s="110"/>
      <c r="Q301" s="241"/>
      <c r="R301" s="110"/>
      <c r="S301" s="110"/>
      <c r="T301" s="110"/>
      <c r="U301" s="110"/>
      <c r="V301" s="110"/>
      <c r="W301" s="110"/>
      <c r="X301" s="75"/>
      <c r="Y301" s="75"/>
      <c r="Z301" s="75">
        <v>6</v>
      </c>
      <c r="AA301" s="75">
        <v>6</v>
      </c>
      <c r="AB301" s="75">
        <v>2</v>
      </c>
      <c r="AC301" s="75" t="s">
        <v>2536</v>
      </c>
      <c r="AD301" s="75"/>
      <c r="AE301" s="75"/>
      <c r="AF301" s="75"/>
      <c r="AG301" s="75"/>
      <c r="AH301" s="75"/>
      <c r="AI301" s="75"/>
      <c r="AJ301" s="75"/>
    </row>
    <row r="302" spans="1:36" ht="14.25" customHeight="1" x14ac:dyDescent="0.25">
      <c r="A302" s="159">
        <v>81617895</v>
      </c>
      <c r="B302" s="159" t="s">
        <v>2228</v>
      </c>
      <c r="C302" s="446" t="str">
        <f>VLOOKUP(B302,Satser!$I$133:$M$160,2,FALSE)</f>
        <v>SU</v>
      </c>
      <c r="D302" s="220" t="s">
        <v>2550</v>
      </c>
      <c r="E302" s="444">
        <v>670105</v>
      </c>
      <c r="F302" s="20"/>
      <c r="G302" s="75"/>
      <c r="H302" s="421">
        <v>2016</v>
      </c>
      <c r="I302" s="110">
        <v>1702</v>
      </c>
      <c r="J302" s="110"/>
      <c r="K302" s="120">
        <f>IF(B302="",0,VLOOKUP(B302,Satser!$D$167:$F$194,3,FALSE)*IF(AA302="",0,VLOOKUP(AA302,Satser!$H$2:$J$14,2,FALSE)))</f>
        <v>63768.655550896117</v>
      </c>
      <c r="L302" s="120">
        <f>IF(B302="",0,VLOOKUP(B302,Satser!$I$167:$L$194,4,FALSE)*IF(AA302="",0,VLOOKUP(AA302,Satser!$H$2:$J$14,3,FALSE)))</f>
        <v>714208.94217003649</v>
      </c>
      <c r="M302" s="122">
        <f t="shared" si="4"/>
        <v>777977.59772093256</v>
      </c>
      <c r="N302" s="352" t="s">
        <v>2563</v>
      </c>
      <c r="O302" s="110"/>
      <c r="P302" s="110"/>
      <c r="Q302" s="241"/>
      <c r="R302" s="110"/>
      <c r="S302" s="110"/>
      <c r="T302" s="110"/>
      <c r="U302" s="110"/>
      <c r="V302" s="110"/>
      <c r="W302" s="110"/>
      <c r="X302" s="75"/>
      <c r="Y302" s="75"/>
      <c r="Z302" s="75">
        <v>10</v>
      </c>
      <c r="AA302" s="75">
        <v>12</v>
      </c>
      <c r="AB302" s="75">
        <v>2</v>
      </c>
      <c r="AC302" s="75"/>
      <c r="AD302" s="75"/>
      <c r="AE302" s="75"/>
      <c r="AF302" s="75"/>
      <c r="AG302" s="75"/>
      <c r="AH302" s="75"/>
      <c r="AI302" s="75"/>
      <c r="AJ302" s="75"/>
    </row>
    <row r="303" spans="1:36" ht="14.25" customHeight="1" x14ac:dyDescent="0.25">
      <c r="A303" s="159">
        <v>81617896</v>
      </c>
      <c r="B303" s="159" t="s">
        <v>2228</v>
      </c>
      <c r="C303" s="446" t="str">
        <f>VLOOKUP(B303,Satser!$I$133:$M$160,2,FALSE)</f>
        <v>SU</v>
      </c>
      <c r="D303" s="220" t="s">
        <v>2551</v>
      </c>
      <c r="E303" s="444">
        <v>670105</v>
      </c>
      <c r="F303" s="20"/>
      <c r="G303" s="75"/>
      <c r="H303" s="421">
        <v>2016</v>
      </c>
      <c r="I303" s="110">
        <v>1708</v>
      </c>
      <c r="J303" s="110"/>
      <c r="K303" s="120">
        <f>IF(B303="",0,VLOOKUP(B303,Satser!$D$167:$F$194,3,FALSE)*IF(AA303="",0,VLOOKUP(AA303,Satser!$H$2:$J$14,2,FALSE)))</f>
        <v>63768.655550896117</v>
      </c>
      <c r="L303" s="120">
        <f>IF(B303="",0,VLOOKUP(B303,Satser!$I$167:$L$194,4,FALSE)*IF(AA303="",0,VLOOKUP(AA303,Satser!$H$2:$J$14,3,FALSE)))</f>
        <v>714208.94217003649</v>
      </c>
      <c r="M303" s="122">
        <f t="shared" si="4"/>
        <v>777977.59772093256</v>
      </c>
      <c r="N303" s="352" t="s">
        <v>2648</v>
      </c>
      <c r="O303" s="110"/>
      <c r="P303" s="110"/>
      <c r="Q303" s="241"/>
      <c r="R303" s="110"/>
      <c r="S303" s="110"/>
      <c r="T303" s="110"/>
      <c r="U303" s="110"/>
      <c r="V303" s="110"/>
      <c r="W303" s="110"/>
      <c r="X303" s="75"/>
      <c r="Y303" s="75"/>
      <c r="Z303" s="75">
        <v>5</v>
      </c>
      <c r="AA303" s="75">
        <v>12</v>
      </c>
      <c r="AB303" s="75">
        <v>7</v>
      </c>
      <c r="AC303" s="75"/>
      <c r="AD303" s="75"/>
      <c r="AE303" s="75"/>
      <c r="AF303" s="75"/>
      <c r="AG303" s="75"/>
      <c r="AH303" s="75"/>
      <c r="AI303" s="75"/>
      <c r="AJ303" s="75"/>
    </row>
    <row r="304" spans="1:36" ht="14.25" customHeight="1" x14ac:dyDescent="0.25">
      <c r="A304" s="159">
        <v>81617897</v>
      </c>
      <c r="B304" s="159" t="s">
        <v>557</v>
      </c>
      <c r="C304" s="446" t="str">
        <f>VLOOKUP(B304,Satser!$I$133:$M$160,2,FALSE)</f>
        <v>RE</v>
      </c>
      <c r="D304" s="220" t="s">
        <v>2577</v>
      </c>
      <c r="E304" s="444"/>
      <c r="F304" s="20"/>
      <c r="G304" s="75"/>
      <c r="H304" s="439">
        <v>2017</v>
      </c>
      <c r="I304" s="110"/>
      <c r="J304" s="110"/>
      <c r="K304" s="120">
        <f>IF(B304="",0,VLOOKUP(B304,Satser!$D$167:$F$194,3,FALSE)*IF(AA304="",0,VLOOKUP(AA304,Satser!$H$2:$J$14,2,FALSE)))</f>
        <v>59529.315329872537</v>
      </c>
      <c r="L304" s="120">
        <f>IF(B304="",0,VLOOKUP(B304,Satser!$I$167:$L$194,4,FALSE)*IF(AA304="",0,VLOOKUP(AA304,Satser!$H$2:$J$14,3,FALSE)))</f>
        <v>476234.5226389803</v>
      </c>
      <c r="M304" s="122">
        <f t="shared" si="4"/>
        <v>535763.83796885284</v>
      </c>
      <c r="N304" s="388" t="s">
        <v>808</v>
      </c>
      <c r="O304" s="110"/>
      <c r="P304" s="110"/>
      <c r="Q304" s="241"/>
      <c r="R304" s="110"/>
      <c r="S304" s="110"/>
      <c r="T304" s="110"/>
      <c r="U304" s="110"/>
      <c r="V304" s="110"/>
      <c r="W304" s="110"/>
      <c r="X304" s="75"/>
      <c r="Y304" s="75"/>
      <c r="Z304" s="75"/>
      <c r="AA304" s="75">
        <v>8</v>
      </c>
      <c r="AB304" s="75">
        <v>12</v>
      </c>
      <c r="AC304" s="75">
        <v>4</v>
      </c>
      <c r="AD304" s="75"/>
      <c r="AE304" s="75"/>
      <c r="AF304" s="75"/>
      <c r="AG304" s="75"/>
      <c r="AH304" s="75"/>
      <c r="AI304" s="75"/>
      <c r="AJ304" s="75"/>
    </row>
    <row r="305" spans="1:36" ht="14.25" customHeight="1" x14ac:dyDescent="0.25">
      <c r="A305" s="186">
        <v>81617898</v>
      </c>
      <c r="B305" s="159" t="s">
        <v>2229</v>
      </c>
      <c r="C305" s="446" t="str">
        <f>VLOOKUP(B305,Satser!$I$133:$M$160,2,FALSE)</f>
        <v>ØK</v>
      </c>
      <c r="D305" s="220" t="s">
        <v>2607</v>
      </c>
      <c r="E305" s="444"/>
      <c r="F305" s="20"/>
      <c r="G305" s="75"/>
      <c r="H305" s="439">
        <v>2017</v>
      </c>
      <c r="I305" s="110"/>
      <c r="J305" s="110"/>
      <c r="K305" s="120">
        <f>IF(B305="",0,VLOOKUP(B305,Satser!$D$167:$F$194,3,FALSE)*IF(AA305="",0,VLOOKUP(AA305,Satser!$H$2:$J$14,2,FALSE)))</f>
        <v>59529.315329872537</v>
      </c>
      <c r="L305" s="120">
        <f>IF(B305="",0,VLOOKUP(B305,Satser!$I$167:$L$194,4,FALSE)*IF(AA305="",0,VLOOKUP(AA305,Satser!$H$2:$J$14,3,FALSE)))</f>
        <v>476234.5226389803</v>
      </c>
      <c r="M305" s="122">
        <f t="shared" si="4"/>
        <v>535763.83796885284</v>
      </c>
      <c r="N305" s="173" t="s">
        <v>1594</v>
      </c>
      <c r="O305" s="110"/>
      <c r="P305" s="110"/>
      <c r="Q305" s="241"/>
      <c r="R305" s="110"/>
      <c r="S305" s="110"/>
      <c r="T305" s="110"/>
      <c r="U305" s="110"/>
      <c r="V305" s="110"/>
      <c r="W305" s="110"/>
      <c r="X305" s="75"/>
      <c r="Y305" s="75"/>
      <c r="Z305" s="75"/>
      <c r="AA305" s="75">
        <v>8</v>
      </c>
      <c r="AB305" s="75">
        <v>12</v>
      </c>
      <c r="AC305" s="75">
        <v>4</v>
      </c>
      <c r="AD305" s="75"/>
      <c r="AE305" s="75"/>
      <c r="AF305" s="75"/>
      <c r="AG305" s="75"/>
      <c r="AH305" s="75"/>
      <c r="AI305" s="75"/>
      <c r="AJ305" s="75"/>
    </row>
    <row r="306" spans="1:36" ht="14.25" customHeight="1" x14ac:dyDescent="0.25">
      <c r="A306" s="159">
        <v>81617899</v>
      </c>
      <c r="B306" s="159" t="s">
        <v>2227</v>
      </c>
      <c r="C306" s="446" t="str">
        <f>VLOOKUP(B306,Satser!$I$133:$M$160,2,FALSE)</f>
        <v>NV</v>
      </c>
      <c r="D306" s="220" t="s">
        <v>2633</v>
      </c>
      <c r="E306" s="260">
        <v>663505</v>
      </c>
      <c r="F306" s="20" t="s">
        <v>1812</v>
      </c>
      <c r="G306" s="75"/>
      <c r="H306" s="439">
        <v>2017</v>
      </c>
      <c r="I306" s="110"/>
      <c r="J306" s="110"/>
      <c r="K306" s="120">
        <f>IF(B306="",0,VLOOKUP(B306,Satser!$D$167:$F$194,3,FALSE)*IF(AA306="",0,VLOOKUP(AA306,Satser!$H$2:$J$14,2,FALSE)))</f>
        <v>59529.315329872537</v>
      </c>
      <c r="L306" s="120">
        <f>IF(B306="",0,VLOOKUP(B306,Satser!$I$167:$L$194,4,FALSE)*IF(AA306="",0,VLOOKUP(AA306,Satser!$H$2:$J$14,3,FALSE)))</f>
        <v>476234.5226389803</v>
      </c>
      <c r="M306" s="122">
        <f t="shared" si="4"/>
        <v>535763.83796885284</v>
      </c>
      <c r="N306" s="173" t="s">
        <v>1594</v>
      </c>
      <c r="O306" s="110"/>
      <c r="P306" s="110"/>
      <c r="Q306" s="241"/>
      <c r="R306" s="110"/>
      <c r="S306" s="110"/>
      <c r="T306" s="110"/>
      <c r="U306" s="110"/>
      <c r="V306" s="110"/>
      <c r="W306" s="110"/>
      <c r="X306" s="75"/>
      <c r="Y306" s="75"/>
      <c r="Z306" s="75"/>
      <c r="AA306" s="75">
        <v>8</v>
      </c>
      <c r="AB306" s="75">
        <v>12</v>
      </c>
      <c r="AC306" s="75">
        <v>12</v>
      </c>
      <c r="AD306" s="75">
        <v>9</v>
      </c>
      <c r="AE306" s="75"/>
      <c r="AF306" s="75"/>
      <c r="AG306" s="75"/>
      <c r="AH306" s="75"/>
      <c r="AI306" s="75"/>
      <c r="AJ306" s="75"/>
    </row>
    <row r="307" spans="1:36" ht="14.25" customHeight="1" x14ac:dyDescent="0.25">
      <c r="A307" s="159">
        <v>81617900</v>
      </c>
      <c r="B307" s="159" t="s">
        <v>2227</v>
      </c>
      <c r="C307" s="446" t="str">
        <f>VLOOKUP(B307,Satser!$I$133:$M$160,2,FALSE)</f>
        <v>NV</v>
      </c>
      <c r="D307" s="220" t="s">
        <v>2791</v>
      </c>
      <c r="E307" s="260"/>
      <c r="F307" s="20"/>
      <c r="G307" s="75"/>
      <c r="H307" s="458">
        <v>2018</v>
      </c>
      <c r="I307" s="110"/>
      <c r="J307" s="110"/>
      <c r="K307" s="120">
        <f>IF(B307="",0,VLOOKUP(B307,Satser!$D$167:$F$194,3,FALSE)*IF(AA307="",0,VLOOKUP(AA307,Satser!$H$2:$J$14,2,FALSE)))</f>
        <v>59529.315329872537</v>
      </c>
      <c r="L307" s="120">
        <f>IF(B307="",0,VLOOKUP(B307,Satser!$I$167:$L$194,4,FALSE)*IF(AA307="",0,VLOOKUP(AA307,Satser!$H$2:$J$14,3,FALSE)))</f>
        <v>476234.5226389803</v>
      </c>
      <c r="M307" s="122">
        <f t="shared" si="4"/>
        <v>535763.83796885284</v>
      </c>
      <c r="N307" s="173" t="s">
        <v>1594</v>
      </c>
      <c r="O307" s="110"/>
      <c r="P307" s="110"/>
      <c r="Q307" s="241"/>
      <c r="R307" s="110"/>
      <c r="S307" s="110"/>
      <c r="T307" s="110"/>
      <c r="U307" s="110"/>
      <c r="V307" s="110"/>
      <c r="W307" s="110"/>
      <c r="X307" s="75"/>
      <c r="Y307" s="75"/>
      <c r="Z307" s="75"/>
      <c r="AA307" s="75">
        <v>8</v>
      </c>
      <c r="AB307" s="75">
        <v>12</v>
      </c>
      <c r="AC307" s="75">
        <v>4</v>
      </c>
      <c r="AD307" s="75"/>
      <c r="AE307" s="75"/>
      <c r="AF307" s="75"/>
      <c r="AG307" s="75"/>
      <c r="AH307" s="75"/>
      <c r="AI307" s="75"/>
      <c r="AJ307" s="75"/>
    </row>
    <row r="308" spans="1:36" ht="14.25" customHeight="1" x14ac:dyDescent="0.25">
      <c r="A308" s="159">
        <v>81617901</v>
      </c>
      <c r="B308" s="159" t="s">
        <v>2228</v>
      </c>
      <c r="C308" s="446" t="str">
        <f>VLOOKUP(B308,Satser!$I$133:$M$160,2,FALSE)</f>
        <v>SU</v>
      </c>
      <c r="D308" s="220" t="s">
        <v>2706</v>
      </c>
      <c r="E308" s="260"/>
      <c r="F308" s="20"/>
      <c r="G308" s="75"/>
      <c r="H308" s="421">
        <v>2016</v>
      </c>
      <c r="I308" s="110"/>
      <c r="J308" s="110"/>
      <c r="K308" s="120">
        <f>IF(B308="",0,VLOOKUP(B308,Satser!$D$167:$F$194,3,FALSE)*IF(AA308="",0,VLOOKUP(AA308,Satser!$H$2:$J$14,2,FALSE)))</f>
        <v>42520.939521337525</v>
      </c>
      <c r="L308" s="120">
        <f>IF(B308="",0,VLOOKUP(B308,Satser!$I$167:$L$194,4,FALSE)*IF(AA308="",0,VLOOKUP(AA308,Satser!$H$2:$J$14,3,FALSE)))</f>
        <v>476234.5226389803</v>
      </c>
      <c r="M308" s="122">
        <f t="shared" si="4"/>
        <v>518755.46216031781</v>
      </c>
      <c r="N308" s="173" t="s">
        <v>1594</v>
      </c>
      <c r="O308" s="110"/>
      <c r="P308" s="110"/>
      <c r="Q308" s="241"/>
      <c r="R308" s="110"/>
      <c r="S308" s="110"/>
      <c r="T308" s="110"/>
      <c r="U308" s="110"/>
      <c r="V308" s="110"/>
      <c r="W308" s="110"/>
      <c r="X308" s="75"/>
      <c r="Y308" s="75"/>
      <c r="Z308" s="110"/>
      <c r="AA308" s="75">
        <v>8</v>
      </c>
      <c r="AB308" s="75">
        <v>12</v>
      </c>
      <c r="AC308" s="75">
        <v>4</v>
      </c>
      <c r="AD308" s="110"/>
      <c r="AE308" s="75"/>
      <c r="AF308" s="75"/>
      <c r="AG308" s="75"/>
      <c r="AH308" s="75"/>
      <c r="AI308" s="75"/>
      <c r="AJ308" s="75"/>
    </row>
    <row r="309" spans="1:36" ht="14.25" customHeight="1" x14ac:dyDescent="0.25">
      <c r="A309" s="159">
        <v>81617902</v>
      </c>
      <c r="B309" s="159" t="s">
        <v>2227</v>
      </c>
      <c r="C309" s="446" t="str">
        <f>VLOOKUP(B309,Satser!$I$133:$M$160,2,FALSE)</f>
        <v>NV</v>
      </c>
      <c r="D309" s="220" t="s">
        <v>2791</v>
      </c>
      <c r="E309" s="260"/>
      <c r="F309" s="20"/>
      <c r="G309" s="75"/>
      <c r="H309" s="458">
        <v>2018</v>
      </c>
      <c r="I309" s="110"/>
      <c r="J309" s="110"/>
      <c r="K309" s="120">
        <f>IF(B309="",0,VLOOKUP(B309,Satser!$D$167:$F$194,3,FALSE)*IF(AA309="",0,VLOOKUP(AA309,Satser!$H$2:$J$14,2,FALSE)))</f>
        <v>59529.315329872537</v>
      </c>
      <c r="L309" s="120">
        <f>IF(B309="",0,VLOOKUP(B309,Satser!$I$167:$L$194,4,FALSE)*IF(AA309="",0,VLOOKUP(AA309,Satser!$H$2:$J$14,3,FALSE)))</f>
        <v>476234.5226389803</v>
      </c>
      <c r="M309" s="122">
        <f t="shared" si="4"/>
        <v>535763.83796885284</v>
      </c>
      <c r="N309" s="173" t="s">
        <v>1594</v>
      </c>
      <c r="O309" s="110"/>
      <c r="P309" s="110"/>
      <c r="Q309" s="241"/>
      <c r="R309" s="110"/>
      <c r="S309" s="110"/>
      <c r="T309" s="110"/>
      <c r="U309" s="110"/>
      <c r="V309" s="110"/>
      <c r="W309" s="110"/>
      <c r="X309" s="75"/>
      <c r="Y309" s="75"/>
      <c r="Z309" s="75"/>
      <c r="AA309" s="75">
        <v>8</v>
      </c>
      <c r="AB309" s="75">
        <v>12</v>
      </c>
      <c r="AC309" s="75">
        <v>4</v>
      </c>
      <c r="AD309" s="75"/>
      <c r="AE309" s="75"/>
      <c r="AF309" s="75"/>
      <c r="AG309" s="75"/>
      <c r="AH309" s="75"/>
      <c r="AI309" s="75"/>
      <c r="AJ309" s="75"/>
    </row>
    <row r="310" spans="1:36" ht="14.25" customHeight="1" x14ac:dyDescent="0.25">
      <c r="A310" s="159">
        <v>81617903</v>
      </c>
      <c r="B310" s="159" t="s">
        <v>2225</v>
      </c>
      <c r="C310" s="446" t="str">
        <f>VLOOKUP(B310,Satser!$I$133:$M$160,2,FALSE)</f>
        <v>IV</v>
      </c>
      <c r="D310" s="220" t="s">
        <v>2792</v>
      </c>
      <c r="E310" s="260">
        <v>644505</v>
      </c>
      <c r="F310" s="20"/>
      <c r="G310" s="75"/>
      <c r="H310" s="458">
        <v>2018</v>
      </c>
      <c r="I310" s="75">
        <v>1710</v>
      </c>
      <c r="J310" s="110"/>
      <c r="K310" s="120">
        <f>IF(B310="",0,VLOOKUP(B310,Satser!$D$167:$F$194,3,FALSE)*IF(AA310="",0,VLOOKUP(AA310,Satser!$H$2:$J$14,2,FALSE)))</f>
        <v>89276.117771254561</v>
      </c>
      <c r="L310" s="120">
        <f>IF(B310="",0,VLOOKUP(B310,Satser!$I$167:$L$194,4,FALSE)*IF(AA310="",0,VLOOKUP(AA310,Satser!$H$2:$J$14,3,FALSE)))</f>
        <v>714208.94217003649</v>
      </c>
      <c r="M310" s="122">
        <f t="shared" si="4"/>
        <v>803485.05994129111</v>
      </c>
      <c r="N310" s="173" t="s">
        <v>2762</v>
      </c>
      <c r="O310" s="110"/>
      <c r="P310" s="110"/>
      <c r="Q310" s="241"/>
      <c r="R310" s="110"/>
      <c r="S310" s="110"/>
      <c r="T310" s="110"/>
      <c r="U310" s="110"/>
      <c r="V310" s="110"/>
      <c r="W310" s="110"/>
      <c r="X310" s="75"/>
      <c r="Y310" s="75"/>
      <c r="Z310" s="75"/>
      <c r="AA310" s="75">
        <v>12</v>
      </c>
      <c r="AB310" s="75">
        <v>12</v>
      </c>
      <c r="AC310" s="75"/>
      <c r="AD310" s="75"/>
      <c r="AE310" s="75"/>
      <c r="AF310" s="75"/>
      <c r="AG310" s="75"/>
      <c r="AH310" s="75"/>
      <c r="AI310" s="75"/>
      <c r="AJ310" s="75"/>
    </row>
    <row r="311" spans="1:36" ht="14.25" customHeight="1" x14ac:dyDescent="0.25">
      <c r="A311" s="159">
        <v>81617904</v>
      </c>
      <c r="B311" s="159" t="s">
        <v>2227</v>
      </c>
      <c r="C311" s="446" t="str">
        <f>VLOOKUP(B311,Satser!$I$133:$M$160,2,FALSE)</f>
        <v>NV</v>
      </c>
      <c r="D311" s="220" t="s">
        <v>2791</v>
      </c>
      <c r="E311" s="260"/>
      <c r="F311" s="20"/>
      <c r="G311" s="75"/>
      <c r="H311" s="458">
        <v>2018</v>
      </c>
      <c r="I311" s="75"/>
      <c r="J311" s="110"/>
      <c r="K311" s="120">
        <f>IF(B311="",0,VLOOKUP(B311,Satser!$D$167:$F$194,3,FALSE)*IF(AA311="",0,VLOOKUP(AA311,Satser!$H$2:$J$14,2,FALSE)))</f>
        <v>59529.315329872537</v>
      </c>
      <c r="L311" s="120">
        <f>IF(B311="",0,VLOOKUP(B311,Satser!$I$167:$L$194,4,FALSE)*IF(AA311="",0,VLOOKUP(AA311,Satser!$H$2:$J$14,3,FALSE)))</f>
        <v>476234.5226389803</v>
      </c>
      <c r="M311" s="122">
        <f t="shared" si="4"/>
        <v>535763.83796885284</v>
      </c>
      <c r="N311" s="173" t="s">
        <v>1594</v>
      </c>
      <c r="O311" s="110"/>
      <c r="P311" s="110"/>
      <c r="Q311" s="241"/>
      <c r="R311" s="110"/>
      <c r="S311" s="110"/>
      <c r="T311" s="110"/>
      <c r="U311" s="110"/>
      <c r="V311" s="110"/>
      <c r="W311" s="110"/>
      <c r="X311" s="75"/>
      <c r="Y311" s="75"/>
      <c r="Z311" s="75"/>
      <c r="AA311" s="75">
        <v>8</v>
      </c>
      <c r="AB311" s="75">
        <v>12</v>
      </c>
      <c r="AC311" s="75">
        <v>4</v>
      </c>
      <c r="AD311" s="75"/>
      <c r="AE311" s="75"/>
      <c r="AF311" s="75"/>
      <c r="AG311" s="75"/>
      <c r="AH311" s="75"/>
      <c r="AI311" s="75"/>
      <c r="AJ311" s="75"/>
    </row>
    <row r="312" spans="1:36" ht="14.25" customHeight="1" x14ac:dyDescent="0.25">
      <c r="A312" s="159">
        <v>81617905</v>
      </c>
      <c r="B312" s="159" t="s">
        <v>2223</v>
      </c>
      <c r="C312" s="446" t="str">
        <f>VLOOKUP(B312,Satser!$I$133:$M$160,2,FALSE)</f>
        <v>AD</v>
      </c>
      <c r="D312" s="220" t="s">
        <v>2791</v>
      </c>
      <c r="E312" s="260"/>
      <c r="F312" s="20"/>
      <c r="G312" s="75"/>
      <c r="H312" s="458">
        <v>2018</v>
      </c>
      <c r="I312" s="75"/>
      <c r="J312" s="110"/>
      <c r="K312" s="120">
        <f>IF(B312="",0,VLOOKUP(B312,Satser!$D$167:$F$194,3,FALSE)*IF(AA312="",0,VLOOKUP(AA312,Satser!$H$2:$J$14,2,FALSE)))</f>
        <v>29746.802441382013</v>
      </c>
      <c r="L312" s="120">
        <f>IF(B312="",0,VLOOKUP(B312,Satser!$I$167:$L$194,4,FALSE)*IF(AA312="",0,VLOOKUP(AA312,Satser!$H$2:$J$14,3,FALSE)))</f>
        <v>237974.4195310561</v>
      </c>
      <c r="M312" s="122">
        <f t="shared" si="4"/>
        <v>267721.2219724381</v>
      </c>
      <c r="N312" s="173" t="s">
        <v>1594</v>
      </c>
      <c r="O312" s="110"/>
      <c r="P312" s="110"/>
      <c r="Q312" s="241"/>
      <c r="R312" s="110"/>
      <c r="S312" s="110"/>
      <c r="T312" s="110"/>
      <c r="U312" s="110"/>
      <c r="V312" s="110"/>
      <c r="W312" s="110"/>
      <c r="X312" s="75"/>
      <c r="Y312" s="75"/>
      <c r="Z312" s="75"/>
      <c r="AA312" s="75">
        <v>4</v>
      </c>
      <c r="AB312" s="75">
        <v>12</v>
      </c>
      <c r="AC312" s="75">
        <v>8</v>
      </c>
      <c r="AD312" s="75"/>
      <c r="AE312" s="75"/>
      <c r="AF312" s="75"/>
      <c r="AG312" s="75"/>
      <c r="AH312" s="75"/>
      <c r="AI312" s="75"/>
      <c r="AJ312" s="75"/>
    </row>
    <row r="313" spans="1:36" ht="14.25" customHeight="1" x14ac:dyDescent="0.25">
      <c r="A313" s="159">
        <v>81617906</v>
      </c>
      <c r="B313" s="159" t="s">
        <v>810</v>
      </c>
      <c r="C313" s="446" t="str">
        <f>VLOOKUP(B313,Satser!$I$133:$M$160,2,FALSE)</f>
        <v>HF</v>
      </c>
      <c r="D313" s="220" t="s">
        <v>2791</v>
      </c>
      <c r="E313" s="260"/>
      <c r="F313" s="20"/>
      <c r="G313" s="75"/>
      <c r="H313" s="458">
        <v>2018</v>
      </c>
      <c r="I313" s="75"/>
      <c r="J313" s="110"/>
      <c r="K313" s="120">
        <f>IF(B313="",0,VLOOKUP(B313,Satser!$D$167:$F$194,3,FALSE)*IF(AA313="",0,VLOOKUP(AA313,Satser!$H$2:$J$14,2,FALSE)))</f>
        <v>21247.716029558582</v>
      </c>
      <c r="L313" s="120">
        <f>IF(B313="",0,VLOOKUP(B313,Satser!$I$167:$L$194,4,FALSE)*IF(AA313="",0,VLOOKUP(AA313,Satser!$H$2:$J$14,3,FALSE)))</f>
        <v>237974.4195310561</v>
      </c>
      <c r="M313" s="122">
        <f t="shared" si="4"/>
        <v>259222.1355606147</v>
      </c>
      <c r="N313" s="173" t="s">
        <v>1594</v>
      </c>
      <c r="O313" s="110"/>
      <c r="P313" s="110"/>
      <c r="Q313" s="241"/>
      <c r="R313" s="110"/>
      <c r="S313" s="110"/>
      <c r="T313" s="110"/>
      <c r="U313" s="110"/>
      <c r="V313" s="110"/>
      <c r="W313" s="110"/>
      <c r="X313" s="75"/>
      <c r="Y313" s="75"/>
      <c r="Z313" s="75"/>
      <c r="AA313" s="75">
        <v>4</v>
      </c>
      <c r="AB313" s="75">
        <v>12</v>
      </c>
      <c r="AC313" s="75">
        <v>8</v>
      </c>
      <c r="AD313" s="75"/>
      <c r="AE313" s="75"/>
      <c r="AF313" s="75"/>
      <c r="AG313" s="75"/>
      <c r="AH313" s="75"/>
      <c r="AI313" s="75"/>
      <c r="AJ313" s="75"/>
    </row>
    <row r="314" spans="1:36" ht="14.25" customHeight="1" x14ac:dyDescent="0.25">
      <c r="A314" s="159">
        <v>81617907</v>
      </c>
      <c r="B314" s="159" t="s">
        <v>810</v>
      </c>
      <c r="C314" s="446" t="str">
        <f>VLOOKUP(B314,Satser!$I$133:$M$160,2,FALSE)</f>
        <v>HF</v>
      </c>
      <c r="D314" s="220" t="s">
        <v>2791</v>
      </c>
      <c r="E314" s="260"/>
      <c r="F314" s="20"/>
      <c r="G314" s="75"/>
      <c r="H314" s="458">
        <v>2018</v>
      </c>
      <c r="I314" s="75"/>
      <c r="J314" s="110"/>
      <c r="K314" s="120">
        <f>IF(B314="",0,VLOOKUP(B314,Satser!$D$167:$F$194,3,FALSE)*IF(AA314="",0,VLOOKUP(AA314,Satser!$H$2:$J$14,2,FALSE)))</f>
        <v>21247.716029558582</v>
      </c>
      <c r="L314" s="120">
        <f>IF(B314="",0,VLOOKUP(B314,Satser!$I$167:$L$194,4,FALSE)*IF(AA314="",0,VLOOKUP(AA314,Satser!$H$2:$J$14,3,FALSE)))</f>
        <v>237974.4195310561</v>
      </c>
      <c r="M314" s="122">
        <f t="shared" si="4"/>
        <v>259222.1355606147</v>
      </c>
      <c r="N314" s="173" t="s">
        <v>1594</v>
      </c>
      <c r="O314" s="110"/>
      <c r="P314" s="110"/>
      <c r="Q314" s="241"/>
      <c r="R314" s="110"/>
      <c r="S314" s="110"/>
      <c r="T314" s="110"/>
      <c r="U314" s="110"/>
      <c r="V314" s="110"/>
      <c r="W314" s="110"/>
      <c r="X314" s="75"/>
      <c r="Y314" s="75"/>
      <c r="Z314" s="75"/>
      <c r="AA314" s="75">
        <v>4</v>
      </c>
      <c r="AB314" s="75">
        <v>12</v>
      </c>
      <c r="AC314" s="75">
        <v>8</v>
      </c>
      <c r="AD314" s="75"/>
      <c r="AE314" s="75"/>
      <c r="AF314" s="75"/>
      <c r="AG314" s="75"/>
      <c r="AH314" s="75"/>
      <c r="AI314" s="75"/>
      <c r="AJ314" s="75"/>
    </row>
    <row r="315" spans="1:36" ht="14.25" customHeight="1" x14ac:dyDescent="0.25">
      <c r="A315" s="159">
        <v>81617908</v>
      </c>
      <c r="B315" s="159" t="s">
        <v>2224</v>
      </c>
      <c r="C315" s="446" t="str">
        <f>VLOOKUP(B315,Satser!$I$133:$M$160,2,FALSE)</f>
        <v>IE</v>
      </c>
      <c r="D315" s="220" t="s">
        <v>2791</v>
      </c>
      <c r="E315" s="260"/>
      <c r="F315" s="20"/>
      <c r="G315" s="75"/>
      <c r="H315" s="458">
        <v>2018</v>
      </c>
      <c r="I315" s="75"/>
      <c r="J315" s="110"/>
      <c r="K315" s="120">
        <f>IF(B315="",0,VLOOKUP(B315,Satser!$D$167:$F$194,3,FALSE)*IF(AA315="",0,VLOOKUP(AA315,Satser!$H$2:$J$14,2,FALSE)))</f>
        <v>29746.802441382013</v>
      </c>
      <c r="L315" s="120">
        <f>IF(B315="",0,VLOOKUP(B315,Satser!$I$167:$L$194,4,FALSE)*IF(AA315="",0,VLOOKUP(AA315,Satser!$H$2:$J$14,3,FALSE)))</f>
        <v>237974.4195310561</v>
      </c>
      <c r="M315" s="122">
        <f t="shared" si="4"/>
        <v>267721.2219724381</v>
      </c>
      <c r="N315" s="173" t="s">
        <v>1594</v>
      </c>
      <c r="O315" s="110"/>
      <c r="P315" s="110"/>
      <c r="Q315" s="241"/>
      <c r="R315" s="110"/>
      <c r="S315" s="110"/>
      <c r="T315" s="110"/>
      <c r="U315" s="110"/>
      <c r="V315" s="110"/>
      <c r="W315" s="110"/>
      <c r="X315" s="75"/>
      <c r="Y315" s="75"/>
      <c r="Z315" s="75"/>
      <c r="AA315" s="75">
        <v>4</v>
      </c>
      <c r="AB315" s="75">
        <v>12</v>
      </c>
      <c r="AC315" s="75">
        <v>8</v>
      </c>
      <c r="AD315" s="75"/>
      <c r="AE315" s="75"/>
      <c r="AF315" s="75"/>
      <c r="AG315" s="75"/>
      <c r="AH315" s="75"/>
      <c r="AI315" s="75"/>
      <c r="AJ315" s="75"/>
    </row>
    <row r="316" spans="1:36" ht="14.25" customHeight="1" x14ac:dyDescent="0.25">
      <c r="A316" s="159">
        <v>81617909</v>
      </c>
      <c r="B316" s="159" t="s">
        <v>2224</v>
      </c>
      <c r="C316" s="446" t="str">
        <f>VLOOKUP(B316,Satser!$I$133:$M$160,2,FALSE)</f>
        <v>IE</v>
      </c>
      <c r="D316" s="220" t="s">
        <v>2791</v>
      </c>
      <c r="E316" s="260"/>
      <c r="F316" s="20"/>
      <c r="G316" s="75"/>
      <c r="H316" s="458">
        <v>2018</v>
      </c>
      <c r="I316" s="75"/>
      <c r="J316" s="110"/>
      <c r="K316" s="120">
        <f>IF(B316="",0,VLOOKUP(B316,Satser!$D$167:$F$194,3,FALSE)*IF(AA316="",0,VLOOKUP(AA316,Satser!$H$2:$J$14,2,FALSE)))</f>
        <v>29746.802441382013</v>
      </c>
      <c r="L316" s="120">
        <f>IF(B316="",0,VLOOKUP(B316,Satser!$I$167:$L$194,4,FALSE)*IF(AA316="",0,VLOOKUP(AA316,Satser!$H$2:$J$14,3,FALSE)))</f>
        <v>237974.4195310561</v>
      </c>
      <c r="M316" s="122">
        <f t="shared" si="4"/>
        <v>267721.2219724381</v>
      </c>
      <c r="N316" s="173" t="s">
        <v>1594</v>
      </c>
      <c r="O316" s="110"/>
      <c r="P316" s="110"/>
      <c r="Q316" s="241"/>
      <c r="R316" s="110"/>
      <c r="S316" s="110"/>
      <c r="T316" s="110"/>
      <c r="U316" s="110"/>
      <c r="V316" s="110"/>
      <c r="W316" s="110"/>
      <c r="X316" s="75"/>
      <c r="Y316" s="75"/>
      <c r="Z316" s="75"/>
      <c r="AA316" s="75">
        <v>4</v>
      </c>
      <c r="AB316" s="75">
        <v>12</v>
      </c>
      <c r="AC316" s="75">
        <v>8</v>
      </c>
      <c r="AD316" s="75"/>
      <c r="AE316" s="75"/>
      <c r="AF316" s="75"/>
      <c r="AG316" s="75"/>
      <c r="AH316" s="75"/>
      <c r="AI316" s="75"/>
      <c r="AJ316" s="75"/>
    </row>
    <row r="317" spans="1:36" ht="14.25" customHeight="1" x14ac:dyDescent="0.25">
      <c r="A317" s="159">
        <v>81617910</v>
      </c>
      <c r="B317" s="159" t="s">
        <v>2224</v>
      </c>
      <c r="C317" s="446" t="str">
        <f>VLOOKUP(B317,Satser!$I$133:$M$160,2,FALSE)</f>
        <v>IE</v>
      </c>
      <c r="D317" s="220" t="s">
        <v>2791</v>
      </c>
      <c r="E317" s="260"/>
      <c r="F317" s="20"/>
      <c r="G317" s="75"/>
      <c r="H317" s="458">
        <v>2018</v>
      </c>
      <c r="I317" s="75"/>
      <c r="J317" s="110"/>
      <c r="K317" s="120">
        <f>IF(B317="",0,VLOOKUP(B317,Satser!$D$167:$F$194,3,FALSE)*IF(AA317="",0,VLOOKUP(AA317,Satser!$H$2:$J$14,2,FALSE)))</f>
        <v>29746.802441382013</v>
      </c>
      <c r="L317" s="120">
        <f>IF(B317="",0,VLOOKUP(B317,Satser!$I$167:$L$194,4,FALSE)*IF(AA317="",0,VLOOKUP(AA317,Satser!$H$2:$J$14,3,FALSE)))</f>
        <v>237974.4195310561</v>
      </c>
      <c r="M317" s="122">
        <f t="shared" si="4"/>
        <v>267721.2219724381</v>
      </c>
      <c r="N317" s="173" t="s">
        <v>1594</v>
      </c>
      <c r="O317" s="110"/>
      <c r="P317" s="110"/>
      <c r="Q317" s="241"/>
      <c r="R317" s="110"/>
      <c r="S317" s="110"/>
      <c r="T317" s="110"/>
      <c r="U317" s="110"/>
      <c r="V317" s="110"/>
      <c r="W317" s="110"/>
      <c r="X317" s="75"/>
      <c r="Y317" s="75"/>
      <c r="Z317" s="75"/>
      <c r="AA317" s="75">
        <v>4</v>
      </c>
      <c r="AB317" s="75">
        <v>12</v>
      </c>
      <c r="AC317" s="75">
        <v>8</v>
      </c>
      <c r="AD317" s="75"/>
      <c r="AE317" s="75"/>
      <c r="AF317" s="75"/>
      <c r="AG317" s="75"/>
      <c r="AH317" s="75"/>
      <c r="AI317" s="75"/>
      <c r="AJ317" s="75"/>
    </row>
    <row r="318" spans="1:36" ht="14.25" customHeight="1" x14ac:dyDescent="0.25">
      <c r="A318" s="159">
        <v>81617911</v>
      </c>
      <c r="B318" s="159" t="s">
        <v>2225</v>
      </c>
      <c r="C318" s="446" t="str">
        <f>VLOOKUP(B318,Satser!$I$133:$M$160,2,FALSE)</f>
        <v>IV</v>
      </c>
      <c r="D318" s="220" t="s">
        <v>2791</v>
      </c>
      <c r="E318" s="260"/>
      <c r="F318" s="20"/>
      <c r="G318" s="75"/>
      <c r="H318" s="458">
        <v>2018</v>
      </c>
      <c r="I318" s="75"/>
      <c r="J318" s="110"/>
      <c r="K318" s="120">
        <f>IF(B318="",0,VLOOKUP(B318,Satser!$D$167:$F$194,3,FALSE)*IF(AA318="",0,VLOOKUP(AA318,Satser!$H$2:$J$14,2,FALSE)))</f>
        <v>29746.802441382013</v>
      </c>
      <c r="L318" s="120">
        <f>IF(B318="",0,VLOOKUP(B318,Satser!$I$167:$L$194,4,FALSE)*IF(AA318="",0,VLOOKUP(AA318,Satser!$H$2:$J$14,3,FALSE)))</f>
        <v>237974.4195310561</v>
      </c>
      <c r="M318" s="122">
        <f t="shared" si="4"/>
        <v>267721.2219724381</v>
      </c>
      <c r="N318" s="173" t="s">
        <v>1594</v>
      </c>
      <c r="O318" s="110"/>
      <c r="P318" s="110"/>
      <c r="Q318" s="241"/>
      <c r="R318" s="110"/>
      <c r="S318" s="110"/>
      <c r="T318" s="110"/>
      <c r="U318" s="110"/>
      <c r="V318" s="110"/>
      <c r="W318" s="110"/>
      <c r="X318" s="75"/>
      <c r="Y318" s="75"/>
      <c r="Z318" s="75"/>
      <c r="AA318" s="75">
        <v>4</v>
      </c>
      <c r="AB318" s="75">
        <v>12</v>
      </c>
      <c r="AC318" s="75">
        <v>8</v>
      </c>
      <c r="AD318" s="75"/>
      <c r="AE318" s="75"/>
      <c r="AF318" s="75"/>
      <c r="AG318" s="75"/>
      <c r="AH318" s="75"/>
      <c r="AI318" s="75"/>
      <c r="AJ318" s="75"/>
    </row>
    <row r="319" spans="1:36" ht="14.25" customHeight="1" x14ac:dyDescent="0.25">
      <c r="A319" s="159">
        <v>81617912</v>
      </c>
      <c r="B319" s="159" t="s">
        <v>2225</v>
      </c>
      <c r="C319" s="446" t="str">
        <f>VLOOKUP(B319,Satser!$I$133:$M$160,2,FALSE)</f>
        <v>IV</v>
      </c>
      <c r="D319" s="220" t="s">
        <v>2791</v>
      </c>
      <c r="E319" s="260"/>
      <c r="F319" s="20"/>
      <c r="G319" s="75"/>
      <c r="H319" s="458">
        <v>2018</v>
      </c>
      <c r="I319" s="75"/>
      <c r="J319" s="110"/>
      <c r="K319" s="120">
        <f>IF(B319="",0,VLOOKUP(B319,Satser!$D$167:$F$194,3,FALSE)*IF(AA319="",0,VLOOKUP(AA319,Satser!$H$2:$J$14,2,FALSE)))</f>
        <v>29746.802441382013</v>
      </c>
      <c r="L319" s="120">
        <f>IF(B319="",0,VLOOKUP(B319,Satser!$I$167:$L$194,4,FALSE)*IF(AA319="",0,VLOOKUP(AA319,Satser!$H$2:$J$14,3,FALSE)))</f>
        <v>237974.4195310561</v>
      </c>
      <c r="M319" s="122">
        <f t="shared" si="4"/>
        <v>267721.2219724381</v>
      </c>
      <c r="N319" s="173" t="s">
        <v>1594</v>
      </c>
      <c r="O319" s="110"/>
      <c r="P319" s="110"/>
      <c r="Q319" s="241"/>
      <c r="R319" s="110"/>
      <c r="S319" s="110"/>
      <c r="T319" s="110"/>
      <c r="U319" s="110"/>
      <c r="V319" s="110"/>
      <c r="W319" s="110"/>
      <c r="X319" s="75"/>
      <c r="Y319" s="75"/>
      <c r="Z319" s="75"/>
      <c r="AA319" s="75">
        <v>4</v>
      </c>
      <c r="AB319" s="75">
        <v>12</v>
      </c>
      <c r="AC319" s="75">
        <v>8</v>
      </c>
      <c r="AD319" s="75"/>
      <c r="AE319" s="75"/>
      <c r="AF319" s="75"/>
      <c r="AG319" s="75"/>
      <c r="AH319" s="75"/>
      <c r="AI319" s="75"/>
      <c r="AJ319" s="75"/>
    </row>
    <row r="320" spans="1:36" ht="14.25" customHeight="1" x14ac:dyDescent="0.25">
      <c r="A320" s="159">
        <v>81617913</v>
      </c>
      <c r="B320" s="159" t="s">
        <v>2225</v>
      </c>
      <c r="C320" s="446" t="str">
        <f>VLOOKUP(B320,Satser!$I$133:$M$160,2,FALSE)</f>
        <v>IV</v>
      </c>
      <c r="D320" s="220" t="s">
        <v>2791</v>
      </c>
      <c r="E320" s="260"/>
      <c r="F320" s="20"/>
      <c r="G320" s="75"/>
      <c r="H320" s="458">
        <v>2018</v>
      </c>
      <c r="I320" s="75"/>
      <c r="J320" s="110"/>
      <c r="K320" s="120">
        <f>IF(B320="",0,VLOOKUP(B320,Satser!$D$167:$F$194,3,FALSE)*IF(AA320="",0,VLOOKUP(AA320,Satser!$H$2:$J$14,2,FALSE)))</f>
        <v>29746.802441382013</v>
      </c>
      <c r="L320" s="120">
        <f>IF(B320="",0,VLOOKUP(B320,Satser!$I$167:$L$194,4,FALSE)*IF(AA320="",0,VLOOKUP(AA320,Satser!$H$2:$J$14,3,FALSE)))</f>
        <v>237974.4195310561</v>
      </c>
      <c r="M320" s="122">
        <f t="shared" si="4"/>
        <v>267721.2219724381</v>
      </c>
      <c r="N320" s="173" t="s">
        <v>1594</v>
      </c>
      <c r="O320" s="110"/>
      <c r="P320" s="110"/>
      <c r="Q320" s="241"/>
      <c r="R320" s="110"/>
      <c r="S320" s="110"/>
      <c r="T320" s="110"/>
      <c r="U320" s="110"/>
      <c r="V320" s="110"/>
      <c r="W320" s="110"/>
      <c r="X320" s="75"/>
      <c r="Y320" s="75"/>
      <c r="Z320" s="75"/>
      <c r="AA320" s="75">
        <v>4</v>
      </c>
      <c r="AB320" s="75">
        <v>12</v>
      </c>
      <c r="AC320" s="75">
        <v>8</v>
      </c>
      <c r="AD320" s="75"/>
      <c r="AE320" s="75"/>
      <c r="AF320" s="75"/>
      <c r="AG320" s="75"/>
      <c r="AH320" s="75"/>
      <c r="AI320" s="75"/>
      <c r="AJ320" s="75"/>
    </row>
    <row r="321" spans="1:36" ht="14.25" customHeight="1" x14ac:dyDescent="0.25">
      <c r="A321" s="159">
        <v>81617914</v>
      </c>
      <c r="B321" s="159" t="s">
        <v>2225</v>
      </c>
      <c r="C321" s="446" t="str">
        <f>VLOOKUP(B321,Satser!$I$133:$M$160,2,FALSE)</f>
        <v>IV</v>
      </c>
      <c r="D321" s="220" t="s">
        <v>2791</v>
      </c>
      <c r="E321" s="260"/>
      <c r="F321" s="20"/>
      <c r="G321" s="75"/>
      <c r="H321" s="458">
        <v>2018</v>
      </c>
      <c r="I321" s="75"/>
      <c r="J321" s="110"/>
      <c r="K321" s="120">
        <f>IF(B321="",0,VLOOKUP(B321,Satser!$D$167:$F$194,3,FALSE)*IF(AA321="",0,VLOOKUP(AA321,Satser!$H$2:$J$14,2,FALSE)))</f>
        <v>29746.802441382013</v>
      </c>
      <c r="L321" s="120">
        <f>IF(B321="",0,VLOOKUP(B321,Satser!$I$167:$L$194,4,FALSE)*IF(AA321="",0,VLOOKUP(AA321,Satser!$H$2:$J$14,3,FALSE)))</f>
        <v>237974.4195310561</v>
      </c>
      <c r="M321" s="122">
        <f t="shared" si="4"/>
        <v>267721.2219724381</v>
      </c>
      <c r="N321" s="173" t="s">
        <v>1594</v>
      </c>
      <c r="O321" s="110"/>
      <c r="P321" s="110"/>
      <c r="Q321" s="241"/>
      <c r="R321" s="110"/>
      <c r="S321" s="110"/>
      <c r="T321" s="110"/>
      <c r="U321" s="110"/>
      <c r="V321" s="110"/>
      <c r="W321" s="110"/>
      <c r="X321" s="75"/>
      <c r="Y321" s="75"/>
      <c r="Z321" s="75"/>
      <c r="AA321" s="75">
        <v>4</v>
      </c>
      <c r="AB321" s="75">
        <v>12</v>
      </c>
      <c r="AC321" s="75">
        <v>8</v>
      </c>
      <c r="AD321" s="75"/>
      <c r="AE321" s="75"/>
      <c r="AF321" s="75"/>
      <c r="AG321" s="75"/>
      <c r="AH321" s="75"/>
      <c r="AI321" s="75"/>
      <c r="AJ321" s="75"/>
    </row>
    <row r="322" spans="1:36" ht="14.25" customHeight="1" x14ac:dyDescent="0.25">
      <c r="A322" s="159">
        <v>81617915</v>
      </c>
      <c r="B322" s="159" t="s">
        <v>2226</v>
      </c>
      <c r="C322" s="446" t="str">
        <f>VLOOKUP(B322,Satser!$I$133:$M$160,2,FALSE)</f>
        <v>MH</v>
      </c>
      <c r="D322" s="220" t="s">
        <v>2791</v>
      </c>
      <c r="E322" s="260"/>
      <c r="F322" s="20"/>
      <c r="G322" s="75"/>
      <c r="H322" s="458">
        <v>2018</v>
      </c>
      <c r="I322" s="75"/>
      <c r="J322" s="110"/>
      <c r="K322" s="120">
        <f>IF(B322="",0,VLOOKUP(B322,Satser!$D$167:$F$194,3,FALSE)*IF(AA322="",0,VLOOKUP(AA322,Satser!$H$2:$J$14,2,FALSE)))</f>
        <v>42495.432059117164</v>
      </c>
      <c r="L322" s="120">
        <f>IF(B322="",0,VLOOKUP(B322,Satser!$I$167:$L$194,4,FALSE)*IF(AA322="",0,VLOOKUP(AA322,Satser!$H$2:$J$14,3,FALSE)))</f>
        <v>237974.4195310561</v>
      </c>
      <c r="M322" s="122">
        <f t="shared" si="4"/>
        <v>280469.85159017326</v>
      </c>
      <c r="N322" s="173" t="s">
        <v>1594</v>
      </c>
      <c r="O322" s="110"/>
      <c r="P322" s="110"/>
      <c r="Q322" s="241"/>
      <c r="R322" s="110"/>
      <c r="S322" s="110"/>
      <c r="T322" s="110"/>
      <c r="U322" s="110"/>
      <c r="V322" s="110"/>
      <c r="W322" s="110"/>
      <c r="X322" s="75"/>
      <c r="Y322" s="75"/>
      <c r="Z322" s="75"/>
      <c r="AA322" s="75">
        <v>4</v>
      </c>
      <c r="AB322" s="75">
        <v>12</v>
      </c>
      <c r="AC322" s="75">
        <v>8</v>
      </c>
      <c r="AD322" s="75"/>
      <c r="AE322" s="75"/>
      <c r="AF322" s="75"/>
      <c r="AG322" s="75"/>
      <c r="AH322" s="75"/>
      <c r="AI322" s="75"/>
      <c r="AJ322" s="75"/>
    </row>
    <row r="323" spans="1:36" ht="14.25" customHeight="1" x14ac:dyDescent="0.25">
      <c r="A323" s="159">
        <v>81617916</v>
      </c>
      <c r="B323" s="159" t="s">
        <v>2226</v>
      </c>
      <c r="C323" s="446" t="str">
        <f>VLOOKUP(B323,Satser!$I$133:$M$160,2,FALSE)</f>
        <v>MH</v>
      </c>
      <c r="D323" s="220" t="s">
        <v>2791</v>
      </c>
      <c r="E323" s="260"/>
      <c r="F323" s="20"/>
      <c r="G323" s="75"/>
      <c r="H323" s="458">
        <v>2018</v>
      </c>
      <c r="I323" s="75"/>
      <c r="J323" s="110"/>
      <c r="K323" s="120">
        <f>IF(B323="",0,VLOOKUP(B323,Satser!$D$167:$F$194,3,FALSE)*IF(AA323="",0,VLOOKUP(AA323,Satser!$H$2:$J$14,2,FALSE)))</f>
        <v>42495.432059117164</v>
      </c>
      <c r="L323" s="120">
        <f>IF(B323="",0,VLOOKUP(B323,Satser!$I$167:$L$194,4,FALSE)*IF(AA323="",0,VLOOKUP(AA323,Satser!$H$2:$J$14,3,FALSE)))</f>
        <v>237974.4195310561</v>
      </c>
      <c r="M323" s="122">
        <f t="shared" si="4"/>
        <v>280469.85159017326</v>
      </c>
      <c r="N323" s="173" t="s">
        <v>1594</v>
      </c>
      <c r="O323" s="110"/>
      <c r="P323" s="110"/>
      <c r="Q323" s="241"/>
      <c r="R323" s="110"/>
      <c r="S323" s="110"/>
      <c r="T323" s="110"/>
      <c r="U323" s="110"/>
      <c r="V323" s="110"/>
      <c r="W323" s="110"/>
      <c r="X323" s="75"/>
      <c r="Y323" s="75"/>
      <c r="Z323" s="75"/>
      <c r="AA323" s="75">
        <v>4</v>
      </c>
      <c r="AB323" s="75">
        <v>12</v>
      </c>
      <c r="AC323" s="75">
        <v>8</v>
      </c>
      <c r="AD323" s="75"/>
      <c r="AE323" s="75"/>
      <c r="AF323" s="75"/>
      <c r="AG323" s="75"/>
      <c r="AH323" s="75"/>
      <c r="AI323" s="75"/>
      <c r="AJ323" s="75"/>
    </row>
    <row r="324" spans="1:36" ht="14.25" customHeight="1" x14ac:dyDescent="0.25">
      <c r="A324" s="159">
        <v>81617917</v>
      </c>
      <c r="B324" s="159" t="s">
        <v>2226</v>
      </c>
      <c r="C324" s="446" t="str">
        <f>VLOOKUP(B324,Satser!$I$133:$M$160,2,FALSE)</f>
        <v>MH</v>
      </c>
      <c r="D324" s="220" t="s">
        <v>2791</v>
      </c>
      <c r="E324" s="260"/>
      <c r="F324" s="20"/>
      <c r="G324" s="75"/>
      <c r="H324" s="458">
        <v>2018</v>
      </c>
      <c r="I324" s="75"/>
      <c r="J324" s="110"/>
      <c r="K324" s="120">
        <f>IF(B324="",0,VLOOKUP(B324,Satser!$D$167:$F$194,3,FALSE)*IF(AA324="",0,VLOOKUP(AA324,Satser!$H$2:$J$14,2,FALSE)))</f>
        <v>42495.432059117164</v>
      </c>
      <c r="L324" s="120">
        <f>IF(B324="",0,VLOOKUP(B324,Satser!$I$167:$L$194,4,FALSE)*IF(AA324="",0,VLOOKUP(AA324,Satser!$H$2:$J$14,3,FALSE)))</f>
        <v>237974.4195310561</v>
      </c>
      <c r="M324" s="122">
        <f t="shared" si="4"/>
        <v>280469.85159017326</v>
      </c>
      <c r="N324" s="173" t="s">
        <v>1594</v>
      </c>
      <c r="O324" s="110"/>
      <c r="P324" s="110"/>
      <c r="Q324" s="241"/>
      <c r="R324" s="110"/>
      <c r="S324" s="110"/>
      <c r="T324" s="110"/>
      <c r="U324" s="110"/>
      <c r="V324" s="110"/>
      <c r="W324" s="110"/>
      <c r="X324" s="75"/>
      <c r="Y324" s="75"/>
      <c r="Z324" s="75"/>
      <c r="AA324" s="75">
        <v>4</v>
      </c>
      <c r="AB324" s="75">
        <v>12</v>
      </c>
      <c r="AC324" s="75">
        <v>8</v>
      </c>
      <c r="AD324" s="75"/>
      <c r="AE324" s="75"/>
      <c r="AF324" s="75"/>
      <c r="AG324" s="75"/>
      <c r="AH324" s="75"/>
      <c r="AI324" s="75"/>
      <c r="AJ324" s="75"/>
    </row>
    <row r="325" spans="1:36" ht="14.25" customHeight="1" x14ac:dyDescent="0.25">
      <c r="A325" s="159">
        <v>81617918</v>
      </c>
      <c r="B325" s="159" t="s">
        <v>2228</v>
      </c>
      <c r="C325" s="446" t="str">
        <f>VLOOKUP(B325,Satser!$I$133:$M$160,2,FALSE)</f>
        <v>SU</v>
      </c>
      <c r="D325" s="220" t="s">
        <v>2791</v>
      </c>
      <c r="E325" s="260"/>
      <c r="F325" s="20"/>
      <c r="G325" s="75"/>
      <c r="H325" s="458">
        <v>2018</v>
      </c>
      <c r="I325" s="75"/>
      <c r="J325" s="110"/>
      <c r="K325" s="120">
        <f>IF(B325="",0,VLOOKUP(B325,Satser!$D$167:$F$194,3,FALSE)*IF(AA325="",0,VLOOKUP(AA325,Satser!$H$2:$J$14,2,FALSE)))</f>
        <v>21247.716029558582</v>
      </c>
      <c r="L325" s="120">
        <f>IF(B325="",0,VLOOKUP(B325,Satser!$I$167:$L$194,4,FALSE)*IF(AA325="",0,VLOOKUP(AA325,Satser!$H$2:$J$14,3,FALSE)))</f>
        <v>237974.4195310561</v>
      </c>
      <c r="M325" s="122">
        <f t="shared" si="4"/>
        <v>259222.1355606147</v>
      </c>
      <c r="N325" s="173" t="s">
        <v>1594</v>
      </c>
      <c r="O325" s="110"/>
      <c r="P325" s="110"/>
      <c r="Q325" s="241"/>
      <c r="R325" s="110"/>
      <c r="S325" s="110"/>
      <c r="T325" s="110"/>
      <c r="U325" s="110"/>
      <c r="V325" s="110"/>
      <c r="W325" s="110"/>
      <c r="X325" s="75"/>
      <c r="Y325" s="75"/>
      <c r="Z325" s="75"/>
      <c r="AA325" s="75">
        <v>4</v>
      </c>
      <c r="AB325" s="75">
        <v>12</v>
      </c>
      <c r="AC325" s="75">
        <v>8</v>
      </c>
      <c r="AD325" s="75"/>
      <c r="AE325" s="75"/>
      <c r="AF325" s="75"/>
      <c r="AG325" s="75"/>
      <c r="AH325" s="75"/>
      <c r="AI325" s="75"/>
      <c r="AJ325" s="75"/>
    </row>
    <row r="326" spans="1:36" ht="14.25" customHeight="1" x14ac:dyDescent="0.25">
      <c r="A326" s="159">
        <v>81617919</v>
      </c>
      <c r="B326" s="159" t="s">
        <v>2228</v>
      </c>
      <c r="C326" s="446" t="str">
        <f>VLOOKUP(B326,Satser!$I$133:$M$160,2,FALSE)</f>
        <v>SU</v>
      </c>
      <c r="D326" s="220" t="s">
        <v>2791</v>
      </c>
      <c r="E326" s="260"/>
      <c r="F326" s="20"/>
      <c r="G326" s="75"/>
      <c r="H326" s="458">
        <v>2018</v>
      </c>
      <c r="I326" s="75"/>
      <c r="J326" s="110"/>
      <c r="K326" s="120">
        <f>IF(B326="",0,VLOOKUP(B326,Satser!$D$167:$F$194,3,FALSE)*IF(AA326="",0,VLOOKUP(AA326,Satser!$H$2:$J$14,2,FALSE)))</f>
        <v>21247.716029558582</v>
      </c>
      <c r="L326" s="120">
        <f>IF(B326="",0,VLOOKUP(B326,Satser!$I$167:$L$194,4,FALSE)*IF(AA326="",0,VLOOKUP(AA326,Satser!$H$2:$J$14,3,FALSE)))</f>
        <v>237974.4195310561</v>
      </c>
      <c r="M326" s="122">
        <f t="shared" si="4"/>
        <v>259222.1355606147</v>
      </c>
      <c r="N326" s="173" t="s">
        <v>1594</v>
      </c>
      <c r="O326" s="110"/>
      <c r="P326" s="110"/>
      <c r="Q326" s="241"/>
      <c r="R326" s="110"/>
      <c r="S326" s="110"/>
      <c r="T326" s="110"/>
      <c r="U326" s="110"/>
      <c r="V326" s="110"/>
      <c r="W326" s="110"/>
      <c r="X326" s="75"/>
      <c r="Y326" s="75"/>
      <c r="Z326" s="75"/>
      <c r="AA326" s="75">
        <v>4</v>
      </c>
      <c r="AB326" s="75">
        <v>12</v>
      </c>
      <c r="AC326" s="75">
        <v>8</v>
      </c>
      <c r="AD326" s="75"/>
      <c r="AE326" s="75"/>
      <c r="AF326" s="75"/>
      <c r="AG326" s="75"/>
      <c r="AH326" s="75"/>
      <c r="AI326" s="75"/>
      <c r="AJ326" s="75"/>
    </row>
    <row r="327" spans="1:36" ht="14.25" customHeight="1" x14ac:dyDescent="0.25">
      <c r="A327" s="159">
        <v>81617920</v>
      </c>
      <c r="B327" s="159" t="s">
        <v>2228</v>
      </c>
      <c r="C327" s="446" t="str">
        <f>VLOOKUP(B327,Satser!$I$133:$M$160,2,FALSE)</f>
        <v>SU</v>
      </c>
      <c r="D327" s="220" t="s">
        <v>2791</v>
      </c>
      <c r="E327" s="260"/>
      <c r="F327" s="20"/>
      <c r="G327" s="75"/>
      <c r="H327" s="458">
        <v>2018</v>
      </c>
      <c r="I327" s="75"/>
      <c r="J327" s="110"/>
      <c r="K327" s="120">
        <f>IF(B327="",0,VLOOKUP(B327,Satser!$D$167:$F$194,3,FALSE)*IF(AA327="",0,VLOOKUP(AA327,Satser!$H$2:$J$14,2,FALSE)))</f>
        <v>21247.716029558582</v>
      </c>
      <c r="L327" s="120">
        <f>IF(B327="",0,VLOOKUP(B327,Satser!$I$167:$L$194,4,FALSE)*IF(AA327="",0,VLOOKUP(AA327,Satser!$H$2:$J$14,3,FALSE)))</f>
        <v>237974.4195310561</v>
      </c>
      <c r="M327" s="122">
        <f t="shared" si="4"/>
        <v>259222.1355606147</v>
      </c>
      <c r="N327" s="173" t="s">
        <v>1594</v>
      </c>
      <c r="O327" s="110"/>
      <c r="P327" s="110"/>
      <c r="Q327" s="241"/>
      <c r="R327" s="110"/>
      <c r="S327" s="110"/>
      <c r="T327" s="110"/>
      <c r="U327" s="110"/>
      <c r="V327" s="110"/>
      <c r="W327" s="110"/>
      <c r="X327" s="75"/>
      <c r="Y327" s="75"/>
      <c r="Z327" s="75"/>
      <c r="AA327" s="75">
        <v>4</v>
      </c>
      <c r="AB327" s="75">
        <v>12</v>
      </c>
      <c r="AC327" s="75">
        <v>8</v>
      </c>
      <c r="AD327" s="75"/>
      <c r="AE327" s="75"/>
      <c r="AF327" s="75"/>
      <c r="AG327" s="75"/>
      <c r="AH327" s="75"/>
      <c r="AI327" s="75"/>
      <c r="AJ327" s="75"/>
    </row>
    <row r="328" spans="1:36" ht="14.25" customHeight="1" x14ac:dyDescent="0.25">
      <c r="A328" s="159">
        <v>81617921</v>
      </c>
      <c r="B328" s="159" t="s">
        <v>2229</v>
      </c>
      <c r="C328" s="446" t="str">
        <f>VLOOKUP(B328,Satser!$I$133:$M$160,2,FALSE)</f>
        <v>ØK</v>
      </c>
      <c r="D328" s="220" t="s">
        <v>2791</v>
      </c>
      <c r="E328" s="260"/>
      <c r="F328" s="20"/>
      <c r="G328" s="75"/>
      <c r="H328" s="458">
        <v>2018</v>
      </c>
      <c r="I328" s="75"/>
      <c r="J328" s="110"/>
      <c r="K328" s="120">
        <f>IF(B328="",0,VLOOKUP(B328,Satser!$D$167:$F$194,3,FALSE)*IF(AA328="",0,VLOOKUP(AA328,Satser!$H$2:$J$14,2,FALSE)))</f>
        <v>29746.802441382013</v>
      </c>
      <c r="L328" s="120">
        <f>IF(B328="",0,VLOOKUP(B328,Satser!$I$167:$L$194,4,FALSE)*IF(AA328="",0,VLOOKUP(AA328,Satser!$H$2:$J$14,3,FALSE)))</f>
        <v>237974.4195310561</v>
      </c>
      <c r="M328" s="122">
        <f t="shared" si="4"/>
        <v>267721.2219724381</v>
      </c>
      <c r="N328" s="173" t="s">
        <v>1594</v>
      </c>
      <c r="O328" s="110"/>
      <c r="P328" s="110"/>
      <c r="Q328" s="241"/>
      <c r="R328" s="110"/>
      <c r="S328" s="110"/>
      <c r="T328" s="110"/>
      <c r="U328" s="110"/>
      <c r="V328" s="110"/>
      <c r="W328" s="110"/>
      <c r="X328" s="75"/>
      <c r="Y328" s="75"/>
      <c r="Z328" s="75"/>
      <c r="AA328" s="75">
        <v>4</v>
      </c>
      <c r="AB328" s="75">
        <v>12</v>
      </c>
      <c r="AC328" s="75">
        <v>8</v>
      </c>
      <c r="AD328" s="75"/>
      <c r="AE328" s="75"/>
      <c r="AF328" s="75"/>
      <c r="AG328" s="75"/>
      <c r="AH328" s="75"/>
      <c r="AI328" s="75"/>
      <c r="AJ328" s="75"/>
    </row>
    <row r="329" spans="1:36" ht="14.25" customHeight="1" x14ac:dyDescent="0.25">
      <c r="A329" s="159">
        <v>81617922</v>
      </c>
      <c r="B329" s="159" t="s">
        <v>2224</v>
      </c>
      <c r="C329" s="446" t="str">
        <f>VLOOKUP(B329,Satser!$I$133:$M$160,2,FALSE)</f>
        <v>IE</v>
      </c>
      <c r="D329" s="220" t="s">
        <v>2876</v>
      </c>
      <c r="E329" s="260">
        <v>632505</v>
      </c>
      <c r="F329" s="20" t="s">
        <v>1812</v>
      </c>
      <c r="G329" s="75"/>
      <c r="H329" s="458">
        <v>2018</v>
      </c>
      <c r="I329" s="75">
        <v>1803</v>
      </c>
      <c r="J329" s="110"/>
      <c r="K329" s="379">
        <f>IF(B329="",0,VLOOKUP(B329,Satser!$D$167:$F$194,3,FALSE)*IF(AA329="",0,VLOOKUP(AA329,Satser!$H$2:$J$14,2,FALSE)))</f>
        <v>74402.716550563549</v>
      </c>
      <c r="L329" s="379">
        <f>IF(B329="",0,VLOOKUP(B329,Satser!$I$167:$L$194,4,FALSE)*IF(AA329="",0,VLOOKUP(AA329,Satser!$H$2:$J$14,3,FALSE)))</f>
        <v>595221.7324045084</v>
      </c>
      <c r="M329" s="380">
        <f t="shared" si="4"/>
        <v>669624.44895507197</v>
      </c>
      <c r="N329" s="173" t="s">
        <v>2884</v>
      </c>
      <c r="O329" s="110"/>
      <c r="P329" s="110"/>
      <c r="Q329" s="241"/>
      <c r="R329" s="110"/>
      <c r="S329" s="110"/>
      <c r="T329" s="110"/>
      <c r="U329" s="110"/>
      <c r="V329" s="110"/>
      <c r="W329" s="110"/>
      <c r="X329" s="75"/>
      <c r="Y329" s="75"/>
      <c r="Z329" s="75"/>
      <c r="AA329" s="75">
        <v>10</v>
      </c>
      <c r="AB329" s="75">
        <v>12</v>
      </c>
      <c r="AC329" s="75">
        <v>2</v>
      </c>
      <c r="AD329" s="75"/>
      <c r="AE329" s="75"/>
      <c r="AF329" s="75"/>
      <c r="AG329" s="75"/>
      <c r="AH329" s="75"/>
      <c r="AI329" s="75"/>
      <c r="AJ329" s="75"/>
    </row>
    <row r="330" spans="1:36" ht="14.25" customHeight="1" x14ac:dyDescent="0.25">
      <c r="A330" s="159">
        <v>81617923</v>
      </c>
      <c r="B330" s="159" t="s">
        <v>557</v>
      </c>
      <c r="C330" s="446" t="str">
        <f>VLOOKUP(B330,Satser!$I$133:$M$160,2,FALSE)</f>
        <v>RE</v>
      </c>
      <c r="D330" s="220" t="s">
        <v>2794</v>
      </c>
      <c r="E330" s="260"/>
      <c r="F330" s="20" t="s">
        <v>1812</v>
      </c>
      <c r="G330" s="75"/>
      <c r="H330" s="458">
        <v>2018</v>
      </c>
      <c r="I330" s="75"/>
      <c r="J330" s="110"/>
      <c r="K330" s="120">
        <f>IF(B330="",0,VLOOKUP(B330,Satser!$D$167:$F$194,3,FALSE)*IF(AA330="",0,VLOOKUP(AA330,Satser!$H$2:$J$14,2,FALSE)))</f>
        <v>29746.802441382013</v>
      </c>
      <c r="L330" s="120">
        <f>IF(B330="",0,VLOOKUP(B330,Satser!$I$167:$L$194,4,FALSE)*IF(AA330="",0,VLOOKUP(AA330,Satser!$H$2:$J$14,3,FALSE)))</f>
        <v>237974.4195310561</v>
      </c>
      <c r="M330" s="122">
        <f t="shared" ref="M330:M336" si="5">SUM(K330:L330)</f>
        <v>267721.2219724381</v>
      </c>
      <c r="N330" s="388" t="s">
        <v>808</v>
      </c>
      <c r="O330" s="110"/>
      <c r="P330" s="110"/>
      <c r="Q330" s="241"/>
      <c r="R330" s="110"/>
      <c r="S330" s="110"/>
      <c r="T330" s="110"/>
      <c r="U330" s="110"/>
      <c r="V330" s="110"/>
      <c r="W330" s="110"/>
      <c r="X330" s="75"/>
      <c r="Y330" s="75"/>
      <c r="Z330" s="75"/>
      <c r="AA330" s="75">
        <v>4</v>
      </c>
      <c r="AB330" s="75">
        <v>12</v>
      </c>
      <c r="AC330" s="75">
        <v>8</v>
      </c>
      <c r="AD330" s="75"/>
      <c r="AE330" s="75"/>
      <c r="AF330" s="75"/>
      <c r="AG330" s="75"/>
      <c r="AH330" s="75"/>
      <c r="AI330" s="75"/>
      <c r="AJ330" s="75"/>
    </row>
    <row r="331" spans="1:36" ht="14.25" customHeight="1" x14ac:dyDescent="0.25">
      <c r="A331" s="159">
        <v>81617924</v>
      </c>
      <c r="B331" s="159" t="s">
        <v>557</v>
      </c>
      <c r="C331" s="446" t="str">
        <f>VLOOKUP(B331,Satser!$I$133:$M$160,2,FALSE)</f>
        <v>RE</v>
      </c>
      <c r="D331" s="220" t="s">
        <v>2795</v>
      </c>
      <c r="E331" s="260"/>
      <c r="F331" s="20" t="s">
        <v>1812</v>
      </c>
      <c r="G331" s="75"/>
      <c r="H331" s="458">
        <v>2018</v>
      </c>
      <c r="I331" s="75"/>
      <c r="J331" s="110"/>
      <c r="K331" s="120">
        <f>IF(B331="",0,VLOOKUP(B331,Satser!$D$167:$F$194,3,FALSE)*IF(AA331="",0,VLOOKUP(AA331,Satser!$H$2:$J$14,2,FALSE)))</f>
        <v>29746.802441382013</v>
      </c>
      <c r="L331" s="120">
        <f>IF(B331="",0,VLOOKUP(B331,Satser!$I$167:$L$194,4,FALSE)*IF(AA331="",0,VLOOKUP(AA331,Satser!$H$2:$J$14,3,FALSE)))</f>
        <v>237974.4195310561</v>
      </c>
      <c r="M331" s="122">
        <f t="shared" si="5"/>
        <v>267721.2219724381</v>
      </c>
      <c r="N331" s="388" t="s">
        <v>808</v>
      </c>
      <c r="O331" s="110"/>
      <c r="P331" s="110"/>
      <c r="Q331" s="241"/>
      <c r="R331" s="110"/>
      <c r="S331" s="110"/>
      <c r="T331" s="110"/>
      <c r="U331" s="110"/>
      <c r="V331" s="110"/>
      <c r="W331" s="110"/>
      <c r="X331" s="75"/>
      <c r="Y331" s="75"/>
      <c r="Z331" s="75"/>
      <c r="AA331" s="75">
        <v>4</v>
      </c>
      <c r="AB331" s="75">
        <v>12</v>
      </c>
      <c r="AC331" s="75">
        <v>8</v>
      </c>
      <c r="AD331" s="75"/>
      <c r="AE331" s="75"/>
      <c r="AF331" s="75"/>
      <c r="AG331" s="75"/>
      <c r="AH331" s="75"/>
      <c r="AI331" s="75"/>
      <c r="AJ331" s="75"/>
    </row>
    <row r="332" spans="1:36" ht="14.25" customHeight="1" x14ac:dyDescent="0.25">
      <c r="A332" s="159">
        <v>81617925</v>
      </c>
      <c r="B332" s="159" t="s">
        <v>557</v>
      </c>
      <c r="C332" s="446" t="str">
        <f>VLOOKUP(B332,Satser!$I$133:$M$160,2,FALSE)</f>
        <v>RE</v>
      </c>
      <c r="D332" s="220" t="s">
        <v>2796</v>
      </c>
      <c r="E332" s="260"/>
      <c r="F332" s="20" t="s">
        <v>1812</v>
      </c>
      <c r="G332" s="75"/>
      <c r="H332" s="458">
        <v>2018</v>
      </c>
      <c r="I332" s="75"/>
      <c r="J332" s="110"/>
      <c r="K332" s="120">
        <f>IF(B332="",0,VLOOKUP(B332,Satser!$D$167:$F$194,3,FALSE)*IF(AA332="",0,VLOOKUP(AA332,Satser!$H$2:$J$14,2,FALSE)))</f>
        <v>29746.802441382013</v>
      </c>
      <c r="L332" s="120">
        <f>IF(B332="",0,VLOOKUP(B332,Satser!$I$167:$L$194,4,FALSE)*IF(AA332="",0,VLOOKUP(AA332,Satser!$H$2:$J$14,3,FALSE)))</f>
        <v>237974.4195310561</v>
      </c>
      <c r="M332" s="122">
        <f t="shared" si="5"/>
        <v>267721.2219724381</v>
      </c>
      <c r="N332" s="388" t="s">
        <v>808</v>
      </c>
      <c r="O332" s="110"/>
      <c r="P332" s="110"/>
      <c r="Q332" s="241"/>
      <c r="R332" s="110"/>
      <c r="S332" s="110"/>
      <c r="T332" s="110"/>
      <c r="U332" s="110"/>
      <c r="V332" s="110"/>
      <c r="W332" s="110"/>
      <c r="X332" s="75"/>
      <c r="Y332" s="75"/>
      <c r="Z332" s="75"/>
      <c r="AA332" s="75">
        <v>4</v>
      </c>
      <c r="AB332" s="75">
        <v>12</v>
      </c>
      <c r="AC332" s="75">
        <v>8</v>
      </c>
      <c r="AD332" s="75"/>
      <c r="AE332" s="75"/>
      <c r="AF332" s="75"/>
      <c r="AG332" s="75"/>
      <c r="AH332" s="75"/>
      <c r="AI332" s="75"/>
      <c r="AJ332" s="75"/>
    </row>
    <row r="333" spans="1:36" ht="14.25" customHeight="1" x14ac:dyDescent="0.25">
      <c r="A333" s="159">
        <v>81617926</v>
      </c>
      <c r="B333" s="159" t="s">
        <v>557</v>
      </c>
      <c r="C333" s="446" t="str">
        <f>VLOOKUP(B333,Satser!$I$133:$M$160,2,FALSE)</f>
        <v>RE</v>
      </c>
      <c r="D333" s="220" t="s">
        <v>2806</v>
      </c>
      <c r="E333" s="260"/>
      <c r="F333" s="20" t="s">
        <v>1812</v>
      </c>
      <c r="G333" s="75"/>
      <c r="H333" s="458">
        <v>2018</v>
      </c>
      <c r="I333" s="75"/>
      <c r="J333" s="110"/>
      <c r="K333" s="120">
        <f>IF(B333="",0,VLOOKUP(B333,Satser!$D$167:$F$194,3,FALSE)*IF(AA333="",0,VLOOKUP(AA333,Satser!$H$2:$J$14,2,FALSE)))</f>
        <v>0</v>
      </c>
      <c r="L333" s="120">
        <f>IF(B333="",0,VLOOKUP(B333,Satser!$I$167:$L$194,4,FALSE)*IF(AA333="",0,VLOOKUP(AA333,Satser!$H$2:$J$14,3,FALSE)))</f>
        <v>0</v>
      </c>
      <c r="M333" s="122">
        <f t="shared" si="5"/>
        <v>0</v>
      </c>
      <c r="N333" s="388" t="s">
        <v>808</v>
      </c>
      <c r="O333" s="110"/>
      <c r="P333" s="110"/>
      <c r="Q333" s="241"/>
      <c r="R333" s="110"/>
      <c r="S333" s="110"/>
      <c r="T333" s="110"/>
      <c r="U333" s="110"/>
      <c r="V333" s="110"/>
      <c r="W333" s="110"/>
      <c r="X333" s="75"/>
      <c r="Y333" s="75"/>
      <c r="Z333" s="75"/>
      <c r="AA333" s="75"/>
      <c r="AB333" s="75"/>
      <c r="AC333" s="75"/>
      <c r="AD333" s="75"/>
      <c r="AE333" s="75"/>
      <c r="AF333" s="75"/>
      <c r="AG333" s="75"/>
      <c r="AH333" s="75"/>
      <c r="AI333" s="75"/>
      <c r="AJ333" s="75"/>
    </row>
    <row r="334" spans="1:36" ht="14.25" customHeight="1" x14ac:dyDescent="0.25">
      <c r="A334" s="159">
        <v>81617927</v>
      </c>
      <c r="B334" s="159" t="s">
        <v>557</v>
      </c>
      <c r="C334" s="446" t="str">
        <f>VLOOKUP(B334,Satser!$I$133:$M$160,2,FALSE)</f>
        <v>RE</v>
      </c>
      <c r="D334" s="220" t="s">
        <v>2807</v>
      </c>
      <c r="E334" s="260"/>
      <c r="F334" s="20" t="s">
        <v>1812</v>
      </c>
      <c r="G334" s="75"/>
      <c r="H334" s="458">
        <v>2018</v>
      </c>
      <c r="I334" s="75"/>
      <c r="J334" s="110"/>
      <c r="K334" s="120">
        <f>IF(B334="",0,VLOOKUP(B334,Satser!$D$167:$F$194,3,FALSE)*IF(AA334="",0,VLOOKUP(AA334,Satser!$H$2:$J$14,2,FALSE)))</f>
        <v>0</v>
      </c>
      <c r="L334" s="120">
        <f>IF(B334="",0,VLOOKUP(B334,Satser!$I$167:$L$194,4,FALSE)*IF(AA334="",0,VLOOKUP(AA334,Satser!$H$2:$J$14,3,FALSE)))</f>
        <v>0</v>
      </c>
      <c r="M334" s="122">
        <f t="shared" si="5"/>
        <v>0</v>
      </c>
      <c r="N334" s="388" t="s">
        <v>808</v>
      </c>
      <c r="O334" s="110"/>
      <c r="P334" s="110"/>
      <c r="Q334" s="241"/>
      <c r="R334" s="110"/>
      <c r="S334" s="110"/>
      <c r="T334" s="110"/>
      <c r="U334" s="110"/>
      <c r="V334" s="110"/>
      <c r="W334" s="110"/>
      <c r="X334" s="75"/>
      <c r="Y334" s="75"/>
      <c r="Z334" s="75"/>
      <c r="AA334" s="75"/>
      <c r="AB334" s="75"/>
      <c r="AC334" s="75"/>
      <c r="AD334" s="75"/>
      <c r="AE334" s="75"/>
      <c r="AF334" s="75"/>
      <c r="AG334" s="75"/>
      <c r="AH334" s="75"/>
      <c r="AI334" s="75"/>
      <c r="AJ334" s="75"/>
    </row>
    <row r="335" spans="1:36" ht="14.25" customHeight="1" x14ac:dyDescent="0.25">
      <c r="A335" s="159">
        <v>81617928</v>
      </c>
      <c r="B335" s="159" t="s">
        <v>557</v>
      </c>
      <c r="C335" s="446" t="str">
        <f>VLOOKUP(B335,Satser!$I$133:$M$160,2,FALSE)</f>
        <v>RE</v>
      </c>
      <c r="D335" s="220" t="s">
        <v>2808</v>
      </c>
      <c r="E335" s="260"/>
      <c r="F335" s="20" t="s">
        <v>1812</v>
      </c>
      <c r="G335" s="75"/>
      <c r="H335" s="458">
        <v>2018</v>
      </c>
      <c r="I335" s="75"/>
      <c r="J335" s="110"/>
      <c r="K335" s="120">
        <f>IF(B335="",0,VLOOKUP(B335,Satser!$D$167:$F$194,3,FALSE)*IF(AA335="",0,VLOOKUP(AA335,Satser!$H$2:$J$14,2,FALSE)))</f>
        <v>0</v>
      </c>
      <c r="L335" s="120">
        <f>IF(B335="",0,VLOOKUP(B335,Satser!$I$167:$L$194,4,FALSE)*IF(AA335="",0,VLOOKUP(AA335,Satser!$H$2:$J$14,3,FALSE)))</f>
        <v>0</v>
      </c>
      <c r="M335" s="122">
        <f t="shared" si="5"/>
        <v>0</v>
      </c>
      <c r="N335" s="388" t="s">
        <v>808</v>
      </c>
      <c r="O335" s="110"/>
      <c r="P335" s="110"/>
      <c r="Q335" s="241"/>
      <c r="R335" s="110"/>
      <c r="S335" s="110"/>
      <c r="T335" s="110"/>
      <c r="U335" s="110"/>
      <c r="V335" s="110"/>
      <c r="W335" s="110"/>
      <c r="X335" s="75"/>
      <c r="Y335" s="75"/>
      <c r="Z335" s="75"/>
      <c r="AA335" s="75"/>
      <c r="AB335" s="75"/>
      <c r="AC335" s="75"/>
      <c r="AD335" s="75"/>
      <c r="AE335" s="75"/>
      <c r="AF335" s="75"/>
      <c r="AG335" s="75"/>
      <c r="AH335" s="75"/>
      <c r="AI335" s="75"/>
      <c r="AJ335" s="75"/>
    </row>
    <row r="336" spans="1:36" ht="14.25" customHeight="1" x14ac:dyDescent="0.25">
      <c r="A336" s="159">
        <v>81617929</v>
      </c>
      <c r="B336" s="159" t="s">
        <v>557</v>
      </c>
      <c r="C336" s="446" t="str">
        <f>VLOOKUP(B336,Satser!$I$133:$M$160,2,FALSE)</f>
        <v>RE</v>
      </c>
      <c r="D336" s="220" t="s">
        <v>2809</v>
      </c>
      <c r="E336" s="260"/>
      <c r="F336" s="20" t="s">
        <v>1812</v>
      </c>
      <c r="G336" s="75"/>
      <c r="H336" s="458">
        <v>2018</v>
      </c>
      <c r="I336" s="75"/>
      <c r="J336" s="110"/>
      <c r="K336" s="120">
        <f>IF(B336="",0,VLOOKUP(B336,Satser!$D$167:$F$194,3,FALSE)*IF(AA336="",0,VLOOKUP(AA336,Satser!$H$2:$J$14,2,FALSE)))</f>
        <v>0</v>
      </c>
      <c r="L336" s="120">
        <f>IF(B336="",0,VLOOKUP(B336,Satser!$I$167:$L$194,4,FALSE)*IF(AA336="",0,VLOOKUP(AA336,Satser!$H$2:$J$14,3,FALSE)))</f>
        <v>0</v>
      </c>
      <c r="M336" s="122">
        <f t="shared" si="5"/>
        <v>0</v>
      </c>
      <c r="N336" s="388" t="s">
        <v>808</v>
      </c>
      <c r="O336" s="110"/>
      <c r="P336" s="110"/>
      <c r="Q336" s="241"/>
      <c r="R336" s="110"/>
      <c r="S336" s="110"/>
      <c r="T336" s="110"/>
      <c r="U336" s="110"/>
      <c r="V336" s="110"/>
      <c r="W336" s="110"/>
      <c r="X336" s="75"/>
      <c r="Y336" s="75"/>
      <c r="Z336" s="75"/>
      <c r="AA336" s="75"/>
      <c r="AB336" s="75"/>
      <c r="AC336" s="75"/>
      <c r="AD336" s="75"/>
      <c r="AE336" s="75"/>
      <c r="AF336" s="75"/>
      <c r="AG336" s="75"/>
      <c r="AH336" s="75"/>
      <c r="AI336" s="75"/>
      <c r="AJ336" s="75"/>
    </row>
    <row r="337" spans="1:36" ht="14.25" customHeight="1" x14ac:dyDescent="0.25">
      <c r="A337" s="159">
        <v>81617930</v>
      </c>
      <c r="B337" s="159" t="s">
        <v>557</v>
      </c>
      <c r="C337" s="446" t="str">
        <f>VLOOKUP(B337,Satser!$I$133:$M$160,2,FALSE)</f>
        <v>RE</v>
      </c>
      <c r="D337" s="220" t="s">
        <v>2903</v>
      </c>
      <c r="E337" s="260"/>
      <c r="F337" s="20" t="s">
        <v>1812</v>
      </c>
      <c r="G337" s="75"/>
      <c r="H337" s="458">
        <v>2018</v>
      </c>
      <c r="I337" s="75"/>
      <c r="J337" s="110"/>
      <c r="K337" s="120">
        <f>IF(B337="",0,VLOOKUP(B337,Satser!$D$167:$F$194,3,FALSE)*IF(AA337="",0,VLOOKUP(AA337,Satser!$H$2:$J$14,2,FALSE)))</f>
        <v>29746.802441382013</v>
      </c>
      <c r="L337" s="120">
        <f>IF(B337="",0,VLOOKUP(B337,Satser!$I$167:$L$194,4,FALSE)*IF(AA337="",0,VLOOKUP(AA337,Satser!$H$2:$J$14,3,FALSE)))</f>
        <v>237974.4195310561</v>
      </c>
      <c r="M337" s="122">
        <f t="shared" ref="M337:M341" si="6">SUM(K337:L337)</f>
        <v>267721.2219724381</v>
      </c>
      <c r="N337" s="388" t="s">
        <v>808</v>
      </c>
      <c r="O337" s="110"/>
      <c r="P337" s="110"/>
      <c r="Q337" s="241"/>
      <c r="R337" s="110"/>
      <c r="S337" s="110"/>
      <c r="T337" s="110"/>
      <c r="U337" s="110"/>
      <c r="V337" s="110"/>
      <c r="W337" s="110"/>
      <c r="X337" s="75"/>
      <c r="Y337" s="75"/>
      <c r="Z337" s="75"/>
      <c r="AA337" s="75">
        <v>4</v>
      </c>
      <c r="AB337" s="75">
        <v>12</v>
      </c>
      <c r="AC337" s="75">
        <v>12</v>
      </c>
      <c r="AD337" s="75">
        <v>12</v>
      </c>
      <c r="AE337" s="75">
        <v>12</v>
      </c>
      <c r="AF337" s="75">
        <v>8</v>
      </c>
      <c r="AG337" s="75"/>
      <c r="AH337" s="75"/>
      <c r="AI337" s="75"/>
      <c r="AJ337" s="75"/>
    </row>
    <row r="338" spans="1:36" ht="14.25" customHeight="1" x14ac:dyDescent="0.25">
      <c r="A338" s="159">
        <v>81617931</v>
      </c>
      <c r="B338" s="159" t="s">
        <v>557</v>
      </c>
      <c r="C338" s="446" t="str">
        <f>VLOOKUP(B338,Satser!$I$133:$M$160,2,FALSE)</f>
        <v>RE</v>
      </c>
      <c r="D338" s="220" t="s">
        <v>2904</v>
      </c>
      <c r="E338" s="260"/>
      <c r="F338" s="20" t="s">
        <v>1812</v>
      </c>
      <c r="G338" s="75"/>
      <c r="H338" s="458">
        <v>2018</v>
      </c>
      <c r="I338" s="75"/>
      <c r="J338" s="110"/>
      <c r="K338" s="120">
        <f>IF(B338="",0,VLOOKUP(B338,Satser!$D$167:$F$194,3,FALSE)*IF(AA338="",0,VLOOKUP(AA338,Satser!$H$2:$J$14,2,FALSE)))</f>
        <v>29746.802441382013</v>
      </c>
      <c r="L338" s="120">
        <f>IF(B338="",0,VLOOKUP(B338,Satser!$I$167:$L$194,4,FALSE)*IF(AA338="",0,VLOOKUP(AA338,Satser!$H$2:$J$14,3,FALSE)))</f>
        <v>237974.4195310561</v>
      </c>
      <c r="M338" s="122">
        <f t="shared" si="6"/>
        <v>267721.2219724381</v>
      </c>
      <c r="N338" s="388" t="s">
        <v>808</v>
      </c>
      <c r="O338" s="110"/>
      <c r="P338" s="110"/>
      <c r="Q338" s="241"/>
      <c r="R338" s="110"/>
      <c r="S338" s="110"/>
      <c r="T338" s="110"/>
      <c r="U338" s="110"/>
      <c r="V338" s="110"/>
      <c r="W338" s="110"/>
      <c r="X338" s="75"/>
      <c r="Y338" s="75"/>
      <c r="Z338" s="75"/>
      <c r="AA338" s="75">
        <v>4</v>
      </c>
      <c r="AB338" s="75">
        <v>12</v>
      </c>
      <c r="AC338" s="75">
        <v>12</v>
      </c>
      <c r="AD338" s="75">
        <v>12</v>
      </c>
      <c r="AE338" s="75">
        <v>12</v>
      </c>
      <c r="AF338" s="75">
        <v>8</v>
      </c>
      <c r="AG338" s="75"/>
      <c r="AH338" s="75"/>
      <c r="AI338" s="75"/>
      <c r="AJ338" s="75"/>
    </row>
    <row r="339" spans="1:36" ht="14.25" customHeight="1" x14ac:dyDescent="0.25">
      <c r="A339" s="159">
        <v>81617932</v>
      </c>
      <c r="B339" s="159" t="s">
        <v>557</v>
      </c>
      <c r="C339" s="446" t="str">
        <f>VLOOKUP(B339,Satser!$I$133:$M$160,2,FALSE)</f>
        <v>RE</v>
      </c>
      <c r="D339" s="220" t="s">
        <v>2810</v>
      </c>
      <c r="E339" s="260"/>
      <c r="F339" s="20" t="s">
        <v>1812</v>
      </c>
      <c r="G339" s="75"/>
      <c r="H339" s="458">
        <v>2018</v>
      </c>
      <c r="I339" s="75"/>
      <c r="J339" s="110"/>
      <c r="K339" s="120">
        <f>IF(B339="",0,VLOOKUP(B339,Satser!$D$167:$F$194,3,FALSE)*IF(AA339="",0,VLOOKUP(AA339,Satser!$H$2:$J$14,2,FALSE)))</f>
        <v>29746.802441382013</v>
      </c>
      <c r="L339" s="120">
        <f>IF(B339="",0,VLOOKUP(B339,Satser!$I$167:$L$194,4,FALSE)*IF(AA339="",0,VLOOKUP(AA339,Satser!$H$2:$J$14,3,FALSE)))</f>
        <v>237974.4195310561</v>
      </c>
      <c r="M339" s="122">
        <f t="shared" si="6"/>
        <v>267721.2219724381</v>
      </c>
      <c r="N339" s="388" t="s">
        <v>808</v>
      </c>
      <c r="O339" s="110"/>
      <c r="P339" s="110"/>
      <c r="Q339" s="241"/>
      <c r="R339" s="110"/>
      <c r="S339" s="110"/>
      <c r="T339" s="110"/>
      <c r="U339" s="110"/>
      <c r="V339" s="110"/>
      <c r="W339" s="110"/>
      <c r="X339" s="75"/>
      <c r="Y339" s="75"/>
      <c r="Z339" s="75"/>
      <c r="AA339" s="75">
        <v>4</v>
      </c>
      <c r="AB339" s="75">
        <v>12</v>
      </c>
      <c r="AC339" s="75">
        <v>8</v>
      </c>
      <c r="AD339" s="75"/>
      <c r="AE339" s="75"/>
      <c r="AF339" s="75"/>
      <c r="AG339" s="75"/>
      <c r="AH339" s="75"/>
      <c r="AI339" s="75"/>
      <c r="AJ339" s="75"/>
    </row>
    <row r="340" spans="1:36" ht="14.25" customHeight="1" x14ac:dyDescent="0.25">
      <c r="A340" s="159">
        <v>81617933</v>
      </c>
      <c r="B340" s="159" t="s">
        <v>557</v>
      </c>
      <c r="C340" s="446" t="str">
        <f>VLOOKUP(B340,Satser!$I$133:$M$160,2,FALSE)</f>
        <v>RE</v>
      </c>
      <c r="D340" s="220" t="s">
        <v>2867</v>
      </c>
      <c r="E340" s="260"/>
      <c r="F340" s="20" t="s">
        <v>1812</v>
      </c>
      <c r="G340" s="75"/>
      <c r="H340" s="458">
        <v>2018</v>
      </c>
      <c r="I340" s="75"/>
      <c r="J340" s="110"/>
      <c r="K340" s="120">
        <f>IF(B340="",0,VLOOKUP(B340,Satser!$D$167:$F$194,3,FALSE)*IF(AA340="",0,VLOOKUP(AA340,Satser!$H$2:$J$14,2,FALSE)))</f>
        <v>29746.802441382013</v>
      </c>
      <c r="L340" s="120">
        <f>IF(B340="",0,VLOOKUP(B340,Satser!$I$167:$L$194,4,FALSE)*IF(AA340="",0,VLOOKUP(AA340,Satser!$H$2:$J$14,3,FALSE)))</f>
        <v>237974.4195310561</v>
      </c>
      <c r="M340" s="122">
        <f t="shared" si="6"/>
        <v>267721.2219724381</v>
      </c>
      <c r="N340" s="388" t="s">
        <v>808</v>
      </c>
      <c r="O340" s="110"/>
      <c r="P340" s="110"/>
      <c r="Q340" s="241"/>
      <c r="R340" s="110"/>
      <c r="S340" s="110"/>
      <c r="T340" s="110"/>
      <c r="U340" s="110"/>
      <c r="V340" s="110"/>
      <c r="W340" s="110"/>
      <c r="X340" s="75"/>
      <c r="Y340" s="75"/>
      <c r="Z340" s="75"/>
      <c r="AA340" s="75">
        <v>4</v>
      </c>
      <c r="AB340" s="75">
        <v>12</v>
      </c>
      <c r="AC340" s="75">
        <v>8</v>
      </c>
      <c r="AD340" s="75"/>
      <c r="AE340" s="75"/>
      <c r="AF340" s="75"/>
      <c r="AG340" s="75"/>
      <c r="AH340" s="75"/>
      <c r="AI340" s="75"/>
      <c r="AJ340" s="75"/>
    </row>
    <row r="341" spans="1:36" ht="13.5" customHeight="1" x14ac:dyDescent="0.25">
      <c r="A341" s="159">
        <v>81617934</v>
      </c>
      <c r="B341" s="159" t="s">
        <v>2224</v>
      </c>
      <c r="C341" s="446" t="str">
        <f>VLOOKUP(B341,Satser!$I$133:$M$160,2,FALSE)</f>
        <v>IE</v>
      </c>
      <c r="D341" s="220" t="s">
        <v>2817</v>
      </c>
      <c r="E341" s="260">
        <v>631505</v>
      </c>
      <c r="F341" s="20" t="s">
        <v>1812</v>
      </c>
      <c r="G341" s="75" t="s">
        <v>530</v>
      </c>
      <c r="H341" s="439">
        <v>2017</v>
      </c>
      <c r="I341" s="75">
        <v>1801</v>
      </c>
      <c r="J341" s="110"/>
      <c r="K341" s="379">
        <f>IF(B341="",0,VLOOKUP(B341,Satser!$D$167:$F$194,3,FALSE)*IF(AA341="",0,VLOOKUP(AA341,Satser!$H$2:$J$14,2,FALSE)))</f>
        <v>89276.117771254561</v>
      </c>
      <c r="L341" s="379">
        <f>IF(B341="",0,VLOOKUP(B341,Satser!$I$167:$L$194,4,FALSE)*IF(AA341="",0,VLOOKUP(AA341,Satser!$H$2:$J$14,3,FALSE)))</f>
        <v>714208.94217003649</v>
      </c>
      <c r="M341" s="380">
        <f t="shared" si="6"/>
        <v>803485.05994129111</v>
      </c>
      <c r="N341" s="173" t="s">
        <v>2885</v>
      </c>
      <c r="O341" s="110"/>
      <c r="P341" s="110"/>
      <c r="Q341" s="241"/>
      <c r="R341" s="110"/>
      <c r="S341" s="110"/>
      <c r="T341" s="110"/>
      <c r="U341" s="110"/>
      <c r="V341" s="110"/>
      <c r="W341" s="110"/>
      <c r="X341" s="75"/>
      <c r="Y341" s="75"/>
      <c r="Z341" s="75"/>
      <c r="AA341" s="75">
        <v>12</v>
      </c>
      <c r="AB341" s="75">
        <v>12</v>
      </c>
      <c r="AC341" s="75">
        <v>12</v>
      </c>
      <c r="AD341" s="75">
        <v>5</v>
      </c>
      <c r="AE341" s="75"/>
      <c r="AF341" s="75"/>
      <c r="AG341" s="75"/>
      <c r="AH341" s="75"/>
      <c r="AI341" s="75"/>
      <c r="AJ341" s="75"/>
    </row>
    <row r="342" spans="1:36" ht="14.25" customHeight="1" x14ac:dyDescent="0.25">
      <c r="A342" s="159">
        <v>81617935</v>
      </c>
      <c r="B342" s="159" t="s">
        <v>557</v>
      </c>
      <c r="C342" s="446" t="str">
        <f>VLOOKUP(B342,Satser!$I$133:$M$160,2,FALSE)</f>
        <v>RE</v>
      </c>
      <c r="D342" s="220" t="s">
        <v>2866</v>
      </c>
      <c r="E342" s="260"/>
      <c r="F342" s="20"/>
      <c r="G342" s="75"/>
      <c r="H342" s="458">
        <v>2018</v>
      </c>
      <c r="I342" s="75"/>
      <c r="J342" s="110"/>
      <c r="K342" s="120">
        <f>IF(B342="",0,VLOOKUP(B342,Satser!$D$167:$F$194,3,FALSE)*IF(AA342="",0,VLOOKUP(AA342,Satser!$H$2:$J$14,2,FALSE)))</f>
        <v>29746.802441382013</v>
      </c>
      <c r="L342" s="120">
        <f>IF(B342="",0,VLOOKUP(B342,Satser!$I$167:$L$194,4,FALSE)*IF(AA342="",0,VLOOKUP(AA342,Satser!$H$2:$J$14,3,FALSE)))</f>
        <v>237974.4195310561</v>
      </c>
      <c r="M342" s="122">
        <f t="shared" ref="M342" si="7">SUM(K342:L342)</f>
        <v>267721.2219724381</v>
      </c>
      <c r="N342" s="388" t="s">
        <v>808</v>
      </c>
      <c r="O342" s="110"/>
      <c r="P342" s="110"/>
      <c r="Q342" s="241"/>
      <c r="R342" s="110"/>
      <c r="S342" s="110"/>
      <c r="T342" s="110"/>
      <c r="U342" s="110"/>
      <c r="V342" s="110"/>
      <c r="W342" s="110"/>
      <c r="X342" s="75"/>
      <c r="Y342" s="75"/>
      <c r="Z342" s="75"/>
      <c r="AA342" s="75">
        <v>4</v>
      </c>
      <c r="AB342" s="75">
        <v>12</v>
      </c>
      <c r="AC342" s="75">
        <v>5</v>
      </c>
      <c r="AD342" s="75"/>
      <c r="AE342" s="75"/>
      <c r="AF342" s="75"/>
      <c r="AG342" s="75"/>
      <c r="AH342" s="75"/>
      <c r="AI342" s="75"/>
      <c r="AJ342" s="75"/>
    </row>
    <row r="343" spans="1:36" ht="14.25" customHeight="1" x14ac:dyDescent="0.25">
      <c r="A343" s="159">
        <v>81617936</v>
      </c>
      <c r="B343" s="159" t="s">
        <v>2224</v>
      </c>
      <c r="C343" s="446" t="str">
        <f>VLOOKUP(B343,Satser!$I$133:$M$160,2,FALSE)</f>
        <v>IE</v>
      </c>
      <c r="D343" s="471" t="s">
        <v>2898</v>
      </c>
      <c r="E343" s="260"/>
      <c r="F343" s="20"/>
      <c r="G343" s="75"/>
      <c r="H343" s="458">
        <v>2018</v>
      </c>
      <c r="I343" s="75"/>
      <c r="J343" s="110"/>
      <c r="K343" s="462"/>
      <c r="L343" s="462"/>
      <c r="M343" s="463"/>
      <c r="N343" s="388" t="s">
        <v>808</v>
      </c>
      <c r="O343" s="110"/>
      <c r="P343" s="110"/>
      <c r="Q343" s="241"/>
      <c r="R343" s="110"/>
      <c r="S343" s="110"/>
      <c r="T343" s="110"/>
      <c r="U343" s="110"/>
      <c r="V343" s="110"/>
      <c r="W343" s="110"/>
      <c r="X343" s="75"/>
      <c r="Y343" s="75"/>
      <c r="Z343" s="75"/>
      <c r="AA343" s="75">
        <v>4</v>
      </c>
      <c r="AB343" s="75">
        <v>8</v>
      </c>
      <c r="AC343" s="75"/>
      <c r="AD343" s="75"/>
      <c r="AE343" s="75"/>
      <c r="AF343" s="75"/>
      <c r="AG343" s="75"/>
      <c r="AH343" s="75"/>
      <c r="AI343" s="75"/>
      <c r="AJ343" s="75"/>
    </row>
    <row r="344" spans="1:36" ht="14.25" customHeight="1" x14ac:dyDescent="0.25">
      <c r="A344" s="159">
        <v>81617937</v>
      </c>
      <c r="B344" s="159" t="s">
        <v>2224</v>
      </c>
      <c r="C344" s="446" t="str">
        <f>VLOOKUP(B344,Satser!$I$133:$M$160,2,FALSE)</f>
        <v>IE</v>
      </c>
      <c r="D344" s="471" t="s">
        <v>2899</v>
      </c>
      <c r="E344" s="260"/>
      <c r="F344" s="20"/>
      <c r="G344" s="75"/>
      <c r="H344" s="458">
        <v>2018</v>
      </c>
      <c r="I344" s="75"/>
      <c r="J344" s="110"/>
      <c r="K344" s="462"/>
      <c r="L344" s="462"/>
      <c r="M344" s="463"/>
      <c r="N344" s="388" t="s">
        <v>808</v>
      </c>
      <c r="O344" s="110"/>
      <c r="P344" s="110"/>
      <c r="Q344" s="241"/>
      <c r="R344" s="110"/>
      <c r="S344" s="110"/>
      <c r="T344" s="110"/>
      <c r="U344" s="110"/>
      <c r="V344" s="110"/>
      <c r="W344" s="110"/>
      <c r="X344" s="75"/>
      <c r="Y344" s="75"/>
      <c r="Z344" s="75"/>
      <c r="AA344" s="75">
        <v>4</v>
      </c>
      <c r="AB344" s="75">
        <v>8</v>
      </c>
      <c r="AC344" s="75"/>
      <c r="AD344" s="75"/>
      <c r="AE344" s="75"/>
      <c r="AF344" s="75"/>
      <c r="AG344" s="75"/>
      <c r="AH344" s="75"/>
      <c r="AI344" s="75"/>
      <c r="AJ344" s="75"/>
    </row>
    <row r="345" spans="1:36" ht="14.25" customHeight="1" x14ac:dyDescent="0.25">
      <c r="A345" s="159"/>
      <c r="B345" s="159"/>
      <c r="C345" s="446"/>
      <c r="D345" s="471"/>
      <c r="E345" s="260"/>
      <c r="F345" s="20"/>
      <c r="G345" s="75"/>
      <c r="H345" s="458"/>
      <c r="I345" s="75"/>
      <c r="J345" s="110"/>
      <c r="K345" s="462"/>
      <c r="L345" s="462"/>
      <c r="M345" s="463"/>
      <c r="N345" s="173"/>
      <c r="O345" s="110"/>
      <c r="P345" s="110"/>
      <c r="Q345" s="241"/>
      <c r="R345" s="110"/>
      <c r="S345" s="110"/>
      <c r="T345" s="110"/>
      <c r="U345" s="110"/>
      <c r="V345" s="110"/>
      <c r="W345" s="110"/>
      <c r="X345" s="75"/>
      <c r="Y345" s="75"/>
      <c r="Z345" s="75"/>
      <c r="AA345" s="75"/>
      <c r="AB345" s="75"/>
      <c r="AC345" s="75"/>
      <c r="AD345" s="75"/>
      <c r="AE345" s="75"/>
      <c r="AF345" s="75"/>
      <c r="AG345" s="75"/>
      <c r="AH345" s="75"/>
      <c r="AI345" s="75"/>
      <c r="AJ345" s="75"/>
    </row>
    <row r="346" spans="1:36" ht="14.25" customHeight="1" x14ac:dyDescent="0.25">
      <c r="A346" s="159"/>
      <c r="B346" s="159"/>
      <c r="C346" s="446"/>
      <c r="D346" s="471"/>
      <c r="E346" s="260"/>
      <c r="F346" s="20"/>
      <c r="G346" s="75"/>
      <c r="H346" s="458"/>
      <c r="I346" s="75"/>
      <c r="J346" s="110"/>
      <c r="K346" s="462"/>
      <c r="L346" s="462"/>
      <c r="M346" s="463"/>
      <c r="N346" s="173"/>
      <c r="O346" s="110"/>
      <c r="P346" s="110"/>
      <c r="Q346" s="241"/>
      <c r="R346" s="110"/>
      <c r="S346" s="110"/>
      <c r="T346" s="110"/>
      <c r="U346" s="110"/>
      <c r="V346" s="110"/>
      <c r="W346" s="110"/>
      <c r="X346" s="75"/>
      <c r="Y346" s="75"/>
      <c r="Z346" s="75"/>
      <c r="AA346" s="75"/>
      <c r="AB346" s="75"/>
      <c r="AC346" s="75"/>
      <c r="AD346" s="75"/>
      <c r="AE346" s="75"/>
      <c r="AF346" s="75"/>
      <c r="AG346" s="75"/>
      <c r="AH346" s="75"/>
      <c r="AI346" s="75"/>
      <c r="AJ346" s="75"/>
    </row>
    <row r="347" spans="1:36" x14ac:dyDescent="0.25">
      <c r="A347" s="75"/>
      <c r="B347" s="75"/>
      <c r="C347" s="75"/>
      <c r="D347" s="75"/>
      <c r="E347" s="175"/>
      <c r="F347" s="20"/>
      <c r="G347" s="75"/>
      <c r="H347" s="75"/>
      <c r="I347" s="75"/>
      <c r="J347" s="75"/>
      <c r="K347" s="75"/>
      <c r="L347" s="75"/>
      <c r="M347" s="250"/>
      <c r="N347" s="75"/>
      <c r="O347" s="75"/>
      <c r="P347" s="75"/>
      <c r="Q347" s="142"/>
      <c r="R347" s="75"/>
      <c r="S347" s="75"/>
      <c r="T347" s="75"/>
      <c r="U347" s="75"/>
      <c r="V347" s="75"/>
      <c r="W347" s="75"/>
      <c r="X347" s="75"/>
      <c r="Y347" s="75"/>
      <c r="Z347" s="75"/>
      <c r="AA347" s="75"/>
      <c r="AB347" s="75"/>
      <c r="AC347" s="75"/>
      <c r="AD347" s="75"/>
      <c r="AE347" s="75"/>
      <c r="AF347" s="75"/>
      <c r="AG347" s="75"/>
      <c r="AH347" s="75"/>
      <c r="AI347" s="75"/>
      <c r="AJ347" s="75"/>
    </row>
    <row r="348" spans="1:36" x14ac:dyDescent="0.25">
      <c r="A348" s="7" t="s">
        <v>823</v>
      </c>
      <c r="B348" s="7"/>
      <c r="C348" s="7"/>
      <c r="D348" s="7"/>
      <c r="E348" s="7"/>
      <c r="F348" s="7"/>
      <c r="G348" s="7"/>
      <c r="H348" s="7"/>
      <c r="I348" s="7"/>
      <c r="J348" s="7"/>
      <c r="K348" s="108"/>
      <c r="L348" s="8"/>
      <c r="M348" s="5"/>
      <c r="N348" s="7"/>
      <c r="O348" s="83">
        <f>SUM(O9:O136)</f>
        <v>25</v>
      </c>
      <c r="P348" s="83">
        <f>SUM(P9:P50)</f>
        <v>24</v>
      </c>
      <c r="Q348" s="144">
        <f>SUM(Q9:Q90)</f>
        <v>73</v>
      </c>
      <c r="R348" s="144">
        <f>SUM(R9:R90)</f>
        <v>177</v>
      </c>
      <c r="S348" s="144">
        <f>SUM(S9:S92)</f>
        <v>417</v>
      </c>
      <c r="T348" s="144">
        <f>SUM(T9:T241)</f>
        <v>711</v>
      </c>
      <c r="U348" s="144">
        <f>SUM(U9:U241)</f>
        <v>700</v>
      </c>
      <c r="V348" s="144">
        <f>SUM(V9:V241)</f>
        <v>765</v>
      </c>
      <c r="W348" s="144">
        <f>SUM(W9:W241)</f>
        <v>836</v>
      </c>
      <c r="X348" s="144">
        <f>SUM(X9:X241)</f>
        <v>826</v>
      </c>
      <c r="Y348" s="144">
        <f t="shared" ref="Y348:AJ348" si="8">SUM(Y9:Y347)</f>
        <v>827</v>
      </c>
      <c r="Z348" s="144">
        <f t="shared" si="8"/>
        <v>911</v>
      </c>
      <c r="AA348" s="144">
        <f t="shared" si="8"/>
        <v>962</v>
      </c>
      <c r="AB348" s="144">
        <f t="shared" si="8"/>
        <v>775</v>
      </c>
      <c r="AC348" s="144">
        <f t="shared" si="8"/>
        <v>369</v>
      </c>
      <c r="AD348" s="144">
        <f t="shared" si="8"/>
        <v>99</v>
      </c>
      <c r="AE348" s="144">
        <f t="shared" si="8"/>
        <v>73</v>
      </c>
      <c r="AF348" s="144">
        <f t="shared" si="8"/>
        <v>40</v>
      </c>
      <c r="AG348" s="144">
        <f t="shared" si="8"/>
        <v>12</v>
      </c>
      <c r="AH348" s="144">
        <f t="shared" si="8"/>
        <v>12</v>
      </c>
      <c r="AI348" s="144">
        <f t="shared" si="8"/>
        <v>5</v>
      </c>
      <c r="AJ348" s="144">
        <f t="shared" si="8"/>
        <v>0</v>
      </c>
    </row>
    <row r="349" spans="1:36" x14ac:dyDescent="0.25">
      <c r="A349" s="7" t="s">
        <v>984</v>
      </c>
      <c r="B349" s="7"/>
      <c r="C349" s="7"/>
      <c r="D349" s="7"/>
      <c r="E349" s="7"/>
      <c r="F349" s="7"/>
      <c r="G349" s="7"/>
      <c r="H349" s="7"/>
      <c r="I349" s="7"/>
      <c r="J349" s="7"/>
      <c r="K349" s="108"/>
      <c r="L349" s="8"/>
      <c r="M349" s="23"/>
      <c r="N349" s="7"/>
      <c r="O349" s="119">
        <f t="shared" ref="O349:V349" si="9">O348/12</f>
        <v>2.0833333333333335</v>
      </c>
      <c r="P349" s="119">
        <f t="shared" si="9"/>
        <v>2</v>
      </c>
      <c r="Q349" s="119">
        <f t="shared" si="9"/>
        <v>6.083333333333333</v>
      </c>
      <c r="R349" s="119">
        <f t="shared" si="9"/>
        <v>14.75</v>
      </c>
      <c r="S349" s="119">
        <f t="shared" si="9"/>
        <v>34.75</v>
      </c>
      <c r="T349" s="119">
        <f t="shared" si="9"/>
        <v>59.25</v>
      </c>
      <c r="U349" s="119">
        <f t="shared" si="9"/>
        <v>58.333333333333336</v>
      </c>
      <c r="V349" s="119">
        <f t="shared" si="9"/>
        <v>63.75</v>
      </c>
      <c r="W349" s="119">
        <f>W348/12</f>
        <v>69.666666666666671</v>
      </c>
      <c r="X349" s="119">
        <f>X348/12</f>
        <v>68.833333333333329</v>
      </c>
      <c r="Y349" s="119">
        <f>Y348/12</f>
        <v>68.916666666666671</v>
      </c>
      <c r="Z349" s="119">
        <f>Z348/12</f>
        <v>75.916666666666671</v>
      </c>
      <c r="AA349" s="119">
        <f t="shared" ref="AA349:AC349" si="10">AA348/12</f>
        <v>80.166666666666671</v>
      </c>
      <c r="AB349" s="119">
        <f t="shared" si="10"/>
        <v>64.583333333333329</v>
      </c>
      <c r="AC349" s="119">
        <f t="shared" si="10"/>
        <v>30.75</v>
      </c>
      <c r="AD349" s="119">
        <f t="shared" ref="AD349" si="11">AD348/12</f>
        <v>8.25</v>
      </c>
      <c r="AE349" s="119">
        <f t="shared" ref="AE349:AF349" si="12">AE348/12</f>
        <v>6.083333333333333</v>
      </c>
      <c r="AF349" s="119">
        <f t="shared" si="12"/>
        <v>3.3333333333333335</v>
      </c>
      <c r="AG349" s="119">
        <f t="shared" ref="AG349:AJ349" si="13">AG348/12</f>
        <v>1</v>
      </c>
      <c r="AH349" s="119">
        <f t="shared" si="13"/>
        <v>1</v>
      </c>
      <c r="AI349" s="119">
        <f t="shared" si="13"/>
        <v>0.41666666666666669</v>
      </c>
      <c r="AJ349" s="119">
        <f t="shared" si="13"/>
        <v>0</v>
      </c>
    </row>
    <row r="350" spans="1:36" x14ac:dyDescent="0.25">
      <c r="A350" s="7" t="s">
        <v>825</v>
      </c>
      <c r="B350" s="7"/>
      <c r="C350" s="7"/>
      <c r="D350" s="7"/>
      <c r="E350" s="7"/>
      <c r="F350" s="7"/>
      <c r="G350" s="7"/>
      <c r="H350" s="7"/>
      <c r="I350" s="7"/>
      <c r="J350" s="7"/>
      <c r="K350" s="116">
        <f>SUM(K9:K341)</f>
        <v>6994374.432609152</v>
      </c>
      <c r="L350" s="116">
        <f>SUM(L9:L341)</f>
        <v>56541707.903881006</v>
      </c>
      <c r="M350" s="116">
        <f>SUM(M9:M341)</f>
        <v>63536082.336490244</v>
      </c>
      <c r="N350" s="27" t="s">
        <v>11</v>
      </c>
      <c r="Y350" s="386" t="s">
        <v>2273</v>
      </c>
      <c r="Z350" s="82">
        <v>782361.30471401266</v>
      </c>
      <c r="AA350" s="82">
        <v>803485.05994129088</v>
      </c>
      <c r="AB350" s="82">
        <f>AA350*1.029</f>
        <v>826786.12667958823</v>
      </c>
      <c r="AC350" s="82">
        <f>AB350*1.027</f>
        <v>849109.35209993704</v>
      </c>
      <c r="AD350">
        <f>AC350*1.027</f>
        <v>872035.30460663524</v>
      </c>
    </row>
    <row r="351" spans="1:36" x14ac:dyDescent="0.25">
      <c r="A351" s="7" t="s">
        <v>825</v>
      </c>
      <c r="B351" s="7"/>
      <c r="C351" s="7"/>
      <c r="D351" s="7"/>
      <c r="E351" s="7"/>
      <c r="F351" s="7"/>
      <c r="G351" s="7"/>
      <c r="H351" s="7"/>
      <c r="I351" s="7"/>
      <c r="J351" s="7"/>
      <c r="K351" s="117" t="s">
        <v>993</v>
      </c>
      <c r="L351" s="118"/>
      <c r="M351" s="115"/>
      <c r="N351" s="27" t="s">
        <v>826</v>
      </c>
      <c r="O351" s="7"/>
      <c r="P351" s="7"/>
      <c r="Q351" s="5"/>
    </row>
    <row r="352" spans="1:36" x14ac:dyDescent="0.25">
      <c r="A352" s="7"/>
      <c r="B352" s="7"/>
      <c r="C352" s="7"/>
      <c r="D352" s="7"/>
      <c r="E352" s="7"/>
      <c r="F352" s="7"/>
      <c r="G352" s="7"/>
      <c r="H352" s="7"/>
      <c r="I352" s="7"/>
      <c r="J352" s="7"/>
      <c r="K352" s="7"/>
      <c r="L352" s="7"/>
      <c r="M352" s="5"/>
      <c r="N352" s="7"/>
      <c r="O352" s="7"/>
      <c r="P352" s="7"/>
      <c r="Q352" s="5"/>
      <c r="Y352" t="s">
        <v>2869</v>
      </c>
      <c r="AB352">
        <v>10</v>
      </c>
      <c r="AC352">
        <v>30</v>
      </c>
      <c r="AD352">
        <v>30</v>
      </c>
    </row>
    <row r="353" spans="1:30" ht="10.5" customHeight="1" x14ac:dyDescent="0.25">
      <c r="A353" s="7"/>
      <c r="B353" s="7"/>
      <c r="C353" s="7"/>
      <c r="D353" s="7"/>
      <c r="E353" s="7"/>
      <c r="F353" s="7"/>
      <c r="G353" s="7"/>
      <c r="H353" s="7"/>
      <c r="I353" s="7"/>
      <c r="J353" s="7"/>
      <c r="K353" s="456" t="s">
        <v>793</v>
      </c>
      <c r="L353" s="456" t="s">
        <v>794</v>
      </c>
      <c r="M353" s="457" t="s">
        <v>1008</v>
      </c>
      <c r="N353" s="42"/>
      <c r="O353" s="42"/>
      <c r="P353" s="42"/>
      <c r="Q353" s="72"/>
      <c r="Y353" t="s">
        <v>2870</v>
      </c>
      <c r="AC353">
        <v>10</v>
      </c>
      <c r="AD353">
        <v>30</v>
      </c>
    </row>
    <row r="354" spans="1:30" x14ac:dyDescent="0.25">
      <c r="A354" s="7"/>
      <c r="B354" s="7"/>
      <c r="C354" s="7"/>
      <c r="D354" s="7"/>
      <c r="E354" s="7"/>
      <c r="F354" s="7"/>
      <c r="G354" s="7"/>
      <c r="H354" s="7"/>
      <c r="I354" s="7"/>
      <c r="J354" s="7"/>
      <c r="K354" s="30"/>
      <c r="L354" s="30"/>
      <c r="M354" s="31"/>
      <c r="N354" s="42"/>
      <c r="O354" s="42"/>
      <c r="P354" s="42"/>
      <c r="Q354" s="72"/>
      <c r="Y354" t="s">
        <v>2871</v>
      </c>
      <c r="AD354">
        <v>10</v>
      </c>
    </row>
    <row r="355" spans="1:30" x14ac:dyDescent="0.25">
      <c r="A355" s="7"/>
      <c r="B355" s="7"/>
      <c r="C355" s="7" t="s">
        <v>985</v>
      </c>
      <c r="D355" s="7"/>
      <c r="E355" s="7"/>
      <c r="F355" s="7"/>
      <c r="G355" s="7"/>
      <c r="H355" s="7"/>
      <c r="I355" s="7"/>
      <c r="J355" s="7"/>
      <c r="K355" s="7"/>
      <c r="L355" s="7"/>
      <c r="M355" s="5"/>
      <c r="N355" s="7"/>
      <c r="O355" s="7"/>
      <c r="P355" s="7"/>
      <c r="Q355" s="5"/>
      <c r="Y355" t="s">
        <v>2478</v>
      </c>
      <c r="AA355" s="455">
        <f>AA349+AA352+AA353+AA354</f>
        <v>80.166666666666671</v>
      </c>
      <c r="AB355" s="455">
        <f t="shared" ref="AB355:AD355" si="14">AB349+AB352+AB353+AB354</f>
        <v>74.583333333333329</v>
      </c>
      <c r="AC355" s="455">
        <f t="shared" si="14"/>
        <v>70.75</v>
      </c>
      <c r="AD355" s="455">
        <f t="shared" si="14"/>
        <v>78.25</v>
      </c>
    </row>
    <row r="356" spans="1:30" x14ac:dyDescent="0.25">
      <c r="A356" s="7"/>
      <c r="B356" s="7"/>
      <c r="C356" s="7"/>
      <c r="D356" s="7"/>
      <c r="E356" s="7"/>
      <c r="F356" s="7"/>
      <c r="G356" s="7"/>
      <c r="H356" s="7"/>
      <c r="I356" s="7"/>
      <c r="J356" s="7"/>
      <c r="K356" s="7"/>
      <c r="L356" s="7"/>
      <c r="M356" s="5"/>
      <c r="N356" s="7"/>
      <c r="O356" s="7"/>
      <c r="P356" s="7"/>
      <c r="Q356" s="5"/>
    </row>
    <row r="357" spans="1:30" x14ac:dyDescent="0.25">
      <c r="A357" s="7"/>
      <c r="B357" s="7"/>
      <c r="C357" s="7"/>
      <c r="D357" s="7"/>
      <c r="E357" s="7"/>
      <c r="F357" s="7"/>
      <c r="G357" s="7"/>
      <c r="H357" s="7"/>
      <c r="I357" s="7"/>
      <c r="J357" s="7"/>
      <c r="K357" s="7"/>
      <c r="L357" s="7"/>
      <c r="M357" s="5"/>
      <c r="N357" s="7"/>
      <c r="O357" s="7"/>
      <c r="P357" s="7"/>
      <c r="Q357" s="5"/>
      <c r="Y357" s="386" t="s">
        <v>2474</v>
      </c>
      <c r="Z357" s="82">
        <f>Z349*Z350</f>
        <v>59394262.382872134</v>
      </c>
      <c r="AA357" s="82">
        <f>AA350*AA355</f>
        <v>64412718.971960157</v>
      </c>
      <c r="AB357" s="82">
        <f t="shared" ref="AB357:AD357" si="15">AB350*AB355</f>
        <v>61664465.281519286</v>
      </c>
      <c r="AC357" s="82">
        <f t="shared" si="15"/>
        <v>60074486.661070548</v>
      </c>
      <c r="AD357" s="82">
        <f t="shared" si="15"/>
        <v>68236762.585469201</v>
      </c>
    </row>
    <row r="358" spans="1:30" x14ac:dyDescent="0.25">
      <c r="A358" s="42"/>
      <c r="B358" s="42"/>
      <c r="C358" s="7"/>
      <c r="D358" s="7"/>
      <c r="E358" s="7"/>
      <c r="F358" s="7"/>
      <c r="G358" s="7"/>
      <c r="H358" s="7"/>
      <c r="I358" s="7"/>
      <c r="J358" s="7"/>
      <c r="K358" s="7"/>
      <c r="L358" s="7"/>
      <c r="M358" s="7"/>
      <c r="N358" s="7"/>
      <c r="O358" s="7"/>
      <c r="P358" s="7"/>
      <c r="Q358" s="5"/>
    </row>
    <row r="359" spans="1:30" x14ac:dyDescent="0.25">
      <c r="A359" s="7"/>
      <c r="B359" s="7"/>
      <c r="C359" s="7"/>
      <c r="D359" s="7"/>
      <c r="E359" s="7"/>
      <c r="F359" s="7"/>
      <c r="G359" s="7"/>
      <c r="H359" s="7"/>
      <c r="I359" s="7"/>
      <c r="J359" s="7"/>
      <c r="K359" s="21"/>
      <c r="L359" s="22"/>
      <c r="M359" s="22"/>
      <c r="N359" s="7"/>
      <c r="O359" s="7"/>
      <c r="P359" s="7"/>
      <c r="Q359" s="5"/>
    </row>
    <row r="360" spans="1:30" ht="15.75" customHeight="1" x14ac:dyDescent="0.25">
      <c r="A360" s="7"/>
      <c r="B360" s="7"/>
      <c r="C360" s="7"/>
      <c r="D360" s="7"/>
      <c r="E360" s="7"/>
      <c r="F360" s="7"/>
      <c r="G360" s="7"/>
      <c r="H360" s="7"/>
      <c r="I360" s="7"/>
      <c r="J360" s="7"/>
      <c r="K360" s="7"/>
      <c r="L360" s="22"/>
      <c r="M360" s="22"/>
      <c r="N360" s="7"/>
      <c r="O360" s="7"/>
      <c r="P360" s="7"/>
      <c r="Q360" s="5"/>
    </row>
    <row r="361" spans="1:30" x14ac:dyDescent="0.25">
      <c r="A361" s="7"/>
      <c r="B361" s="7"/>
      <c r="C361" s="7"/>
      <c r="D361" s="7"/>
      <c r="E361" s="7"/>
      <c r="F361" s="7"/>
      <c r="G361" s="7"/>
      <c r="H361" s="7"/>
      <c r="I361" s="7"/>
      <c r="J361" s="7"/>
      <c r="K361" s="7"/>
      <c r="L361" s="22"/>
      <c r="M361" s="22"/>
      <c r="N361" s="7"/>
      <c r="O361" s="7"/>
      <c r="P361" s="7"/>
      <c r="Q361" s="5"/>
    </row>
    <row r="362" spans="1:30" x14ac:dyDescent="0.25">
      <c r="A362" s="7"/>
      <c r="B362" s="7"/>
      <c r="C362" s="7"/>
      <c r="D362" s="7"/>
      <c r="E362" s="7"/>
      <c r="F362" s="7"/>
      <c r="G362" s="7"/>
      <c r="H362" s="7"/>
      <c r="I362" s="7"/>
      <c r="J362" s="7"/>
      <c r="K362" s="7"/>
      <c r="L362" s="22"/>
      <c r="M362" s="5"/>
      <c r="N362" s="7"/>
      <c r="O362" s="7"/>
      <c r="P362" s="7"/>
      <c r="Q362" s="5"/>
    </row>
    <row r="363" spans="1:30" x14ac:dyDescent="0.25">
      <c r="A363" s="7"/>
      <c r="B363" s="7"/>
      <c r="C363" s="7"/>
      <c r="D363" s="7"/>
      <c r="E363" s="7"/>
      <c r="F363" s="7"/>
      <c r="G363" s="7"/>
      <c r="H363" s="7"/>
      <c r="I363" s="7"/>
      <c r="J363" s="7"/>
      <c r="K363" s="7"/>
      <c r="L363" s="22"/>
      <c r="M363" s="5"/>
      <c r="N363" s="7"/>
      <c r="O363" s="7"/>
      <c r="P363" s="7"/>
      <c r="Q363" s="5"/>
    </row>
    <row r="364" spans="1:30" x14ac:dyDescent="0.25">
      <c r="A364" s="7"/>
      <c r="B364" s="7"/>
      <c r="C364" s="7"/>
      <c r="D364" s="7"/>
      <c r="E364" s="7"/>
      <c r="F364" s="7"/>
      <c r="G364" s="7"/>
      <c r="H364" s="7"/>
      <c r="I364" s="7"/>
      <c r="J364" s="7"/>
      <c r="K364" s="7"/>
      <c r="L364" s="7"/>
      <c r="M364" s="5"/>
      <c r="N364" s="7"/>
      <c r="O364" s="7"/>
      <c r="P364" s="7"/>
      <c r="Q364" s="5"/>
    </row>
    <row r="365" spans="1:30" x14ac:dyDescent="0.25">
      <c r="A365" s="7"/>
      <c r="B365" s="7"/>
      <c r="C365" s="7"/>
      <c r="D365" s="7"/>
      <c r="E365" s="7"/>
      <c r="F365" s="7"/>
      <c r="G365" s="7"/>
      <c r="H365" s="7"/>
      <c r="I365" s="7"/>
      <c r="J365" s="7"/>
      <c r="K365" s="7"/>
      <c r="L365" s="7"/>
      <c r="M365" s="5"/>
      <c r="N365" s="7"/>
      <c r="O365" s="7"/>
      <c r="P365" s="7"/>
      <c r="Q365" s="5"/>
    </row>
    <row r="366" spans="1:30" x14ac:dyDescent="0.25">
      <c r="A366" s="7"/>
      <c r="B366" s="7"/>
      <c r="C366" s="7"/>
      <c r="D366" s="7"/>
      <c r="E366" s="7"/>
      <c r="F366" s="7"/>
      <c r="G366" s="7"/>
      <c r="H366" s="7"/>
      <c r="I366" s="7"/>
      <c r="J366" s="7"/>
      <c r="K366" s="7"/>
      <c r="L366" s="7"/>
      <c r="M366" s="5"/>
      <c r="N366" s="7"/>
      <c r="O366" s="7"/>
      <c r="P366" s="7"/>
      <c r="Q366" s="5"/>
    </row>
    <row r="367" spans="1:30" x14ac:dyDescent="0.25">
      <c r="A367" s="7"/>
      <c r="B367" s="7"/>
      <c r="C367" s="7"/>
      <c r="D367" s="7"/>
      <c r="E367" s="7"/>
      <c r="F367" s="7"/>
      <c r="G367" s="7"/>
      <c r="H367" s="7"/>
      <c r="I367" s="7"/>
      <c r="J367" s="7"/>
      <c r="K367" s="7"/>
      <c r="L367" s="7"/>
      <c r="M367" s="5"/>
      <c r="N367" s="7"/>
      <c r="O367" s="7"/>
      <c r="P367" s="7"/>
      <c r="Q367" s="5"/>
    </row>
    <row r="368" spans="1:30" x14ac:dyDescent="0.25">
      <c r="A368" s="7"/>
      <c r="B368" s="7"/>
      <c r="C368" s="7"/>
      <c r="D368" s="7"/>
      <c r="E368" s="7"/>
      <c r="F368" s="7"/>
      <c r="G368" s="7"/>
      <c r="H368" s="7"/>
      <c r="I368" s="7"/>
      <c r="J368" s="7"/>
      <c r="K368" s="7"/>
      <c r="L368" s="7"/>
      <c r="M368" s="5"/>
      <c r="N368" s="7"/>
      <c r="O368" s="7"/>
      <c r="P368" s="7"/>
      <c r="Q368" s="5"/>
    </row>
    <row r="369" spans="1:17" x14ac:dyDescent="0.25">
      <c r="A369" s="7"/>
      <c r="B369" s="7"/>
      <c r="C369" s="7"/>
      <c r="D369" s="7"/>
      <c r="E369" s="7"/>
      <c r="F369" s="7"/>
      <c r="G369" s="7"/>
      <c r="H369" s="7"/>
      <c r="I369" s="7"/>
      <c r="J369" s="7"/>
      <c r="K369" s="7"/>
      <c r="L369" s="7"/>
      <c r="M369" s="5"/>
      <c r="N369" s="7"/>
      <c r="O369" s="7"/>
      <c r="P369" s="7"/>
      <c r="Q369" s="5"/>
    </row>
    <row r="370" spans="1:17" x14ac:dyDescent="0.25">
      <c r="A370" s="7"/>
      <c r="B370" s="7"/>
      <c r="C370" s="7"/>
      <c r="D370" s="7"/>
      <c r="E370" s="7"/>
      <c r="F370" s="7"/>
      <c r="G370" s="7"/>
      <c r="H370" s="7"/>
      <c r="I370" s="7"/>
      <c r="J370" s="7"/>
      <c r="K370" s="7"/>
      <c r="L370" s="7"/>
      <c r="M370" s="5"/>
      <c r="N370" s="7"/>
      <c r="O370" s="7"/>
      <c r="P370" s="7"/>
      <c r="Q370" s="5"/>
    </row>
    <row r="371" spans="1:17" x14ac:dyDescent="0.25">
      <c r="A371" s="7"/>
      <c r="B371" s="7"/>
      <c r="C371" s="7"/>
      <c r="D371" s="7"/>
      <c r="E371" s="7"/>
      <c r="F371" s="7"/>
      <c r="G371" s="7"/>
      <c r="H371" s="7"/>
      <c r="I371" s="7"/>
      <c r="J371" s="7"/>
      <c r="K371" s="7"/>
      <c r="L371" s="7"/>
      <c r="M371" s="5"/>
      <c r="N371" s="7"/>
      <c r="O371" s="7"/>
      <c r="P371" s="7"/>
      <c r="Q371" s="5"/>
    </row>
    <row r="372" spans="1:17" x14ac:dyDescent="0.25">
      <c r="A372" s="7"/>
      <c r="B372" s="7"/>
      <c r="C372" s="7"/>
      <c r="D372" s="7"/>
      <c r="E372" s="7"/>
      <c r="F372" s="7"/>
      <c r="G372" s="7"/>
      <c r="H372" s="7"/>
      <c r="I372" s="7"/>
      <c r="J372" s="7"/>
      <c r="K372" s="7"/>
      <c r="L372" s="7"/>
      <c r="M372" s="5"/>
      <c r="N372" s="7"/>
      <c r="O372" s="7"/>
      <c r="P372" s="7"/>
      <c r="Q372" s="5"/>
    </row>
    <row r="373" spans="1:17" x14ac:dyDescent="0.25">
      <c r="A373" s="7"/>
      <c r="B373" s="7"/>
      <c r="C373" s="7"/>
      <c r="D373" s="7"/>
      <c r="E373" s="7"/>
      <c r="F373" s="7"/>
      <c r="G373" s="7"/>
      <c r="H373" s="7"/>
      <c r="I373" s="7"/>
      <c r="J373" s="7"/>
      <c r="K373" s="7"/>
      <c r="L373" s="7"/>
      <c r="M373" s="5"/>
      <c r="N373" s="7"/>
      <c r="O373" s="7"/>
      <c r="P373" s="7"/>
      <c r="Q373" s="5"/>
    </row>
    <row r="374" spans="1:17" x14ac:dyDescent="0.25">
      <c r="A374" s="7"/>
      <c r="B374" s="7"/>
      <c r="C374" s="7"/>
      <c r="D374" s="7"/>
      <c r="E374" s="7"/>
      <c r="F374" s="7"/>
      <c r="G374" s="7"/>
      <c r="H374" s="7"/>
      <c r="I374" s="7"/>
      <c r="J374" s="7"/>
      <c r="K374" s="7"/>
      <c r="L374" s="7"/>
      <c r="M374" s="5"/>
      <c r="N374" s="7"/>
      <c r="O374" s="7"/>
      <c r="P374" s="7"/>
      <c r="Q374" s="5"/>
    </row>
    <row r="375" spans="1:17" x14ac:dyDescent="0.25">
      <c r="A375" s="7"/>
      <c r="B375" s="7"/>
      <c r="C375" s="7"/>
      <c r="D375" s="7"/>
      <c r="E375" s="7"/>
      <c r="F375" s="7"/>
      <c r="G375" s="7"/>
      <c r="H375" s="7"/>
      <c r="I375" s="7"/>
      <c r="J375" s="7"/>
      <c r="K375" s="7"/>
      <c r="L375" s="7"/>
      <c r="M375" s="5"/>
      <c r="N375" s="7"/>
      <c r="O375" s="7"/>
      <c r="P375" s="7"/>
      <c r="Q375" s="5"/>
    </row>
    <row r="376" spans="1:17" x14ac:dyDescent="0.25">
      <c r="A376" s="7"/>
      <c r="B376" s="7"/>
      <c r="C376" s="7"/>
      <c r="D376" s="7"/>
      <c r="E376" s="7"/>
      <c r="F376" s="7"/>
      <c r="G376" s="7"/>
      <c r="H376" s="7"/>
      <c r="I376" s="7"/>
      <c r="J376" s="7"/>
      <c r="K376" s="7"/>
      <c r="L376" s="7"/>
      <c r="M376" s="5"/>
      <c r="N376" s="7"/>
      <c r="O376" s="7"/>
      <c r="P376" s="7"/>
      <c r="Q376" s="5"/>
    </row>
    <row r="377" spans="1:17" x14ac:dyDescent="0.25">
      <c r="A377" s="7"/>
      <c r="B377" s="7"/>
      <c r="C377" s="7"/>
      <c r="D377" s="7"/>
      <c r="E377" s="7"/>
      <c r="F377" s="7"/>
      <c r="G377" s="7"/>
      <c r="H377" s="7"/>
      <c r="I377" s="7"/>
      <c r="J377" s="7"/>
      <c r="K377" s="7"/>
      <c r="L377" s="7"/>
      <c r="M377" s="5"/>
      <c r="N377" s="7"/>
      <c r="O377" s="7"/>
      <c r="P377" s="7"/>
      <c r="Q377" s="5"/>
    </row>
    <row r="378" spans="1:17" x14ac:dyDescent="0.25">
      <c r="A378" s="7"/>
      <c r="B378" s="7"/>
      <c r="C378" s="7"/>
      <c r="D378" s="7"/>
      <c r="E378" s="7"/>
      <c r="F378" s="7"/>
      <c r="G378" s="7"/>
      <c r="H378" s="7"/>
      <c r="I378" s="7"/>
      <c r="J378" s="7"/>
      <c r="K378" s="7"/>
      <c r="L378" s="7"/>
      <c r="M378" s="5"/>
      <c r="N378" s="7"/>
      <c r="O378" s="7"/>
      <c r="P378" s="7"/>
      <c r="Q378" s="5"/>
    </row>
    <row r="379" spans="1:17" x14ac:dyDescent="0.25">
      <c r="A379" s="7"/>
      <c r="B379" s="7"/>
      <c r="C379" s="7"/>
      <c r="D379" s="7"/>
      <c r="E379" s="7"/>
      <c r="F379" s="7"/>
      <c r="G379" s="7"/>
      <c r="H379" s="7"/>
      <c r="I379" s="7"/>
      <c r="J379" s="7"/>
      <c r="K379" s="7"/>
      <c r="L379" s="7"/>
      <c r="M379" s="5"/>
      <c r="N379" s="7"/>
      <c r="O379" s="7"/>
      <c r="P379" s="7"/>
      <c r="Q379" s="5"/>
    </row>
    <row r="380" spans="1:17" x14ac:dyDescent="0.25">
      <c r="A380" s="7"/>
      <c r="B380" s="7"/>
      <c r="C380" s="7"/>
      <c r="D380" s="7"/>
      <c r="E380" s="7"/>
      <c r="F380" s="7"/>
      <c r="G380" s="7"/>
      <c r="H380" s="7"/>
      <c r="I380" s="7"/>
      <c r="J380" s="7"/>
      <c r="K380" s="7"/>
      <c r="L380" s="7"/>
      <c r="M380" s="5"/>
      <c r="N380" s="7"/>
      <c r="O380" s="7"/>
      <c r="P380" s="7"/>
      <c r="Q380" s="5"/>
    </row>
    <row r="381" spans="1:17" x14ac:dyDescent="0.25">
      <c r="A381" s="7"/>
      <c r="B381" s="7"/>
      <c r="C381" s="7"/>
      <c r="D381" s="7"/>
      <c r="E381" s="7"/>
      <c r="F381" s="7"/>
      <c r="G381" s="7"/>
      <c r="H381" s="7"/>
      <c r="I381" s="7"/>
      <c r="J381" s="7"/>
      <c r="K381" s="7"/>
      <c r="L381" s="7"/>
      <c r="M381" s="5"/>
      <c r="N381" s="7"/>
      <c r="O381" s="7"/>
      <c r="P381" s="7"/>
      <c r="Q381" s="5"/>
    </row>
    <row r="382" spans="1:17" x14ac:dyDescent="0.25">
      <c r="A382" s="7"/>
      <c r="B382" s="7"/>
      <c r="C382" s="7"/>
      <c r="D382" s="7"/>
      <c r="E382" s="7"/>
      <c r="F382" s="7"/>
      <c r="G382" s="7"/>
      <c r="H382" s="7"/>
      <c r="I382" s="7"/>
      <c r="J382" s="7"/>
      <c r="K382" s="7"/>
      <c r="L382" s="7"/>
      <c r="M382" s="5"/>
      <c r="N382" s="7"/>
      <c r="O382" s="7"/>
      <c r="P382" s="7"/>
      <c r="Q382" s="5"/>
    </row>
    <row r="383" spans="1:17" x14ac:dyDescent="0.25">
      <c r="A383" s="7"/>
      <c r="B383" s="7"/>
      <c r="C383" s="7"/>
      <c r="D383" s="7"/>
      <c r="E383" s="7"/>
      <c r="F383" s="7"/>
      <c r="G383" s="7"/>
      <c r="H383" s="7"/>
      <c r="I383" s="7"/>
      <c r="J383" s="7"/>
      <c r="K383" s="7"/>
      <c r="L383" s="7"/>
      <c r="M383" s="5"/>
      <c r="N383" s="7"/>
      <c r="O383" s="7"/>
      <c r="P383" s="7"/>
      <c r="Q383" s="5"/>
    </row>
    <row r="384" spans="1:17" x14ac:dyDescent="0.25">
      <c r="A384" s="7"/>
      <c r="B384" s="7"/>
      <c r="C384" s="7"/>
      <c r="D384" s="7"/>
      <c r="E384" s="7"/>
      <c r="F384" s="7"/>
      <c r="G384" s="7"/>
      <c r="H384" s="7"/>
      <c r="I384" s="7"/>
      <c r="J384" s="7"/>
      <c r="K384" s="7"/>
      <c r="L384" s="7"/>
      <c r="M384" s="5"/>
      <c r="N384" s="7"/>
      <c r="O384" s="7"/>
      <c r="P384" s="7"/>
      <c r="Q384" s="5"/>
    </row>
    <row r="385" spans="1:17" x14ac:dyDescent="0.25">
      <c r="A385" s="7"/>
      <c r="B385" s="7"/>
      <c r="C385" s="7"/>
      <c r="D385" s="7"/>
      <c r="E385" s="7"/>
      <c r="F385" s="7"/>
      <c r="G385" s="7"/>
      <c r="H385" s="7"/>
      <c r="I385" s="7"/>
      <c r="J385" s="7"/>
      <c r="K385" s="7"/>
      <c r="L385" s="7"/>
      <c r="M385" s="5"/>
      <c r="N385" s="7"/>
      <c r="O385" s="7"/>
      <c r="P385" s="7"/>
      <c r="Q385" s="5"/>
    </row>
    <row r="386" spans="1:17" x14ac:dyDescent="0.25">
      <c r="A386" s="7"/>
      <c r="B386" s="7"/>
      <c r="C386" s="7"/>
      <c r="D386" s="7"/>
      <c r="E386" s="7"/>
      <c r="F386" s="7"/>
      <c r="G386" s="7"/>
      <c r="H386" s="7"/>
      <c r="I386" s="7"/>
      <c r="J386" s="7"/>
      <c r="K386" s="7"/>
      <c r="L386" s="7"/>
      <c r="M386" s="5"/>
      <c r="N386" s="7"/>
      <c r="O386" s="7"/>
      <c r="P386" s="7"/>
      <c r="Q386" s="5"/>
    </row>
    <row r="387" spans="1:17" x14ac:dyDescent="0.25">
      <c r="A387" s="7"/>
      <c r="B387" s="7"/>
      <c r="C387" s="7"/>
      <c r="D387" s="7"/>
      <c r="E387" s="7"/>
      <c r="F387" s="7"/>
      <c r="G387" s="7"/>
      <c r="H387" s="7"/>
      <c r="I387" s="7"/>
      <c r="J387" s="7"/>
      <c r="K387" s="7"/>
      <c r="L387" s="7"/>
      <c r="M387" s="5"/>
      <c r="N387" s="7"/>
      <c r="O387" s="7"/>
      <c r="P387" s="7"/>
      <c r="Q387" s="5"/>
    </row>
    <row r="388" spans="1:17" x14ac:dyDescent="0.25">
      <c r="A388" s="7"/>
      <c r="B388" s="7"/>
      <c r="C388" s="7"/>
      <c r="D388" s="7"/>
      <c r="E388" s="7"/>
      <c r="F388" s="7"/>
      <c r="G388" s="7"/>
      <c r="H388" s="7"/>
      <c r="I388" s="7"/>
      <c r="J388" s="7"/>
      <c r="K388" s="7"/>
      <c r="L388" s="7"/>
      <c r="M388" s="5"/>
      <c r="N388" s="7"/>
      <c r="O388" s="7"/>
      <c r="P388" s="7"/>
      <c r="Q388" s="5"/>
    </row>
    <row r="389" spans="1:17" x14ac:dyDescent="0.25">
      <c r="A389" s="7"/>
      <c r="B389" s="7"/>
      <c r="C389" s="7"/>
      <c r="D389" s="7"/>
      <c r="E389" s="7"/>
      <c r="F389" s="7"/>
      <c r="G389" s="7"/>
      <c r="H389" s="7"/>
      <c r="I389" s="7"/>
      <c r="J389" s="7"/>
      <c r="K389" s="7"/>
      <c r="L389" s="7"/>
      <c r="M389" s="5"/>
      <c r="N389" s="7"/>
      <c r="O389" s="7"/>
      <c r="P389" s="7"/>
      <c r="Q389" s="5"/>
    </row>
    <row r="390" spans="1:17" x14ac:dyDescent="0.25">
      <c r="A390" s="7"/>
      <c r="B390" s="7"/>
      <c r="C390" s="7"/>
      <c r="D390" s="7"/>
      <c r="E390" s="7"/>
      <c r="F390" s="7"/>
      <c r="G390" s="7"/>
      <c r="H390" s="7"/>
      <c r="I390" s="7"/>
      <c r="J390" s="7"/>
      <c r="K390" s="7"/>
      <c r="L390" s="7"/>
      <c r="M390" s="5"/>
      <c r="N390" s="7"/>
      <c r="O390" s="7"/>
      <c r="P390" s="7"/>
      <c r="Q390" s="5"/>
    </row>
    <row r="391" spans="1:17" x14ac:dyDescent="0.25">
      <c r="A391" s="7"/>
      <c r="B391" s="7"/>
      <c r="C391" s="7"/>
      <c r="D391" s="7"/>
      <c r="E391" s="7"/>
      <c r="F391" s="7"/>
      <c r="G391" s="7"/>
      <c r="H391" s="7"/>
      <c r="I391" s="7"/>
      <c r="J391" s="7"/>
      <c r="K391" s="7"/>
      <c r="L391" s="7"/>
      <c r="M391" s="5"/>
      <c r="N391" s="7"/>
      <c r="O391" s="7"/>
      <c r="P391" s="7"/>
      <c r="Q391" s="5"/>
    </row>
    <row r="392" spans="1:17" x14ac:dyDescent="0.25">
      <c r="A392" s="7"/>
      <c r="B392" s="7"/>
      <c r="C392" s="7"/>
      <c r="D392" s="7"/>
      <c r="E392" s="7"/>
      <c r="F392" s="7"/>
      <c r="G392" s="7"/>
      <c r="H392" s="7"/>
      <c r="I392" s="7"/>
      <c r="J392" s="7"/>
      <c r="K392" s="7"/>
      <c r="L392" s="7"/>
      <c r="M392" s="5"/>
      <c r="N392" s="7"/>
      <c r="O392" s="7"/>
      <c r="P392" s="7"/>
      <c r="Q392" s="5"/>
    </row>
    <row r="393" spans="1:17" x14ac:dyDescent="0.25">
      <c r="A393" s="7"/>
      <c r="B393" s="7"/>
      <c r="C393" s="7"/>
      <c r="D393" s="7"/>
      <c r="E393" s="7"/>
      <c r="F393" s="7"/>
      <c r="G393" s="7"/>
      <c r="H393" s="7"/>
      <c r="I393" s="7"/>
      <c r="J393" s="7"/>
      <c r="K393" s="7"/>
      <c r="L393" s="7"/>
      <c r="M393" s="5"/>
      <c r="N393" s="7"/>
      <c r="O393" s="7"/>
      <c r="P393" s="7"/>
      <c r="Q393" s="5"/>
    </row>
    <row r="394" spans="1:17" x14ac:dyDescent="0.25">
      <c r="A394" s="7"/>
      <c r="B394" s="7"/>
      <c r="C394" s="7"/>
      <c r="D394" s="7"/>
      <c r="E394" s="7"/>
      <c r="F394" s="7"/>
      <c r="G394" s="7"/>
      <c r="H394" s="7"/>
      <c r="I394" s="7"/>
      <c r="J394" s="7"/>
      <c r="K394" s="7"/>
      <c r="L394" s="7"/>
      <c r="M394" s="5"/>
      <c r="N394" s="7"/>
      <c r="O394" s="7"/>
      <c r="P394" s="7"/>
      <c r="Q394" s="5"/>
    </row>
    <row r="395" spans="1:17" x14ac:dyDescent="0.25">
      <c r="A395" s="7"/>
      <c r="B395" s="7"/>
      <c r="C395" s="7"/>
      <c r="D395" s="7"/>
      <c r="E395" s="7"/>
      <c r="F395" s="7"/>
      <c r="G395" s="7"/>
      <c r="H395" s="7"/>
      <c r="I395" s="7"/>
      <c r="J395" s="7"/>
      <c r="K395" s="7"/>
      <c r="L395" s="7"/>
      <c r="M395" s="5"/>
      <c r="N395" s="7"/>
      <c r="O395" s="7"/>
      <c r="P395" s="7"/>
      <c r="Q395" s="5"/>
    </row>
    <row r="396" spans="1:17" x14ac:dyDescent="0.25">
      <c r="A396" s="7"/>
      <c r="B396" s="7"/>
      <c r="C396" s="7"/>
      <c r="D396" s="7"/>
      <c r="E396" s="7"/>
      <c r="F396" s="7"/>
      <c r="G396" s="7"/>
      <c r="H396" s="7"/>
      <c r="I396" s="7"/>
      <c r="J396" s="7"/>
      <c r="K396" s="7"/>
      <c r="L396" s="7"/>
      <c r="M396" s="5"/>
      <c r="N396" s="7"/>
      <c r="O396" s="7"/>
      <c r="P396" s="7"/>
      <c r="Q396" s="5"/>
    </row>
    <row r="397" spans="1:17" x14ac:dyDescent="0.25">
      <c r="A397" s="7"/>
      <c r="B397" s="7"/>
      <c r="C397" s="7"/>
      <c r="D397" s="7"/>
      <c r="E397" s="7"/>
      <c r="F397" s="7"/>
      <c r="G397" s="7"/>
      <c r="H397" s="7"/>
      <c r="I397" s="7"/>
      <c r="J397" s="7"/>
      <c r="K397" s="7"/>
      <c r="L397" s="7"/>
      <c r="M397" s="5"/>
      <c r="N397" s="7"/>
      <c r="O397" s="7"/>
      <c r="P397" s="7"/>
      <c r="Q397" s="5"/>
    </row>
    <row r="398" spans="1:17" x14ac:dyDescent="0.25">
      <c r="A398" s="7"/>
      <c r="B398" s="7"/>
      <c r="C398" s="7"/>
      <c r="D398" s="7"/>
      <c r="E398" s="7"/>
      <c r="F398" s="7"/>
      <c r="G398" s="7"/>
      <c r="H398" s="7"/>
      <c r="I398" s="7"/>
      <c r="J398" s="7"/>
      <c r="K398" s="7"/>
      <c r="L398" s="7"/>
      <c r="M398" s="5"/>
      <c r="N398" s="7"/>
      <c r="O398" s="7"/>
      <c r="P398" s="7"/>
      <c r="Q398" s="5"/>
    </row>
    <row r="399" spans="1:17" x14ac:dyDescent="0.25">
      <c r="A399" s="7"/>
      <c r="B399" s="7"/>
      <c r="C399" s="7"/>
      <c r="D399" s="7"/>
      <c r="E399" s="7"/>
      <c r="F399" s="7"/>
      <c r="G399" s="7"/>
      <c r="H399" s="7"/>
      <c r="I399" s="7"/>
      <c r="J399" s="7"/>
      <c r="K399" s="7"/>
      <c r="L399" s="7"/>
      <c r="M399" s="5"/>
      <c r="N399" s="7"/>
      <c r="O399" s="7"/>
      <c r="P399" s="7"/>
      <c r="Q399" s="5"/>
    </row>
    <row r="400" spans="1:17" x14ac:dyDescent="0.25">
      <c r="A400" s="7"/>
      <c r="B400" s="7"/>
      <c r="C400" s="7"/>
      <c r="D400" s="7"/>
      <c r="E400" s="7"/>
      <c r="F400" s="7"/>
      <c r="G400" s="7"/>
      <c r="H400" s="7"/>
      <c r="I400" s="7"/>
      <c r="J400" s="7"/>
      <c r="K400" s="7"/>
      <c r="L400" s="7"/>
      <c r="M400" s="5"/>
      <c r="N400" s="7"/>
      <c r="O400" s="7"/>
      <c r="P400" s="7"/>
      <c r="Q400" s="5"/>
    </row>
    <row r="401" spans="1:17" x14ac:dyDescent="0.25">
      <c r="A401" s="7"/>
      <c r="B401" s="7"/>
      <c r="C401" s="7"/>
      <c r="D401" s="7"/>
      <c r="E401" s="7"/>
      <c r="F401" s="7"/>
      <c r="G401" s="7"/>
      <c r="H401" s="7"/>
      <c r="I401" s="7"/>
      <c r="J401" s="7"/>
      <c r="K401" s="7"/>
      <c r="L401" s="7"/>
      <c r="M401" s="5"/>
      <c r="N401" s="7"/>
      <c r="O401" s="7"/>
      <c r="P401" s="7"/>
      <c r="Q401" s="5"/>
    </row>
    <row r="402" spans="1:17" x14ac:dyDescent="0.25">
      <c r="A402" s="7"/>
      <c r="B402" s="7"/>
      <c r="C402" s="7"/>
      <c r="D402" s="7"/>
      <c r="E402" s="7"/>
      <c r="F402" s="7"/>
      <c r="G402" s="7"/>
      <c r="H402" s="7"/>
      <c r="I402" s="7"/>
      <c r="J402" s="7"/>
      <c r="K402" s="7"/>
      <c r="L402" s="7"/>
      <c r="M402" s="5"/>
      <c r="N402" s="7"/>
      <c r="O402" s="7"/>
      <c r="P402" s="7"/>
      <c r="Q402" s="5"/>
    </row>
    <row r="403" spans="1:17" x14ac:dyDescent="0.25">
      <c r="A403" s="7"/>
      <c r="B403" s="7"/>
      <c r="C403" s="7"/>
      <c r="D403" s="7"/>
      <c r="E403" s="7"/>
      <c r="F403" s="7"/>
      <c r="G403" s="7"/>
      <c r="H403" s="7"/>
      <c r="I403" s="7"/>
      <c r="J403" s="7"/>
      <c r="K403" s="7"/>
      <c r="L403" s="7"/>
      <c r="M403" s="5"/>
      <c r="N403" s="7"/>
      <c r="O403" s="7"/>
      <c r="P403" s="7"/>
      <c r="Q403" s="5"/>
    </row>
    <row r="404" spans="1:17" x14ac:dyDescent="0.25">
      <c r="A404" s="7"/>
      <c r="B404" s="7"/>
      <c r="C404" s="7"/>
      <c r="D404" s="7"/>
      <c r="E404" s="7"/>
      <c r="F404" s="7"/>
      <c r="G404" s="7"/>
      <c r="H404" s="7"/>
      <c r="I404" s="7"/>
      <c r="J404" s="7"/>
      <c r="K404" s="7"/>
      <c r="L404" s="7"/>
      <c r="M404" s="5"/>
      <c r="N404" s="7"/>
      <c r="O404" s="7"/>
      <c r="P404" s="7"/>
      <c r="Q404" s="5"/>
    </row>
    <row r="405" spans="1:17" x14ac:dyDescent="0.25">
      <c r="A405" s="7"/>
      <c r="B405" s="7"/>
      <c r="C405" s="7"/>
      <c r="D405" s="7"/>
      <c r="E405" s="7"/>
      <c r="F405" s="7"/>
      <c r="G405" s="7"/>
      <c r="H405" s="7"/>
      <c r="I405" s="7"/>
      <c r="J405" s="7"/>
      <c r="K405" s="7"/>
      <c r="L405" s="7"/>
      <c r="M405" s="5"/>
      <c r="N405" s="7"/>
      <c r="O405" s="7"/>
      <c r="P405" s="7"/>
      <c r="Q405" s="5"/>
    </row>
    <row r="406" spans="1:17" x14ac:dyDescent="0.25">
      <c r="A406" s="7"/>
      <c r="B406" s="7"/>
      <c r="C406" s="7"/>
      <c r="D406" s="7"/>
      <c r="E406" s="7"/>
      <c r="F406" s="7"/>
      <c r="G406" s="7"/>
      <c r="H406" s="7"/>
      <c r="I406" s="7"/>
      <c r="J406" s="7"/>
      <c r="K406" s="7"/>
      <c r="L406" s="7"/>
      <c r="M406" s="5"/>
      <c r="N406" s="7"/>
      <c r="O406" s="7"/>
      <c r="P406" s="7"/>
      <c r="Q406" s="5"/>
    </row>
    <row r="407" spans="1:17" x14ac:dyDescent="0.25">
      <c r="A407" s="7"/>
      <c r="B407" s="7"/>
      <c r="C407" s="7"/>
      <c r="D407" s="7"/>
      <c r="E407" s="7"/>
      <c r="F407" s="7"/>
      <c r="G407" s="7"/>
      <c r="H407" s="7"/>
      <c r="I407" s="7"/>
      <c r="J407" s="7"/>
      <c r="K407" s="7"/>
      <c r="L407" s="7"/>
      <c r="M407" s="5"/>
      <c r="N407" s="7"/>
      <c r="O407" s="7"/>
      <c r="P407" s="7"/>
      <c r="Q407" s="5"/>
    </row>
    <row r="408" spans="1:17" x14ac:dyDescent="0.25">
      <c r="A408" s="7"/>
      <c r="B408" s="7"/>
      <c r="C408" s="7"/>
      <c r="D408" s="7"/>
      <c r="E408" s="7"/>
      <c r="F408" s="7"/>
      <c r="G408" s="7"/>
      <c r="H408" s="7"/>
      <c r="I408" s="7"/>
      <c r="J408" s="7"/>
      <c r="K408" s="7"/>
      <c r="L408" s="7"/>
      <c r="M408" s="5"/>
      <c r="N408" s="7"/>
      <c r="O408" s="7"/>
      <c r="P408" s="7"/>
      <c r="Q408" s="5"/>
    </row>
    <row r="409" spans="1:17" x14ac:dyDescent="0.25">
      <c r="A409" s="7"/>
      <c r="B409" s="7"/>
      <c r="C409" s="7"/>
      <c r="D409" s="7"/>
      <c r="E409" s="7"/>
      <c r="F409" s="7"/>
      <c r="G409" s="7"/>
      <c r="H409" s="7"/>
      <c r="I409" s="7"/>
      <c r="J409" s="7"/>
      <c r="K409" s="7"/>
      <c r="L409" s="7"/>
      <c r="M409" s="5"/>
      <c r="N409" s="7"/>
      <c r="O409" s="7"/>
      <c r="P409" s="7"/>
      <c r="Q409" s="5"/>
    </row>
    <row r="410" spans="1:17" x14ac:dyDescent="0.25">
      <c r="A410" s="7"/>
      <c r="B410" s="7"/>
      <c r="C410" s="7"/>
      <c r="D410" s="7"/>
      <c r="E410" s="7"/>
      <c r="F410" s="7"/>
      <c r="G410" s="7"/>
      <c r="H410" s="7"/>
      <c r="I410" s="7"/>
      <c r="J410" s="7"/>
      <c r="K410" s="7"/>
      <c r="L410" s="7"/>
      <c r="M410" s="5"/>
      <c r="N410" s="7"/>
      <c r="O410" s="7"/>
      <c r="P410" s="7"/>
      <c r="Q410" s="5"/>
    </row>
    <row r="411" spans="1:17" x14ac:dyDescent="0.25">
      <c r="A411" s="7"/>
      <c r="B411" s="7"/>
      <c r="C411" s="7"/>
      <c r="D411" s="7"/>
      <c r="E411" s="7"/>
      <c r="F411" s="7"/>
      <c r="G411" s="7"/>
      <c r="H411" s="7"/>
      <c r="I411" s="7"/>
      <c r="J411" s="7"/>
      <c r="K411" s="7"/>
      <c r="L411" s="7"/>
      <c r="M411" s="5"/>
      <c r="N411" s="7"/>
      <c r="O411" s="7"/>
      <c r="P411" s="7"/>
      <c r="Q411" s="5"/>
    </row>
    <row r="412" spans="1:17" x14ac:dyDescent="0.25">
      <c r="A412" s="7"/>
      <c r="B412" s="7"/>
      <c r="C412" s="7"/>
      <c r="D412" s="7"/>
      <c r="E412" s="7"/>
      <c r="F412" s="7"/>
      <c r="G412" s="7"/>
      <c r="H412" s="7"/>
      <c r="I412" s="7"/>
      <c r="J412" s="7"/>
      <c r="K412" s="7"/>
      <c r="L412" s="7"/>
      <c r="M412" s="5"/>
      <c r="N412" s="7"/>
      <c r="O412" s="7"/>
      <c r="P412" s="7"/>
      <c r="Q412" s="5"/>
    </row>
    <row r="413" spans="1:17" x14ac:dyDescent="0.25">
      <c r="A413" s="7"/>
      <c r="B413" s="7"/>
      <c r="C413" s="7"/>
      <c r="D413" s="7"/>
      <c r="E413" s="7"/>
      <c r="F413" s="7"/>
      <c r="G413" s="7"/>
      <c r="H413" s="7"/>
      <c r="I413" s="7"/>
      <c r="J413" s="7"/>
      <c r="K413" s="7"/>
      <c r="L413" s="7"/>
      <c r="M413" s="5"/>
      <c r="N413" s="7"/>
      <c r="O413" s="7"/>
      <c r="P413" s="7"/>
      <c r="Q413" s="5"/>
    </row>
    <row r="414" spans="1:17" x14ac:dyDescent="0.25">
      <c r="A414" s="7"/>
      <c r="B414" s="7"/>
      <c r="C414" s="7"/>
      <c r="D414" s="7"/>
      <c r="E414" s="7"/>
      <c r="F414" s="7"/>
      <c r="G414" s="7"/>
      <c r="H414" s="7"/>
      <c r="I414" s="7"/>
      <c r="J414" s="7"/>
      <c r="K414" s="7"/>
      <c r="L414" s="7"/>
      <c r="M414" s="5"/>
      <c r="N414" s="7"/>
      <c r="O414" s="7"/>
      <c r="P414" s="7"/>
      <c r="Q414" s="5"/>
    </row>
    <row r="415" spans="1:17" x14ac:dyDescent="0.25">
      <c r="A415" s="7"/>
      <c r="B415" s="7"/>
      <c r="C415" s="7"/>
      <c r="D415" s="7"/>
      <c r="E415" s="7"/>
      <c r="F415" s="7"/>
      <c r="G415" s="7"/>
      <c r="H415" s="7"/>
      <c r="I415" s="7"/>
      <c r="J415" s="7"/>
      <c r="K415" s="7"/>
      <c r="L415" s="7"/>
      <c r="M415" s="5"/>
      <c r="N415" s="7"/>
      <c r="O415" s="7"/>
      <c r="P415" s="7"/>
      <c r="Q415" s="5"/>
    </row>
    <row r="416" spans="1:17" x14ac:dyDescent="0.25">
      <c r="A416" s="7"/>
      <c r="B416" s="7"/>
      <c r="C416" s="7"/>
      <c r="D416" s="7"/>
      <c r="E416" s="7"/>
      <c r="F416" s="7"/>
      <c r="G416" s="7"/>
      <c r="H416" s="7"/>
      <c r="I416" s="7"/>
      <c r="J416" s="7"/>
      <c r="K416" s="7"/>
      <c r="L416" s="7"/>
      <c r="M416" s="5"/>
      <c r="N416" s="7"/>
      <c r="O416" s="7"/>
      <c r="P416" s="7"/>
      <c r="Q416" s="5"/>
    </row>
    <row r="417" spans="1:17" x14ac:dyDescent="0.25">
      <c r="A417" s="7"/>
      <c r="B417" s="7"/>
      <c r="C417" s="7"/>
      <c r="D417" s="7"/>
      <c r="E417" s="7"/>
      <c r="F417" s="7"/>
      <c r="G417" s="7"/>
      <c r="H417" s="7"/>
      <c r="I417" s="7"/>
      <c r="J417" s="7"/>
      <c r="K417" s="7"/>
      <c r="L417" s="7"/>
      <c r="M417" s="5"/>
      <c r="N417" s="7"/>
      <c r="O417" s="7"/>
      <c r="P417" s="7"/>
      <c r="Q417" s="5"/>
    </row>
    <row r="418" spans="1:17" x14ac:dyDescent="0.25">
      <c r="A418" s="7"/>
      <c r="B418" s="7"/>
      <c r="C418" s="7"/>
      <c r="D418" s="7"/>
      <c r="E418" s="7"/>
      <c r="F418" s="7"/>
      <c r="G418" s="7"/>
      <c r="H418" s="7"/>
      <c r="I418" s="7"/>
      <c r="J418" s="7"/>
      <c r="K418" s="7"/>
      <c r="L418" s="7"/>
      <c r="M418" s="5"/>
      <c r="N418" s="7"/>
      <c r="O418" s="7"/>
      <c r="P418" s="7"/>
      <c r="Q418" s="5"/>
    </row>
    <row r="419" spans="1:17" x14ac:dyDescent="0.25">
      <c r="A419" s="7"/>
      <c r="B419" s="7"/>
      <c r="C419" s="7"/>
      <c r="D419" s="7"/>
      <c r="E419" s="7"/>
      <c r="F419" s="7"/>
      <c r="G419" s="7"/>
      <c r="H419" s="7"/>
      <c r="I419" s="7"/>
      <c r="J419" s="7"/>
      <c r="K419" s="7"/>
      <c r="L419" s="7"/>
      <c r="M419" s="5"/>
      <c r="N419" s="7"/>
      <c r="O419" s="7"/>
      <c r="P419" s="7"/>
      <c r="Q419" s="5"/>
    </row>
    <row r="420" spans="1:17" x14ac:dyDescent="0.25">
      <c r="A420" s="7"/>
      <c r="B420" s="7"/>
      <c r="C420" s="7"/>
      <c r="D420" s="7"/>
      <c r="E420" s="7"/>
      <c r="F420" s="7"/>
      <c r="G420" s="7"/>
      <c r="H420" s="7"/>
      <c r="I420" s="7"/>
      <c r="J420" s="7"/>
      <c r="K420" s="7"/>
      <c r="L420" s="7"/>
      <c r="M420" s="5"/>
      <c r="N420" s="7"/>
      <c r="O420" s="7"/>
      <c r="P420" s="7"/>
      <c r="Q420" s="5"/>
    </row>
    <row r="421" spans="1:17" x14ac:dyDescent="0.25">
      <c r="A421" s="7"/>
      <c r="B421" s="7"/>
      <c r="C421" s="7"/>
      <c r="D421" s="7"/>
      <c r="E421" s="7"/>
      <c r="F421" s="7"/>
      <c r="G421" s="7"/>
      <c r="H421" s="7"/>
      <c r="I421" s="7"/>
      <c r="J421" s="7"/>
      <c r="K421" s="7"/>
      <c r="L421" s="7"/>
      <c r="M421" s="5"/>
      <c r="N421" s="7"/>
      <c r="O421" s="7"/>
      <c r="P421" s="7"/>
      <c r="Q421" s="5"/>
    </row>
    <row r="422" spans="1:17" x14ac:dyDescent="0.25">
      <c r="A422" s="7"/>
      <c r="B422" s="7"/>
      <c r="C422" s="7"/>
      <c r="D422" s="7"/>
      <c r="E422" s="7"/>
      <c r="F422" s="7"/>
      <c r="G422" s="7"/>
      <c r="H422" s="7"/>
      <c r="I422" s="7"/>
      <c r="J422" s="7"/>
      <c r="K422" s="7"/>
      <c r="L422" s="7"/>
      <c r="M422" s="5"/>
      <c r="N422" s="7"/>
      <c r="O422" s="7"/>
      <c r="P422" s="7"/>
      <c r="Q422" s="5"/>
    </row>
    <row r="423" spans="1:17" x14ac:dyDescent="0.25">
      <c r="A423" s="7"/>
      <c r="B423" s="7"/>
      <c r="C423" s="7"/>
      <c r="D423" s="7"/>
      <c r="E423" s="7"/>
      <c r="F423" s="7"/>
      <c r="G423" s="7"/>
      <c r="H423" s="7"/>
      <c r="I423" s="7"/>
      <c r="J423" s="7"/>
      <c r="K423" s="7"/>
      <c r="L423" s="7"/>
      <c r="M423" s="5"/>
      <c r="N423" s="7"/>
      <c r="O423" s="7"/>
      <c r="P423" s="7"/>
      <c r="Q423" s="5"/>
    </row>
    <row r="424" spans="1:17" x14ac:dyDescent="0.25">
      <c r="A424" s="7"/>
      <c r="B424" s="7"/>
      <c r="C424" s="7"/>
      <c r="D424" s="7"/>
      <c r="E424" s="7"/>
      <c r="F424" s="7"/>
      <c r="G424" s="7"/>
      <c r="H424" s="7"/>
      <c r="I424" s="7"/>
      <c r="J424" s="7"/>
      <c r="K424" s="7"/>
      <c r="L424" s="7"/>
      <c r="M424" s="5"/>
      <c r="N424" s="7"/>
      <c r="O424" s="7"/>
      <c r="P424" s="7"/>
      <c r="Q424" s="5"/>
    </row>
    <row r="425" spans="1:17" x14ac:dyDescent="0.25">
      <c r="A425" s="7"/>
      <c r="B425" s="7"/>
      <c r="C425" s="7"/>
      <c r="D425" s="7"/>
      <c r="E425" s="7"/>
      <c r="F425" s="7"/>
      <c r="G425" s="7"/>
      <c r="H425" s="7"/>
      <c r="I425" s="7"/>
      <c r="J425" s="7"/>
      <c r="K425" s="7"/>
      <c r="L425" s="7"/>
      <c r="M425" s="5"/>
      <c r="N425" s="7"/>
      <c r="O425" s="7"/>
      <c r="P425" s="7"/>
      <c r="Q425" s="5"/>
    </row>
    <row r="426" spans="1:17" x14ac:dyDescent="0.25">
      <c r="A426" s="7"/>
      <c r="B426" s="7"/>
      <c r="C426" s="7"/>
      <c r="D426" s="7"/>
      <c r="E426" s="7"/>
      <c r="F426" s="7"/>
      <c r="G426" s="7"/>
      <c r="H426" s="7"/>
      <c r="I426" s="7"/>
      <c r="J426" s="7"/>
      <c r="K426" s="7"/>
      <c r="L426" s="7"/>
      <c r="M426" s="5"/>
      <c r="N426" s="7"/>
      <c r="O426" s="7"/>
      <c r="P426" s="7"/>
      <c r="Q426" s="5"/>
    </row>
    <row r="427" spans="1:17" x14ac:dyDescent="0.25">
      <c r="A427" s="7"/>
      <c r="B427" s="7"/>
      <c r="C427" s="7"/>
      <c r="D427" s="7"/>
      <c r="E427" s="7"/>
      <c r="F427" s="7"/>
      <c r="G427" s="7"/>
      <c r="H427" s="7"/>
      <c r="I427" s="7"/>
      <c r="J427" s="7"/>
      <c r="K427" s="7"/>
      <c r="L427" s="7"/>
      <c r="M427" s="5"/>
      <c r="N427" s="7"/>
      <c r="O427" s="7"/>
      <c r="P427" s="7"/>
      <c r="Q427" s="5"/>
    </row>
    <row r="428" spans="1:17" x14ac:dyDescent="0.25">
      <c r="A428" s="7"/>
      <c r="B428" s="7"/>
      <c r="C428" s="7"/>
      <c r="D428" s="7"/>
      <c r="E428" s="7"/>
      <c r="F428" s="7"/>
      <c r="G428" s="7"/>
      <c r="H428" s="7"/>
      <c r="I428" s="7"/>
      <c r="J428" s="7"/>
      <c r="K428" s="7"/>
      <c r="L428" s="7"/>
      <c r="M428" s="5"/>
      <c r="N428" s="7"/>
      <c r="O428" s="7"/>
      <c r="P428" s="7"/>
      <c r="Q428" s="5"/>
    </row>
    <row r="429" spans="1:17" x14ac:dyDescent="0.25">
      <c r="A429" s="7"/>
      <c r="B429" s="7"/>
      <c r="C429" s="7"/>
      <c r="D429" s="7"/>
      <c r="E429" s="7"/>
      <c r="F429" s="7"/>
      <c r="G429" s="7"/>
      <c r="H429" s="7"/>
      <c r="I429" s="7"/>
      <c r="J429" s="7"/>
      <c r="K429" s="7"/>
      <c r="L429" s="7"/>
      <c r="M429" s="5"/>
      <c r="N429" s="7"/>
      <c r="O429" s="7"/>
      <c r="P429" s="7"/>
      <c r="Q429" s="5"/>
    </row>
    <row r="430" spans="1:17" x14ac:dyDescent="0.25">
      <c r="A430" s="7"/>
      <c r="B430" s="7"/>
      <c r="C430" s="7"/>
      <c r="D430" s="7"/>
      <c r="E430" s="7"/>
      <c r="F430" s="7"/>
      <c r="G430" s="7"/>
      <c r="H430" s="7"/>
      <c r="I430" s="7"/>
      <c r="J430" s="7"/>
      <c r="K430" s="7"/>
      <c r="L430" s="7"/>
      <c r="M430" s="5"/>
      <c r="N430" s="7"/>
      <c r="O430" s="7"/>
      <c r="P430" s="7"/>
      <c r="Q430" s="5"/>
    </row>
    <row r="431" spans="1:17" x14ac:dyDescent="0.25">
      <c r="A431" s="7"/>
      <c r="B431" s="7"/>
      <c r="C431" s="7"/>
      <c r="D431" s="7"/>
      <c r="E431" s="7"/>
      <c r="F431" s="7"/>
      <c r="G431" s="7"/>
      <c r="H431" s="7"/>
      <c r="I431" s="7"/>
      <c r="J431" s="7"/>
      <c r="K431" s="7"/>
      <c r="L431" s="7"/>
      <c r="M431" s="5"/>
      <c r="N431" s="7"/>
      <c r="O431" s="7"/>
      <c r="P431" s="7"/>
      <c r="Q431" s="5"/>
    </row>
    <row r="432" spans="1:17" x14ac:dyDescent="0.25">
      <c r="A432" s="7"/>
      <c r="B432" s="7"/>
      <c r="C432" s="7"/>
      <c r="D432" s="7"/>
      <c r="E432" s="7"/>
      <c r="F432" s="7"/>
      <c r="G432" s="7"/>
      <c r="H432" s="7"/>
      <c r="I432" s="7"/>
      <c r="J432" s="7"/>
      <c r="K432" s="7"/>
      <c r="L432" s="7"/>
      <c r="M432" s="5"/>
      <c r="N432" s="7"/>
      <c r="O432" s="7"/>
      <c r="P432" s="7"/>
      <c r="Q432" s="5"/>
    </row>
    <row r="433" spans="1:17" x14ac:dyDescent="0.25">
      <c r="A433" s="7"/>
      <c r="B433" s="7"/>
      <c r="C433" s="7"/>
      <c r="D433" s="7"/>
      <c r="E433" s="7"/>
      <c r="F433" s="7"/>
      <c r="G433" s="7"/>
      <c r="H433" s="7"/>
      <c r="I433" s="7"/>
      <c r="J433" s="7"/>
      <c r="K433" s="7"/>
      <c r="L433" s="7"/>
      <c r="M433" s="5"/>
      <c r="N433" s="7"/>
      <c r="O433" s="7"/>
      <c r="P433" s="7"/>
      <c r="Q433" s="5"/>
    </row>
    <row r="434" spans="1:17" x14ac:dyDescent="0.25">
      <c r="A434" s="7"/>
      <c r="B434" s="7"/>
      <c r="C434" s="7"/>
      <c r="D434" s="7"/>
      <c r="E434" s="7"/>
      <c r="F434" s="7"/>
      <c r="G434" s="7"/>
      <c r="H434" s="7"/>
      <c r="I434" s="7"/>
      <c r="J434" s="7"/>
      <c r="K434" s="7"/>
      <c r="L434" s="7"/>
      <c r="M434" s="5"/>
      <c r="N434" s="7"/>
      <c r="O434" s="7"/>
      <c r="P434" s="7"/>
      <c r="Q434" s="5"/>
    </row>
    <row r="435" spans="1:17" x14ac:dyDescent="0.25">
      <c r="A435" s="7"/>
      <c r="B435" s="7"/>
      <c r="C435" s="7"/>
      <c r="D435" s="7"/>
      <c r="E435" s="7"/>
      <c r="F435" s="7"/>
      <c r="G435" s="7"/>
      <c r="H435" s="7"/>
      <c r="I435" s="7"/>
      <c r="J435" s="7"/>
      <c r="K435" s="7"/>
      <c r="L435" s="7"/>
      <c r="M435" s="5"/>
      <c r="N435" s="7"/>
      <c r="O435" s="7"/>
      <c r="P435" s="7"/>
      <c r="Q435" s="5"/>
    </row>
    <row r="436" spans="1:17" x14ac:dyDescent="0.25">
      <c r="A436" s="7"/>
      <c r="B436" s="7"/>
      <c r="C436" s="7"/>
      <c r="D436" s="7"/>
      <c r="E436" s="7"/>
      <c r="F436" s="7"/>
      <c r="G436" s="7"/>
      <c r="H436" s="7"/>
      <c r="I436" s="7"/>
      <c r="J436" s="7"/>
      <c r="K436" s="7"/>
      <c r="L436" s="7"/>
      <c r="M436" s="5"/>
      <c r="N436" s="7"/>
      <c r="O436" s="7"/>
      <c r="P436" s="7"/>
      <c r="Q436" s="5"/>
    </row>
    <row r="437" spans="1:17" x14ac:dyDescent="0.25">
      <c r="A437" s="7"/>
      <c r="B437" s="7"/>
      <c r="C437" s="7"/>
      <c r="D437" s="7"/>
      <c r="E437" s="7"/>
      <c r="F437" s="7"/>
      <c r="G437" s="7"/>
      <c r="H437" s="7"/>
      <c r="I437" s="7"/>
      <c r="J437" s="7"/>
      <c r="K437" s="7"/>
      <c r="L437" s="7"/>
      <c r="M437" s="5"/>
      <c r="N437" s="7"/>
      <c r="O437" s="7"/>
      <c r="P437" s="7"/>
      <c r="Q437" s="5"/>
    </row>
    <row r="438" spans="1:17" x14ac:dyDescent="0.25">
      <c r="A438" s="7"/>
      <c r="B438" s="7"/>
      <c r="C438" s="7"/>
      <c r="D438" s="7"/>
      <c r="E438" s="7"/>
      <c r="F438" s="7"/>
      <c r="G438" s="7"/>
      <c r="H438" s="7"/>
      <c r="I438" s="7"/>
      <c r="J438" s="7"/>
      <c r="K438" s="7"/>
      <c r="L438" s="7"/>
      <c r="M438" s="5"/>
      <c r="N438" s="7"/>
      <c r="O438" s="7"/>
      <c r="P438" s="7"/>
      <c r="Q438" s="5"/>
    </row>
    <row r="439" spans="1:17" x14ac:dyDescent="0.25">
      <c r="A439" s="7"/>
      <c r="B439" s="7"/>
      <c r="C439" s="7"/>
      <c r="D439" s="7"/>
      <c r="E439" s="7"/>
      <c r="F439" s="7"/>
      <c r="G439" s="7"/>
      <c r="H439" s="7"/>
      <c r="I439" s="7"/>
      <c r="J439" s="7"/>
      <c r="K439" s="7"/>
      <c r="L439" s="7"/>
      <c r="M439" s="5"/>
      <c r="N439" s="7"/>
      <c r="O439" s="7"/>
      <c r="P439" s="7"/>
      <c r="Q439" s="5"/>
    </row>
    <row r="440" spans="1:17" x14ac:dyDescent="0.25">
      <c r="A440" s="7"/>
      <c r="B440" s="7"/>
      <c r="C440" s="7"/>
      <c r="D440" s="7"/>
      <c r="E440" s="7"/>
      <c r="F440" s="7"/>
      <c r="G440" s="7"/>
      <c r="H440" s="7"/>
      <c r="I440" s="7"/>
      <c r="J440" s="7"/>
      <c r="K440" s="7"/>
      <c r="L440" s="7"/>
      <c r="M440" s="5"/>
      <c r="N440" s="7"/>
      <c r="O440" s="7"/>
      <c r="P440" s="7"/>
      <c r="Q440" s="5"/>
    </row>
    <row r="441" spans="1:17" x14ac:dyDescent="0.25">
      <c r="A441" s="7"/>
      <c r="B441" s="7"/>
      <c r="C441" s="7"/>
      <c r="D441" s="7"/>
      <c r="E441" s="7"/>
      <c r="F441" s="7"/>
      <c r="G441" s="7"/>
      <c r="H441" s="7"/>
      <c r="I441" s="7"/>
      <c r="J441" s="7"/>
      <c r="K441" s="7"/>
      <c r="L441" s="7"/>
      <c r="M441" s="5"/>
      <c r="N441" s="7"/>
      <c r="O441" s="7"/>
      <c r="P441" s="7"/>
      <c r="Q441" s="5"/>
    </row>
    <row r="442" spans="1:17" x14ac:dyDescent="0.25">
      <c r="A442" s="7"/>
      <c r="B442" s="7"/>
      <c r="C442" s="7"/>
      <c r="D442" s="7"/>
      <c r="E442" s="7"/>
      <c r="F442" s="7"/>
      <c r="G442" s="7"/>
      <c r="H442" s="7"/>
      <c r="I442" s="7"/>
      <c r="J442" s="7"/>
      <c r="K442" s="7"/>
      <c r="L442" s="7"/>
      <c r="M442" s="5"/>
      <c r="N442" s="7"/>
      <c r="O442" s="7"/>
      <c r="P442" s="7"/>
      <c r="Q442" s="5"/>
    </row>
    <row r="443" spans="1:17" x14ac:dyDescent="0.25">
      <c r="A443" s="7"/>
      <c r="B443" s="7"/>
      <c r="C443" s="7"/>
      <c r="D443" s="7"/>
      <c r="E443" s="7"/>
      <c r="F443" s="7"/>
      <c r="G443" s="7"/>
      <c r="H443" s="7"/>
      <c r="I443" s="7"/>
      <c r="J443" s="7"/>
      <c r="K443" s="7"/>
      <c r="L443" s="7"/>
      <c r="M443" s="5"/>
      <c r="N443" s="7"/>
      <c r="O443" s="7"/>
      <c r="P443" s="7"/>
      <c r="Q443" s="5"/>
    </row>
    <row r="444" spans="1:17" x14ac:dyDescent="0.25">
      <c r="A444" s="7"/>
      <c r="B444" s="7"/>
      <c r="C444" s="7"/>
      <c r="D444" s="7"/>
      <c r="E444" s="7"/>
      <c r="F444" s="7"/>
      <c r="G444" s="7"/>
      <c r="H444" s="7"/>
      <c r="I444" s="7"/>
      <c r="J444" s="7"/>
      <c r="K444" s="7"/>
      <c r="L444" s="7"/>
      <c r="M444" s="5"/>
      <c r="N444" s="7"/>
      <c r="O444" s="7"/>
      <c r="P444" s="7"/>
      <c r="Q444" s="5"/>
    </row>
    <row r="445" spans="1:17" x14ac:dyDescent="0.25">
      <c r="A445" s="7"/>
      <c r="B445" s="7"/>
      <c r="C445" s="7"/>
      <c r="D445" s="7"/>
      <c r="E445" s="7"/>
      <c r="F445" s="7"/>
      <c r="G445" s="7"/>
      <c r="H445" s="7"/>
      <c r="I445" s="7"/>
      <c r="J445" s="7"/>
      <c r="K445" s="7"/>
      <c r="L445" s="7"/>
      <c r="M445" s="5"/>
      <c r="N445" s="7"/>
      <c r="O445" s="7"/>
      <c r="P445" s="7"/>
      <c r="Q445" s="5"/>
    </row>
    <row r="446" spans="1:17" x14ac:dyDescent="0.25">
      <c r="A446" s="7"/>
      <c r="B446" s="7"/>
      <c r="C446" s="7"/>
      <c r="D446" s="7"/>
      <c r="E446" s="7"/>
      <c r="F446" s="7"/>
      <c r="G446" s="7"/>
      <c r="H446" s="7"/>
      <c r="I446" s="7"/>
      <c r="J446" s="7"/>
      <c r="K446" s="7"/>
      <c r="L446" s="7"/>
      <c r="M446" s="5"/>
      <c r="N446" s="7"/>
      <c r="O446" s="7"/>
      <c r="P446" s="7"/>
      <c r="Q446" s="5"/>
    </row>
    <row r="447" spans="1:17" x14ac:dyDescent="0.25">
      <c r="A447" s="7"/>
      <c r="B447" s="7"/>
      <c r="C447" s="7"/>
      <c r="D447" s="7"/>
      <c r="E447" s="7"/>
      <c r="F447" s="7"/>
      <c r="G447" s="7"/>
      <c r="H447" s="7"/>
      <c r="I447" s="7"/>
      <c r="J447" s="7"/>
      <c r="K447" s="7"/>
      <c r="L447" s="7"/>
      <c r="M447" s="5"/>
      <c r="N447" s="7"/>
      <c r="O447" s="7"/>
      <c r="P447" s="7"/>
      <c r="Q447" s="5"/>
    </row>
    <row r="448" spans="1:17" x14ac:dyDescent="0.25">
      <c r="A448" s="7"/>
      <c r="B448" s="7"/>
      <c r="C448" s="7"/>
      <c r="D448" s="7"/>
      <c r="E448" s="7"/>
      <c r="F448" s="7"/>
      <c r="G448" s="7"/>
      <c r="H448" s="7"/>
      <c r="I448" s="7"/>
      <c r="J448" s="7"/>
      <c r="K448" s="7"/>
      <c r="L448" s="7"/>
      <c r="M448" s="5"/>
      <c r="N448" s="7"/>
      <c r="O448" s="7"/>
      <c r="P448" s="7"/>
      <c r="Q448" s="5"/>
    </row>
    <row r="449" spans="1:17" x14ac:dyDescent="0.25">
      <c r="A449" s="7"/>
      <c r="B449" s="7"/>
      <c r="C449" s="7"/>
      <c r="D449" s="7"/>
      <c r="E449" s="7"/>
      <c r="F449" s="7"/>
      <c r="G449" s="7"/>
      <c r="H449" s="7"/>
      <c r="I449" s="7"/>
      <c r="J449" s="7"/>
      <c r="K449" s="7"/>
      <c r="L449" s="7"/>
      <c r="M449" s="5"/>
      <c r="N449" s="7"/>
      <c r="O449" s="7"/>
      <c r="P449" s="7"/>
      <c r="Q449" s="5"/>
    </row>
    <row r="450" spans="1:17" x14ac:dyDescent="0.25">
      <c r="A450" s="7"/>
      <c r="B450" s="7"/>
      <c r="C450" s="7"/>
      <c r="D450" s="7"/>
      <c r="E450" s="7"/>
      <c r="F450" s="7"/>
      <c r="G450" s="7"/>
      <c r="H450" s="7"/>
      <c r="I450" s="7"/>
      <c r="J450" s="7"/>
      <c r="K450" s="7"/>
      <c r="L450" s="7"/>
      <c r="M450" s="5"/>
      <c r="N450" s="7"/>
      <c r="O450" s="7"/>
      <c r="P450" s="7"/>
      <c r="Q450" s="5"/>
    </row>
    <row r="451" spans="1:17" x14ac:dyDescent="0.25">
      <c r="A451" s="7"/>
      <c r="B451" s="7"/>
      <c r="C451" s="7"/>
      <c r="D451" s="7"/>
      <c r="E451" s="7"/>
      <c r="F451" s="7"/>
      <c r="G451" s="7"/>
      <c r="H451" s="7"/>
      <c r="I451" s="7"/>
      <c r="J451" s="7"/>
      <c r="K451" s="7"/>
      <c r="L451" s="7"/>
      <c r="M451" s="5"/>
      <c r="N451" s="7"/>
      <c r="O451" s="7"/>
      <c r="P451" s="7"/>
      <c r="Q451" s="5"/>
    </row>
    <row r="452" spans="1:17" x14ac:dyDescent="0.25">
      <c r="A452" s="7"/>
      <c r="B452" s="7"/>
      <c r="C452" s="7"/>
      <c r="D452" s="7"/>
      <c r="E452" s="7"/>
      <c r="F452" s="7"/>
      <c r="G452" s="7"/>
      <c r="H452" s="7"/>
      <c r="I452" s="7"/>
      <c r="J452" s="7"/>
      <c r="K452" s="7"/>
      <c r="L452" s="7"/>
      <c r="M452" s="5"/>
      <c r="N452" s="7"/>
      <c r="O452" s="7"/>
      <c r="P452" s="7"/>
      <c r="Q452" s="5"/>
    </row>
    <row r="453" spans="1:17" x14ac:dyDescent="0.25">
      <c r="A453" s="7"/>
      <c r="B453" s="7"/>
      <c r="C453" s="7"/>
      <c r="D453" s="7"/>
      <c r="E453" s="7"/>
      <c r="F453" s="7"/>
      <c r="G453" s="7"/>
      <c r="H453" s="7"/>
      <c r="I453" s="7"/>
      <c r="J453" s="7"/>
      <c r="K453" s="7"/>
      <c r="L453" s="7"/>
      <c r="M453" s="5"/>
      <c r="N453" s="7"/>
      <c r="O453" s="7"/>
      <c r="P453" s="7"/>
      <c r="Q453" s="5"/>
    </row>
    <row r="454" spans="1:17" x14ac:dyDescent="0.25">
      <c r="A454" s="7"/>
      <c r="B454" s="7"/>
      <c r="C454" s="7"/>
      <c r="D454" s="7"/>
      <c r="E454" s="7"/>
      <c r="F454" s="7"/>
      <c r="G454" s="7"/>
      <c r="H454" s="7"/>
      <c r="I454" s="7"/>
      <c r="J454" s="7"/>
      <c r="K454" s="7"/>
      <c r="L454" s="7"/>
      <c r="M454" s="5"/>
      <c r="N454" s="7"/>
      <c r="O454" s="7"/>
      <c r="P454" s="7"/>
      <c r="Q454" s="5"/>
    </row>
    <row r="455" spans="1:17" x14ac:dyDescent="0.25">
      <c r="A455" s="7"/>
      <c r="B455" s="7"/>
      <c r="C455" s="7"/>
      <c r="D455" s="7"/>
      <c r="E455" s="7"/>
      <c r="F455" s="7"/>
      <c r="G455" s="7"/>
      <c r="H455" s="7"/>
      <c r="I455" s="7"/>
      <c r="J455" s="7"/>
      <c r="K455" s="7"/>
      <c r="L455" s="7"/>
      <c r="M455" s="5"/>
      <c r="N455" s="7"/>
      <c r="O455" s="7"/>
      <c r="P455" s="7"/>
      <c r="Q455" s="5"/>
    </row>
    <row r="456" spans="1:17" x14ac:dyDescent="0.25">
      <c r="A456" s="7"/>
      <c r="B456" s="7"/>
      <c r="C456" s="7"/>
      <c r="D456" s="7"/>
      <c r="E456" s="7"/>
      <c r="F456" s="7"/>
      <c r="G456" s="7"/>
      <c r="H456" s="7"/>
      <c r="I456" s="7"/>
      <c r="J456" s="7"/>
      <c r="K456" s="7"/>
      <c r="L456" s="7"/>
      <c r="M456" s="5"/>
      <c r="N456" s="7"/>
      <c r="O456" s="7"/>
      <c r="P456" s="7"/>
      <c r="Q456" s="5"/>
    </row>
    <row r="457" spans="1:17" x14ac:dyDescent="0.25">
      <c r="A457" s="7"/>
      <c r="B457" s="7"/>
      <c r="C457" s="7"/>
      <c r="D457" s="7"/>
      <c r="E457" s="7"/>
      <c r="F457" s="7"/>
      <c r="G457" s="7"/>
      <c r="H457" s="7"/>
      <c r="I457" s="7"/>
      <c r="J457" s="7"/>
      <c r="K457" s="7"/>
      <c r="L457" s="7"/>
      <c r="M457" s="5"/>
      <c r="N457" s="7"/>
      <c r="O457" s="7"/>
      <c r="P457" s="7"/>
      <c r="Q457" s="5"/>
    </row>
    <row r="458" spans="1:17" x14ac:dyDescent="0.25">
      <c r="A458" s="7"/>
      <c r="B458" s="7"/>
      <c r="C458" s="7"/>
      <c r="D458" s="7"/>
      <c r="E458" s="7"/>
      <c r="F458" s="7"/>
      <c r="G458" s="7"/>
      <c r="H458" s="7"/>
      <c r="I458" s="7"/>
      <c r="J458" s="7"/>
      <c r="K458" s="7"/>
      <c r="L458" s="7"/>
      <c r="M458" s="5"/>
      <c r="N458" s="7"/>
      <c r="O458" s="7"/>
      <c r="P458" s="7"/>
      <c r="Q458" s="5"/>
    </row>
    <row r="459" spans="1:17" x14ac:dyDescent="0.25">
      <c r="A459" s="7"/>
      <c r="B459" s="7"/>
      <c r="C459" s="7"/>
      <c r="D459" s="7"/>
      <c r="E459" s="7"/>
      <c r="F459" s="7"/>
      <c r="G459" s="7"/>
      <c r="H459" s="7"/>
      <c r="I459" s="7"/>
      <c r="J459" s="7"/>
      <c r="K459" s="7"/>
      <c r="L459" s="7"/>
      <c r="M459" s="5"/>
      <c r="N459" s="7"/>
      <c r="O459" s="7"/>
      <c r="P459" s="7"/>
      <c r="Q459" s="5"/>
    </row>
    <row r="460" spans="1:17" x14ac:dyDescent="0.25">
      <c r="A460" s="7"/>
      <c r="B460" s="7"/>
      <c r="C460" s="7"/>
      <c r="D460" s="7"/>
      <c r="E460" s="7"/>
      <c r="F460" s="7"/>
      <c r="G460" s="7"/>
      <c r="H460" s="7"/>
      <c r="I460" s="7"/>
      <c r="J460" s="7"/>
      <c r="K460" s="7"/>
      <c r="L460" s="7"/>
      <c r="M460" s="5"/>
      <c r="N460" s="7"/>
      <c r="O460" s="7"/>
      <c r="P460" s="7"/>
      <c r="Q460" s="5"/>
    </row>
    <row r="461" spans="1:17" x14ac:dyDescent="0.25">
      <c r="A461" s="7"/>
      <c r="B461" s="7"/>
      <c r="C461" s="7"/>
      <c r="D461" s="7"/>
      <c r="E461" s="7"/>
      <c r="F461" s="7"/>
      <c r="G461" s="7"/>
      <c r="H461" s="7"/>
      <c r="I461" s="7"/>
      <c r="J461" s="7"/>
      <c r="K461" s="7"/>
      <c r="L461" s="7"/>
      <c r="M461" s="5"/>
      <c r="N461" s="7"/>
      <c r="O461" s="7"/>
      <c r="P461" s="7"/>
      <c r="Q461" s="5"/>
    </row>
    <row r="462" spans="1:17" x14ac:dyDescent="0.25">
      <c r="A462" s="7"/>
      <c r="B462" s="7"/>
      <c r="C462" s="7"/>
      <c r="D462" s="7"/>
      <c r="E462" s="7"/>
      <c r="F462" s="7"/>
      <c r="G462" s="7"/>
      <c r="H462" s="7"/>
      <c r="I462" s="7"/>
      <c r="J462" s="7"/>
      <c r="K462" s="7"/>
      <c r="L462" s="7"/>
      <c r="M462" s="5"/>
      <c r="N462" s="7"/>
      <c r="O462" s="7"/>
      <c r="P462" s="7"/>
      <c r="Q462" s="5"/>
    </row>
    <row r="463" spans="1:17" x14ac:dyDescent="0.25">
      <c r="A463" s="7"/>
      <c r="B463" s="7"/>
      <c r="C463" s="7"/>
      <c r="D463" s="7"/>
      <c r="E463" s="7"/>
      <c r="F463" s="7"/>
      <c r="G463" s="7"/>
      <c r="H463" s="7"/>
      <c r="I463" s="7"/>
      <c r="J463" s="7"/>
      <c r="K463" s="7"/>
      <c r="L463" s="7"/>
      <c r="M463" s="5"/>
      <c r="N463" s="7"/>
      <c r="O463" s="7"/>
      <c r="P463" s="7"/>
      <c r="Q463" s="5"/>
    </row>
    <row r="464" spans="1:17" x14ac:dyDescent="0.25">
      <c r="A464" s="7"/>
      <c r="B464" s="7"/>
      <c r="C464" s="7"/>
      <c r="D464" s="7"/>
      <c r="E464" s="7"/>
      <c r="F464" s="7"/>
      <c r="G464" s="7"/>
      <c r="H464" s="7"/>
      <c r="I464" s="7"/>
      <c r="J464" s="7"/>
      <c r="K464" s="7"/>
      <c r="L464" s="7"/>
      <c r="M464" s="5"/>
      <c r="N464" s="7"/>
      <c r="O464" s="7"/>
      <c r="P464" s="7"/>
      <c r="Q464" s="5"/>
    </row>
    <row r="465" spans="1:17" x14ac:dyDescent="0.25">
      <c r="A465" s="7"/>
      <c r="B465" s="7"/>
      <c r="C465" s="7"/>
      <c r="D465" s="7"/>
      <c r="E465" s="7"/>
      <c r="F465" s="7"/>
      <c r="G465" s="7"/>
      <c r="H465" s="7"/>
      <c r="I465" s="7"/>
      <c r="J465" s="7"/>
      <c r="K465" s="7"/>
      <c r="L465" s="7"/>
      <c r="M465" s="5"/>
      <c r="N465" s="7"/>
      <c r="O465" s="7"/>
      <c r="P465" s="7"/>
      <c r="Q465" s="5"/>
    </row>
    <row r="466" spans="1:17" x14ac:dyDescent="0.25">
      <c r="A466" s="7"/>
      <c r="B466" s="7"/>
      <c r="C466" s="7"/>
      <c r="D466" s="7"/>
      <c r="E466" s="7"/>
      <c r="F466" s="7"/>
      <c r="G466" s="7"/>
      <c r="H466" s="7"/>
      <c r="I466" s="7"/>
      <c r="J466" s="7"/>
      <c r="K466" s="7"/>
      <c r="L466" s="7"/>
      <c r="M466" s="5"/>
      <c r="N466" s="7"/>
      <c r="O466" s="7"/>
      <c r="P466" s="7"/>
      <c r="Q466" s="5"/>
    </row>
    <row r="467" spans="1:17" x14ac:dyDescent="0.25">
      <c r="A467" s="7"/>
      <c r="B467" s="7"/>
      <c r="C467" s="7"/>
      <c r="D467" s="7"/>
      <c r="E467" s="7"/>
      <c r="F467" s="7"/>
      <c r="G467" s="7"/>
      <c r="H467" s="7"/>
      <c r="I467" s="7"/>
      <c r="J467" s="7"/>
      <c r="K467" s="7"/>
      <c r="L467" s="7"/>
      <c r="M467" s="5"/>
      <c r="N467" s="7"/>
      <c r="O467" s="7"/>
      <c r="P467" s="7"/>
      <c r="Q467" s="5"/>
    </row>
    <row r="468" spans="1:17" x14ac:dyDescent="0.25">
      <c r="A468" s="7"/>
      <c r="B468" s="7"/>
      <c r="C468" s="7"/>
      <c r="D468" s="7"/>
      <c r="E468" s="7"/>
      <c r="F468" s="7"/>
      <c r="G468" s="7"/>
      <c r="H468" s="7"/>
      <c r="I468" s="7"/>
      <c r="J468" s="7"/>
      <c r="K468" s="7"/>
      <c r="L468" s="7"/>
      <c r="M468" s="5"/>
      <c r="N468" s="7"/>
      <c r="O468" s="7"/>
      <c r="P468" s="7"/>
      <c r="Q468" s="5"/>
    </row>
    <row r="469" spans="1:17" x14ac:dyDescent="0.25">
      <c r="A469" s="7"/>
      <c r="B469" s="7"/>
      <c r="C469" s="7"/>
      <c r="D469" s="7"/>
      <c r="E469" s="7"/>
      <c r="F469" s="7"/>
      <c r="G469" s="7"/>
      <c r="H469" s="7"/>
      <c r="I469" s="7"/>
      <c r="J469" s="7"/>
      <c r="K469" s="7"/>
      <c r="L469" s="7"/>
      <c r="M469" s="5"/>
      <c r="N469" s="7"/>
      <c r="O469" s="7"/>
      <c r="P469" s="7"/>
      <c r="Q469" s="5"/>
    </row>
    <row r="470" spans="1:17" x14ac:dyDescent="0.25">
      <c r="A470" s="7"/>
      <c r="B470" s="7"/>
      <c r="C470" s="7"/>
      <c r="D470" s="7"/>
      <c r="E470" s="7"/>
      <c r="F470" s="7"/>
      <c r="G470" s="7"/>
      <c r="H470" s="7"/>
      <c r="I470" s="7"/>
      <c r="J470" s="7"/>
      <c r="K470" s="7"/>
      <c r="L470" s="7"/>
      <c r="M470" s="5"/>
      <c r="N470" s="7"/>
      <c r="O470" s="7"/>
      <c r="P470" s="7"/>
      <c r="Q470" s="5"/>
    </row>
    <row r="471" spans="1:17" x14ac:dyDescent="0.25">
      <c r="A471" s="7"/>
      <c r="B471" s="7"/>
      <c r="C471" s="7"/>
      <c r="D471" s="7"/>
      <c r="E471" s="7"/>
      <c r="F471" s="7"/>
      <c r="G471" s="7"/>
      <c r="H471" s="7"/>
      <c r="I471" s="7"/>
      <c r="J471" s="7"/>
      <c r="K471" s="7"/>
      <c r="L471" s="7"/>
      <c r="M471" s="5"/>
      <c r="N471" s="7"/>
      <c r="O471" s="7"/>
      <c r="P471" s="7"/>
      <c r="Q471" s="5"/>
    </row>
    <row r="472" spans="1:17" x14ac:dyDescent="0.25">
      <c r="A472" s="7"/>
      <c r="B472" s="7"/>
      <c r="C472" s="7"/>
      <c r="D472" s="7"/>
      <c r="E472" s="7"/>
      <c r="F472" s="7"/>
      <c r="G472" s="7"/>
      <c r="H472" s="7"/>
      <c r="I472" s="7"/>
      <c r="J472" s="7"/>
      <c r="K472" s="7"/>
      <c r="L472" s="7"/>
      <c r="M472" s="5"/>
      <c r="N472" s="7"/>
      <c r="O472" s="7"/>
      <c r="P472" s="7"/>
      <c r="Q472" s="5"/>
    </row>
    <row r="473" spans="1:17" x14ac:dyDescent="0.25">
      <c r="A473" s="7"/>
      <c r="B473" s="7"/>
      <c r="C473" s="7"/>
      <c r="D473" s="7"/>
      <c r="E473" s="7"/>
      <c r="F473" s="7"/>
      <c r="G473" s="7"/>
      <c r="H473" s="7"/>
      <c r="I473" s="7"/>
      <c r="J473" s="7"/>
      <c r="K473" s="7"/>
      <c r="L473" s="7"/>
      <c r="M473" s="5"/>
      <c r="N473" s="7"/>
      <c r="O473" s="7"/>
      <c r="P473" s="7"/>
      <c r="Q473" s="5"/>
    </row>
    <row r="474" spans="1:17" x14ac:dyDescent="0.25">
      <c r="A474" s="7"/>
      <c r="B474" s="7"/>
      <c r="C474" s="7"/>
      <c r="D474" s="7"/>
      <c r="E474" s="7"/>
      <c r="F474" s="7"/>
      <c r="G474" s="7"/>
      <c r="H474" s="7"/>
      <c r="I474" s="7"/>
      <c r="J474" s="7"/>
      <c r="K474" s="7"/>
      <c r="L474" s="7"/>
      <c r="M474" s="5"/>
      <c r="N474" s="7"/>
      <c r="O474" s="7"/>
      <c r="P474" s="7"/>
      <c r="Q474" s="5"/>
    </row>
    <row r="475" spans="1:17" x14ac:dyDescent="0.25">
      <c r="A475" s="7"/>
      <c r="B475" s="7"/>
      <c r="C475" s="7"/>
      <c r="D475" s="7"/>
      <c r="E475" s="7"/>
      <c r="F475" s="7"/>
      <c r="G475" s="7"/>
      <c r="H475" s="7"/>
      <c r="I475" s="7"/>
      <c r="J475" s="7"/>
      <c r="K475" s="7"/>
      <c r="L475" s="7"/>
      <c r="M475" s="5"/>
      <c r="N475" s="7"/>
      <c r="O475" s="7"/>
      <c r="P475" s="7"/>
      <c r="Q475" s="5"/>
    </row>
    <row r="476" spans="1:17" x14ac:dyDescent="0.25">
      <c r="A476" s="7"/>
      <c r="B476" s="7"/>
      <c r="C476" s="7"/>
      <c r="D476" s="7"/>
      <c r="E476" s="7"/>
      <c r="F476" s="7"/>
      <c r="G476" s="7"/>
      <c r="H476" s="7"/>
      <c r="I476" s="7"/>
      <c r="J476" s="7"/>
      <c r="K476" s="7"/>
      <c r="L476" s="7"/>
      <c r="M476" s="5"/>
      <c r="N476" s="7"/>
      <c r="O476" s="7"/>
      <c r="P476" s="7"/>
      <c r="Q476" s="5"/>
    </row>
    <row r="477" spans="1:17" x14ac:dyDescent="0.25">
      <c r="A477" s="7"/>
      <c r="B477" s="7"/>
      <c r="C477" s="7"/>
      <c r="D477" s="7"/>
      <c r="E477" s="7"/>
      <c r="F477" s="7"/>
      <c r="G477" s="7"/>
      <c r="H477" s="7"/>
      <c r="I477" s="7"/>
      <c r="J477" s="7"/>
      <c r="K477" s="7"/>
      <c r="L477" s="7"/>
      <c r="M477" s="5"/>
      <c r="N477" s="7"/>
      <c r="O477" s="7"/>
      <c r="P477" s="7"/>
      <c r="Q477" s="5"/>
    </row>
    <row r="478" spans="1:17" x14ac:dyDescent="0.25">
      <c r="A478" s="7"/>
      <c r="B478" s="7"/>
      <c r="C478" s="7"/>
      <c r="D478" s="7"/>
      <c r="E478" s="7"/>
      <c r="F478" s="7"/>
      <c r="G478" s="7"/>
      <c r="H478" s="7"/>
      <c r="I478" s="7"/>
      <c r="J478" s="7"/>
      <c r="K478" s="7"/>
      <c r="L478" s="7"/>
      <c r="M478" s="5"/>
      <c r="N478" s="7"/>
      <c r="O478" s="7"/>
      <c r="P478" s="7"/>
      <c r="Q478" s="5"/>
    </row>
    <row r="479" spans="1:17" x14ac:dyDescent="0.25">
      <c r="A479" s="7"/>
      <c r="B479" s="7"/>
      <c r="C479" s="7"/>
      <c r="D479" s="7"/>
      <c r="E479" s="7"/>
      <c r="F479" s="7"/>
      <c r="G479" s="7"/>
      <c r="H479" s="7"/>
      <c r="I479" s="7"/>
      <c r="J479" s="7"/>
      <c r="K479" s="7"/>
      <c r="L479" s="7"/>
      <c r="M479" s="5"/>
      <c r="N479" s="7"/>
      <c r="O479" s="7"/>
      <c r="P479" s="7"/>
      <c r="Q479" s="5"/>
    </row>
    <row r="480" spans="1:17" x14ac:dyDescent="0.25">
      <c r="A480" s="7"/>
      <c r="B480" s="7"/>
      <c r="C480" s="7"/>
      <c r="D480" s="7"/>
      <c r="E480" s="7"/>
      <c r="F480" s="7"/>
      <c r="G480" s="7"/>
      <c r="H480" s="7"/>
      <c r="I480" s="7"/>
      <c r="J480" s="7"/>
      <c r="K480" s="7"/>
      <c r="L480" s="7"/>
      <c r="M480" s="5"/>
      <c r="N480" s="7"/>
      <c r="O480" s="7"/>
      <c r="P480" s="7"/>
      <c r="Q480" s="5"/>
    </row>
    <row r="481" spans="1:17" x14ac:dyDescent="0.25">
      <c r="A481" s="7"/>
      <c r="B481" s="7"/>
      <c r="C481" s="7"/>
      <c r="D481" s="7"/>
      <c r="E481" s="7"/>
      <c r="F481" s="7"/>
      <c r="G481" s="7"/>
      <c r="H481" s="7"/>
      <c r="I481" s="7"/>
      <c r="J481" s="7"/>
      <c r="K481" s="7"/>
      <c r="L481" s="7"/>
      <c r="M481" s="5"/>
      <c r="N481" s="7"/>
      <c r="O481" s="7"/>
      <c r="P481" s="7"/>
      <c r="Q481" s="5"/>
    </row>
    <row r="482" spans="1:17" x14ac:dyDescent="0.25">
      <c r="A482" s="7"/>
      <c r="B482" s="7"/>
      <c r="C482" s="7"/>
      <c r="D482" s="7"/>
      <c r="E482" s="7"/>
      <c r="F482" s="7"/>
      <c r="G482" s="7"/>
      <c r="H482" s="7"/>
      <c r="I482" s="7"/>
      <c r="J482" s="7"/>
      <c r="K482" s="7"/>
      <c r="L482" s="7"/>
      <c r="M482" s="5"/>
      <c r="N482" s="7"/>
      <c r="O482" s="7"/>
      <c r="P482" s="7"/>
      <c r="Q482" s="5"/>
    </row>
    <row r="483" spans="1:17" x14ac:dyDescent="0.25">
      <c r="A483" s="7"/>
      <c r="B483" s="7"/>
      <c r="C483" s="7"/>
      <c r="D483" s="7"/>
      <c r="E483" s="7"/>
      <c r="F483" s="7"/>
      <c r="G483" s="7"/>
      <c r="H483" s="7"/>
      <c r="I483" s="7"/>
      <c r="J483" s="7"/>
      <c r="K483" s="7"/>
      <c r="L483" s="7"/>
      <c r="M483" s="5"/>
      <c r="N483" s="7"/>
      <c r="O483" s="7"/>
      <c r="P483" s="7"/>
      <c r="Q483" s="5"/>
    </row>
    <row r="484" spans="1:17" x14ac:dyDescent="0.25">
      <c r="A484" s="7"/>
      <c r="B484" s="7"/>
      <c r="C484" s="7"/>
      <c r="D484" s="7"/>
      <c r="E484" s="7"/>
      <c r="F484" s="7"/>
      <c r="G484" s="7"/>
      <c r="H484" s="7"/>
      <c r="I484" s="7"/>
      <c r="J484" s="7"/>
      <c r="K484" s="7"/>
      <c r="L484" s="7"/>
      <c r="M484" s="5"/>
      <c r="N484" s="7"/>
      <c r="O484" s="7"/>
      <c r="P484" s="7"/>
      <c r="Q484" s="5"/>
    </row>
    <row r="485" spans="1:17" x14ac:dyDescent="0.25">
      <c r="A485" s="7"/>
      <c r="B485" s="7"/>
      <c r="C485" s="7"/>
      <c r="D485" s="7"/>
      <c r="E485" s="7"/>
      <c r="F485" s="7"/>
      <c r="G485" s="7"/>
      <c r="H485" s="7"/>
      <c r="I485" s="7"/>
      <c r="J485" s="7"/>
      <c r="K485" s="7"/>
      <c r="L485" s="7"/>
      <c r="M485" s="5"/>
      <c r="N485" s="7"/>
      <c r="O485" s="7"/>
      <c r="P485" s="7"/>
      <c r="Q485" s="5"/>
    </row>
    <row r="486" spans="1:17" x14ac:dyDescent="0.25">
      <c r="A486" s="7"/>
      <c r="B486" s="7"/>
      <c r="C486" s="7"/>
      <c r="D486" s="7"/>
      <c r="E486" s="7"/>
      <c r="F486" s="7"/>
      <c r="G486" s="7"/>
      <c r="H486" s="7"/>
      <c r="I486" s="7"/>
      <c r="J486" s="7"/>
      <c r="K486" s="7"/>
      <c r="L486" s="7"/>
      <c r="M486" s="5"/>
      <c r="N486" s="7"/>
      <c r="O486" s="7"/>
      <c r="P486" s="7"/>
      <c r="Q486" s="5"/>
    </row>
    <row r="487" spans="1:17" x14ac:dyDescent="0.25">
      <c r="A487" s="7"/>
      <c r="B487" s="7"/>
      <c r="C487" s="7"/>
      <c r="D487" s="7"/>
      <c r="E487" s="7"/>
      <c r="F487" s="7"/>
      <c r="G487" s="7"/>
      <c r="H487" s="7"/>
      <c r="I487" s="7"/>
      <c r="J487" s="7"/>
      <c r="K487" s="7"/>
      <c r="L487" s="7"/>
      <c r="M487" s="5"/>
      <c r="N487" s="7"/>
      <c r="O487" s="7"/>
      <c r="P487" s="7"/>
      <c r="Q487" s="5"/>
    </row>
    <row r="488" spans="1:17" x14ac:dyDescent="0.25">
      <c r="A488" s="7"/>
      <c r="B488" s="7"/>
      <c r="C488" s="7"/>
      <c r="D488" s="7"/>
      <c r="E488" s="7"/>
      <c r="F488" s="7"/>
      <c r="G488" s="7"/>
      <c r="H488" s="7"/>
      <c r="I488" s="7"/>
      <c r="J488" s="7"/>
      <c r="K488" s="7"/>
      <c r="L488" s="7"/>
      <c r="M488" s="5"/>
      <c r="N488" s="7"/>
      <c r="O488" s="7"/>
      <c r="P488" s="7"/>
      <c r="Q488" s="5"/>
    </row>
    <row r="489" spans="1:17" x14ac:dyDescent="0.25">
      <c r="A489" s="7"/>
      <c r="B489" s="7"/>
      <c r="C489" s="7"/>
      <c r="D489" s="7"/>
      <c r="E489" s="7"/>
      <c r="F489" s="7"/>
      <c r="G489" s="7"/>
      <c r="H489" s="7"/>
      <c r="I489" s="7"/>
      <c r="J489" s="7"/>
      <c r="K489" s="7"/>
      <c r="L489" s="7"/>
      <c r="M489" s="5"/>
      <c r="N489" s="7"/>
      <c r="O489" s="7"/>
      <c r="P489" s="7"/>
      <c r="Q489" s="5"/>
    </row>
    <row r="490" spans="1:17" x14ac:dyDescent="0.25">
      <c r="A490" s="7"/>
      <c r="B490" s="7"/>
      <c r="C490" s="7"/>
      <c r="D490" s="7"/>
      <c r="E490" s="7"/>
      <c r="F490" s="7"/>
      <c r="G490" s="7"/>
      <c r="H490" s="7"/>
      <c r="I490" s="7"/>
      <c r="J490" s="7"/>
      <c r="K490" s="7"/>
      <c r="L490" s="7"/>
      <c r="M490" s="5"/>
      <c r="N490" s="7"/>
      <c r="O490" s="7"/>
      <c r="P490" s="7"/>
      <c r="Q490" s="5"/>
    </row>
    <row r="491" spans="1:17" x14ac:dyDescent="0.25">
      <c r="A491" s="7"/>
      <c r="B491" s="7"/>
      <c r="C491" s="7"/>
      <c r="D491" s="7"/>
      <c r="E491" s="7"/>
      <c r="F491" s="7"/>
      <c r="G491" s="7"/>
      <c r="H491" s="7"/>
      <c r="I491" s="7"/>
      <c r="J491" s="7"/>
      <c r="K491" s="7"/>
      <c r="L491" s="7"/>
      <c r="M491" s="5"/>
      <c r="N491" s="7"/>
      <c r="O491" s="7"/>
      <c r="P491" s="7"/>
      <c r="Q491" s="5"/>
    </row>
    <row r="492" spans="1:17" x14ac:dyDescent="0.25">
      <c r="A492" s="7"/>
      <c r="B492" s="7"/>
      <c r="C492" s="7"/>
      <c r="D492" s="7"/>
      <c r="E492" s="7"/>
      <c r="F492" s="7"/>
      <c r="G492" s="7"/>
      <c r="H492" s="7"/>
      <c r="I492" s="7"/>
      <c r="J492" s="7"/>
      <c r="K492" s="7"/>
      <c r="L492" s="7"/>
      <c r="M492" s="5"/>
      <c r="N492" s="7"/>
      <c r="O492" s="7"/>
      <c r="P492" s="7"/>
      <c r="Q492" s="5"/>
    </row>
    <row r="493" spans="1:17" x14ac:dyDescent="0.25">
      <c r="A493" s="7"/>
      <c r="B493" s="7"/>
      <c r="C493" s="7"/>
      <c r="D493" s="7"/>
      <c r="E493" s="7"/>
      <c r="F493" s="7"/>
      <c r="G493" s="7"/>
      <c r="H493" s="7"/>
      <c r="I493" s="7"/>
      <c r="J493" s="7"/>
      <c r="K493" s="7"/>
      <c r="L493" s="7"/>
      <c r="M493" s="5"/>
      <c r="N493" s="7"/>
      <c r="O493" s="7"/>
      <c r="P493" s="7"/>
      <c r="Q493" s="5"/>
    </row>
    <row r="494" spans="1:17" x14ac:dyDescent="0.25">
      <c r="A494" s="7"/>
      <c r="B494" s="7"/>
      <c r="C494" s="7"/>
      <c r="D494" s="7"/>
      <c r="E494" s="7"/>
      <c r="F494" s="7"/>
      <c r="G494" s="7"/>
      <c r="H494" s="7"/>
      <c r="I494" s="7"/>
      <c r="J494" s="7"/>
      <c r="K494" s="7"/>
      <c r="L494" s="7"/>
      <c r="M494" s="5"/>
      <c r="N494" s="7"/>
      <c r="O494" s="7"/>
      <c r="P494" s="7"/>
      <c r="Q494" s="5"/>
    </row>
    <row r="495" spans="1:17" x14ac:dyDescent="0.25">
      <c r="A495" s="7"/>
      <c r="B495" s="7"/>
      <c r="C495" s="7"/>
      <c r="D495" s="7"/>
      <c r="E495" s="7"/>
      <c r="F495" s="7"/>
      <c r="G495" s="7"/>
      <c r="H495" s="7"/>
      <c r="I495" s="7"/>
      <c r="J495" s="7"/>
      <c r="K495" s="7"/>
      <c r="L495" s="7"/>
      <c r="M495" s="5"/>
      <c r="N495" s="7"/>
      <c r="O495" s="7"/>
      <c r="P495" s="7"/>
      <c r="Q495" s="5"/>
    </row>
    <row r="496" spans="1:17" x14ac:dyDescent="0.25">
      <c r="A496" s="7"/>
      <c r="B496" s="7"/>
      <c r="C496" s="7"/>
      <c r="D496" s="7"/>
      <c r="E496" s="7"/>
      <c r="F496" s="7"/>
      <c r="G496" s="7"/>
      <c r="H496" s="7"/>
      <c r="I496" s="7"/>
      <c r="J496" s="7"/>
      <c r="K496" s="7"/>
      <c r="L496" s="7"/>
      <c r="M496" s="5"/>
      <c r="N496" s="7"/>
      <c r="O496" s="7"/>
      <c r="P496" s="7"/>
      <c r="Q496" s="5"/>
    </row>
    <row r="497" spans="1:17" x14ac:dyDescent="0.25">
      <c r="A497" s="7"/>
      <c r="B497" s="7"/>
      <c r="C497" s="7"/>
      <c r="D497" s="7"/>
      <c r="E497" s="7"/>
      <c r="F497" s="7"/>
      <c r="G497" s="7"/>
      <c r="H497" s="7"/>
      <c r="I497" s="7"/>
      <c r="J497" s="7"/>
      <c r="K497" s="7"/>
      <c r="L497" s="7"/>
      <c r="M497" s="5"/>
      <c r="N497" s="7"/>
      <c r="O497" s="7"/>
      <c r="P497" s="7"/>
      <c r="Q497" s="5"/>
    </row>
    <row r="498" spans="1:17" x14ac:dyDescent="0.25">
      <c r="A498" s="7"/>
      <c r="B498" s="7"/>
      <c r="C498" s="7"/>
      <c r="D498" s="7"/>
      <c r="E498" s="7"/>
      <c r="F498" s="7"/>
      <c r="G498" s="7"/>
      <c r="H498" s="7"/>
      <c r="I498" s="7"/>
      <c r="J498" s="7"/>
      <c r="K498" s="7"/>
      <c r="L498" s="7"/>
      <c r="M498" s="5"/>
      <c r="N498" s="7"/>
      <c r="O498" s="7"/>
      <c r="P498" s="7"/>
      <c r="Q498" s="5"/>
    </row>
    <row r="499" spans="1:17" x14ac:dyDescent="0.25">
      <c r="A499" s="7"/>
      <c r="B499" s="7"/>
      <c r="C499" s="7"/>
      <c r="D499" s="7"/>
      <c r="E499" s="7"/>
      <c r="F499" s="7"/>
      <c r="G499" s="7"/>
      <c r="H499" s="7"/>
      <c r="I499" s="7"/>
      <c r="J499" s="7"/>
      <c r="K499" s="7"/>
      <c r="L499" s="7"/>
      <c r="M499" s="5"/>
      <c r="N499" s="7"/>
      <c r="O499" s="7"/>
      <c r="P499" s="7"/>
      <c r="Q499" s="5"/>
    </row>
    <row r="500" spans="1:17" x14ac:dyDescent="0.25">
      <c r="A500" s="7"/>
      <c r="B500" s="7"/>
      <c r="C500" s="7"/>
      <c r="D500" s="7"/>
      <c r="E500" s="7"/>
      <c r="F500" s="7"/>
      <c r="G500" s="7"/>
      <c r="H500" s="7"/>
      <c r="I500" s="7"/>
      <c r="J500" s="7"/>
      <c r="K500" s="7"/>
      <c r="L500" s="7"/>
      <c r="M500" s="5"/>
      <c r="N500" s="7"/>
      <c r="O500" s="7"/>
      <c r="P500" s="7"/>
      <c r="Q500" s="5"/>
    </row>
    <row r="501" spans="1:17" x14ac:dyDescent="0.25">
      <c r="A501" s="7"/>
      <c r="B501" s="7"/>
      <c r="C501" s="7"/>
      <c r="D501" s="7"/>
      <c r="E501" s="7"/>
      <c r="F501" s="7"/>
      <c r="G501" s="7"/>
      <c r="H501" s="7"/>
      <c r="I501" s="7"/>
      <c r="J501" s="7"/>
      <c r="K501" s="7"/>
      <c r="L501" s="7"/>
      <c r="M501" s="5"/>
      <c r="N501" s="7"/>
      <c r="O501" s="7"/>
      <c r="P501" s="7"/>
      <c r="Q501" s="5"/>
    </row>
    <row r="502" spans="1:17" x14ac:dyDescent="0.25">
      <c r="A502" s="7"/>
      <c r="B502" s="7"/>
      <c r="C502" s="7"/>
      <c r="D502" s="7"/>
      <c r="E502" s="7"/>
      <c r="F502" s="7"/>
      <c r="G502" s="7"/>
      <c r="H502" s="7"/>
      <c r="I502" s="7"/>
      <c r="J502" s="7"/>
      <c r="K502" s="7"/>
      <c r="L502" s="7"/>
      <c r="M502" s="5"/>
      <c r="N502" s="7"/>
      <c r="O502" s="7"/>
      <c r="P502" s="7"/>
      <c r="Q502" s="5"/>
    </row>
    <row r="503" spans="1:17" x14ac:dyDescent="0.25">
      <c r="A503" s="7"/>
      <c r="B503" s="7"/>
      <c r="C503" s="7"/>
      <c r="D503" s="7"/>
      <c r="E503" s="7"/>
      <c r="F503" s="7"/>
      <c r="G503" s="7"/>
      <c r="H503" s="7"/>
      <c r="I503" s="7"/>
      <c r="J503" s="7"/>
      <c r="K503" s="7"/>
      <c r="L503" s="7"/>
      <c r="M503" s="5"/>
      <c r="N503" s="7"/>
      <c r="O503" s="7"/>
      <c r="P503" s="7"/>
      <c r="Q503" s="5"/>
    </row>
    <row r="504" spans="1:17" x14ac:dyDescent="0.25">
      <c r="A504" s="7"/>
      <c r="B504" s="7"/>
      <c r="C504" s="7"/>
      <c r="D504" s="7"/>
      <c r="E504" s="7"/>
      <c r="F504" s="7"/>
      <c r="G504" s="7"/>
      <c r="H504" s="7"/>
      <c r="I504" s="7"/>
      <c r="J504" s="7"/>
      <c r="K504" s="7"/>
      <c r="L504" s="7"/>
      <c r="M504" s="5"/>
      <c r="N504" s="7"/>
      <c r="O504" s="7"/>
      <c r="P504" s="7"/>
      <c r="Q504" s="5"/>
    </row>
    <row r="505" spans="1:17" x14ac:dyDescent="0.25">
      <c r="A505" s="7"/>
      <c r="B505" s="7"/>
      <c r="C505" s="7"/>
      <c r="D505" s="7"/>
      <c r="E505" s="7"/>
      <c r="F505" s="7"/>
      <c r="G505" s="7"/>
      <c r="H505" s="7"/>
      <c r="I505" s="7"/>
      <c r="J505" s="7"/>
      <c r="K505" s="7"/>
      <c r="L505" s="7"/>
      <c r="M505" s="5"/>
      <c r="N505" s="7"/>
      <c r="O505" s="7"/>
      <c r="P505" s="7"/>
      <c r="Q505" s="5"/>
    </row>
    <row r="506" spans="1:17" x14ac:dyDescent="0.25">
      <c r="O506" s="7"/>
      <c r="P506" s="7"/>
      <c r="Q506" s="5"/>
    </row>
  </sheetData>
  <autoFilter ref="A8:BD342"/>
  <phoneticPr fontId="24" type="noConversion"/>
  <pageMargins left="0.59055118110236227" right="0.59055118110236227" top="0.98425196850393704" bottom="0.98425196850393704" header="0.51181102362204722" footer="0.51181102362204722"/>
  <pageSetup paperSize="9" scale="54" fitToHeight="2" orientation="landscape" r:id="rId1"/>
  <headerFooter alignWithMargins="0">
    <oddHeader>&amp;L&amp;F&amp;C&amp;P&amp;R&amp;D</oddHeader>
    <oddFooter>&amp;L&amp;Z&amp;F&amp;C&amp;P&amp;R&amp;D&amp;T</oddFooter>
  </headerFooter>
  <ignoredErrors>
    <ignoredError sqref="E13:E160 E250 E238:E248 E230:E231 A232 A234 E224:E225 E219:E222 E261 E264:E265 E258:E259 E227:E228 E186:E193 E195:E217 E162:E184"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F36"/>
  <sheetViews>
    <sheetView workbookViewId="0"/>
  </sheetViews>
  <sheetFormatPr baseColWidth="10" defaultColWidth="11.44140625" defaultRowHeight="13.2" x14ac:dyDescent="0.25"/>
  <cols>
    <col min="1" max="1" width="30.33203125" customWidth="1"/>
    <col min="2" max="2" width="31" customWidth="1"/>
    <col min="3" max="3" width="14.6640625" customWidth="1"/>
    <col min="4" max="4" width="11.109375" customWidth="1"/>
    <col min="5" max="5" width="19.33203125" customWidth="1"/>
  </cols>
  <sheetData>
    <row r="1" spans="1:6" x14ac:dyDescent="0.25">
      <c r="A1" s="7" t="s">
        <v>830</v>
      </c>
      <c r="B1" s="7">
        <v>3</v>
      </c>
      <c r="C1" s="7" t="s">
        <v>831</v>
      </c>
      <c r="D1" s="7" t="s">
        <v>832</v>
      </c>
      <c r="E1" s="7" t="s">
        <v>833</v>
      </c>
      <c r="F1" s="7" t="s">
        <v>834</v>
      </c>
    </row>
    <row r="2" spans="1:6" x14ac:dyDescent="0.25">
      <c r="A2" s="7" t="s">
        <v>835</v>
      </c>
      <c r="B2" s="7" t="s">
        <v>836</v>
      </c>
      <c r="C2" s="7" t="s">
        <v>837</v>
      </c>
      <c r="D2" s="7" t="s">
        <v>838</v>
      </c>
      <c r="E2" s="7" t="s">
        <v>839</v>
      </c>
      <c r="F2" s="7" t="s">
        <v>840</v>
      </c>
    </row>
    <row r="3" spans="1:6" x14ac:dyDescent="0.25">
      <c r="A3" s="7" t="s">
        <v>841</v>
      </c>
      <c r="B3" s="7">
        <v>50202</v>
      </c>
      <c r="C3" s="7" t="s">
        <v>842</v>
      </c>
      <c r="D3" s="7" t="s">
        <v>843</v>
      </c>
      <c r="E3" s="7" t="s">
        <v>844</v>
      </c>
      <c r="F3" s="7" t="s">
        <v>845</v>
      </c>
    </row>
    <row r="4" spans="1:6" x14ac:dyDescent="0.25">
      <c r="A4" s="7" t="s">
        <v>846</v>
      </c>
      <c r="B4" s="7" t="s">
        <v>847</v>
      </c>
      <c r="C4" s="7" t="s">
        <v>848</v>
      </c>
      <c r="D4" s="7" t="s">
        <v>849</v>
      </c>
      <c r="E4" s="7" t="s">
        <v>850</v>
      </c>
      <c r="F4" s="7" t="s">
        <v>851</v>
      </c>
    </row>
    <row r="5" spans="1:6" x14ac:dyDescent="0.25">
      <c r="A5" s="7" t="s">
        <v>852</v>
      </c>
      <c r="B5" s="7">
        <v>1</v>
      </c>
      <c r="C5" s="7" t="s">
        <v>853</v>
      </c>
      <c r="D5" s="7" t="s">
        <v>854</v>
      </c>
      <c r="E5" s="7" t="s">
        <v>855</v>
      </c>
      <c r="F5" s="7" t="s">
        <v>856</v>
      </c>
    </row>
    <row r="6" spans="1:6" x14ac:dyDescent="0.25">
      <c r="A6" s="7" t="s">
        <v>857</v>
      </c>
      <c r="B6" s="7" t="s">
        <v>858</v>
      </c>
      <c r="C6" s="7" t="s">
        <v>859</v>
      </c>
      <c r="D6" s="7" t="s">
        <v>860</v>
      </c>
      <c r="E6" s="7" t="s">
        <v>861</v>
      </c>
      <c r="F6" s="7" t="s">
        <v>862</v>
      </c>
    </row>
    <row r="7" spans="1:6" x14ac:dyDescent="0.25">
      <c r="A7" s="7" t="s">
        <v>863</v>
      </c>
      <c r="B7" s="7">
        <v>101</v>
      </c>
      <c r="C7" s="7" t="s">
        <v>864</v>
      </c>
      <c r="D7" s="7" t="s">
        <v>865</v>
      </c>
      <c r="E7" s="7" t="s">
        <v>866</v>
      </c>
      <c r="F7" s="7" t="s">
        <v>867</v>
      </c>
    </row>
    <row r="8" spans="1:6" x14ac:dyDescent="0.25">
      <c r="A8" s="7" t="s">
        <v>895</v>
      </c>
      <c r="B8" s="7">
        <v>50154</v>
      </c>
      <c r="C8" s="7"/>
      <c r="D8" s="7"/>
      <c r="E8" s="7"/>
      <c r="F8" s="7"/>
    </row>
    <row r="9" spans="1:6" x14ac:dyDescent="0.25">
      <c r="A9" s="7" t="s">
        <v>896</v>
      </c>
      <c r="B9" s="7" t="s">
        <v>897</v>
      </c>
      <c r="C9" s="7"/>
      <c r="D9" s="7"/>
      <c r="E9" s="7"/>
      <c r="F9" s="7"/>
    </row>
    <row r="10" spans="1:6" x14ac:dyDescent="0.25">
      <c r="A10" s="7" t="s">
        <v>898</v>
      </c>
      <c r="B10" s="7" t="s">
        <v>899</v>
      </c>
      <c r="C10" s="7"/>
      <c r="D10" s="7"/>
      <c r="E10" s="7"/>
      <c r="F10" s="7"/>
    </row>
    <row r="11" spans="1:6" x14ac:dyDescent="0.25">
      <c r="A11" s="7" t="s">
        <v>900</v>
      </c>
      <c r="B11" s="7" t="s">
        <v>901</v>
      </c>
      <c r="C11" s="7"/>
      <c r="D11" s="7"/>
      <c r="E11" s="7"/>
      <c r="F11" s="7"/>
    </row>
    <row r="12" spans="1:6" x14ac:dyDescent="0.25">
      <c r="A12" s="7" t="s">
        <v>902</v>
      </c>
      <c r="B12" s="7" t="s">
        <v>903</v>
      </c>
      <c r="C12" s="7"/>
      <c r="D12" s="7"/>
      <c r="E12" s="7"/>
      <c r="F12" s="7"/>
    </row>
    <row r="13" spans="1:6" x14ac:dyDescent="0.25">
      <c r="A13" s="7" t="s">
        <v>904</v>
      </c>
      <c r="B13" s="7" t="s">
        <v>905</v>
      </c>
      <c r="C13" s="7"/>
      <c r="D13" s="7"/>
      <c r="E13" s="7"/>
      <c r="F13" s="7"/>
    </row>
    <row r="14" spans="1:6" x14ac:dyDescent="0.25">
      <c r="A14" s="7" t="s">
        <v>906</v>
      </c>
      <c r="B14" s="7" t="s">
        <v>907</v>
      </c>
      <c r="C14" s="7"/>
      <c r="D14" s="7"/>
      <c r="E14" s="7"/>
      <c r="F14" s="7"/>
    </row>
    <row r="15" spans="1:6" x14ac:dyDescent="0.25">
      <c r="A15" s="7" t="s">
        <v>908</v>
      </c>
      <c r="B15" s="7">
        <v>1092</v>
      </c>
      <c r="C15" s="7"/>
      <c r="D15" s="7"/>
      <c r="E15" s="7"/>
      <c r="F15" s="7"/>
    </row>
    <row r="16" spans="1:6" x14ac:dyDescent="0.25">
      <c r="A16" s="7"/>
      <c r="B16" s="7"/>
      <c r="C16" s="7"/>
      <c r="D16" s="7"/>
      <c r="E16" s="7"/>
      <c r="F16" s="7"/>
    </row>
    <row r="17" spans="1:6" x14ac:dyDescent="0.25">
      <c r="A17" s="7" t="s">
        <v>909</v>
      </c>
      <c r="B17" s="7" t="s">
        <v>910</v>
      </c>
      <c r="C17" s="7"/>
      <c r="D17" s="7"/>
      <c r="E17" s="7"/>
      <c r="F17" s="7"/>
    </row>
    <row r="18" spans="1:6" x14ac:dyDescent="0.25">
      <c r="A18" s="7" t="s">
        <v>911</v>
      </c>
      <c r="B18" s="7">
        <v>7</v>
      </c>
      <c r="C18" s="7"/>
      <c r="D18" s="7"/>
      <c r="E18" s="7"/>
      <c r="F18" s="7"/>
    </row>
    <row r="19" spans="1:6" x14ac:dyDescent="0.25">
      <c r="A19" s="7" t="s">
        <v>912</v>
      </c>
      <c r="B19" s="7" t="s">
        <v>913</v>
      </c>
      <c r="C19" s="7"/>
      <c r="D19" s="7"/>
      <c r="E19" s="7"/>
      <c r="F19" s="7"/>
    </row>
    <row r="20" spans="1:6" x14ac:dyDescent="0.25">
      <c r="A20" s="7" t="s">
        <v>914</v>
      </c>
      <c r="B20" s="7" t="s">
        <v>915</v>
      </c>
      <c r="C20" s="7"/>
      <c r="D20" s="7"/>
      <c r="E20" s="7"/>
      <c r="F20" s="7"/>
    </row>
    <row r="21" spans="1:6" x14ac:dyDescent="0.25">
      <c r="A21" s="7" t="s">
        <v>916</v>
      </c>
      <c r="B21" s="7" t="s">
        <v>917</v>
      </c>
      <c r="C21" s="7"/>
      <c r="D21" s="7"/>
      <c r="E21" s="7"/>
      <c r="F21" s="7"/>
    </row>
    <row r="22" spans="1:6" x14ac:dyDescent="0.25">
      <c r="A22" s="7" t="s">
        <v>918</v>
      </c>
      <c r="B22" s="7">
        <v>10</v>
      </c>
      <c r="C22" s="7"/>
      <c r="D22" s="7"/>
      <c r="E22" s="7"/>
      <c r="F22" s="7"/>
    </row>
    <row r="23" spans="1:6" x14ac:dyDescent="0.25">
      <c r="A23" s="7" t="s">
        <v>919</v>
      </c>
      <c r="B23" s="7">
        <v>0</v>
      </c>
      <c r="C23" s="7"/>
      <c r="D23" s="7"/>
      <c r="E23" s="7"/>
      <c r="F23" s="7"/>
    </row>
    <row r="24" spans="1:6" x14ac:dyDescent="0.25">
      <c r="A24" s="7" t="s">
        <v>920</v>
      </c>
      <c r="B24" s="7">
        <v>9</v>
      </c>
      <c r="C24" s="7"/>
      <c r="D24" s="7"/>
      <c r="E24" s="7"/>
      <c r="F24" s="7"/>
    </row>
    <row r="25" spans="1:6" x14ac:dyDescent="0.25">
      <c r="A25" s="7" t="s">
        <v>921</v>
      </c>
      <c r="B25" s="7">
        <v>0</v>
      </c>
      <c r="C25" s="7"/>
      <c r="D25" s="7"/>
      <c r="E25" s="7"/>
      <c r="F25" s="7"/>
    </row>
    <row r="26" spans="1:6" x14ac:dyDescent="0.25">
      <c r="A26" s="7" t="s">
        <v>922</v>
      </c>
      <c r="B26" s="7">
        <v>2</v>
      </c>
      <c r="C26" s="7"/>
      <c r="D26" s="7"/>
      <c r="E26" s="7"/>
      <c r="F26" s="7"/>
    </row>
    <row r="27" spans="1:6" x14ac:dyDescent="0.25">
      <c r="A27" s="7" t="s">
        <v>923</v>
      </c>
      <c r="B27" s="7">
        <v>0</v>
      </c>
      <c r="C27" s="7"/>
      <c r="D27" s="7"/>
      <c r="E27" s="7"/>
      <c r="F27" s="7"/>
    </row>
    <row r="28" spans="1:6" x14ac:dyDescent="0.25">
      <c r="A28" s="7" t="s">
        <v>924</v>
      </c>
      <c r="B28" s="7">
        <v>4</v>
      </c>
      <c r="C28" s="7"/>
      <c r="D28" s="7"/>
      <c r="E28" s="7"/>
      <c r="F28" s="7"/>
    </row>
    <row r="29" spans="1:6" x14ac:dyDescent="0.25">
      <c r="A29" s="7" t="s">
        <v>925</v>
      </c>
      <c r="B29" s="7">
        <v>0</v>
      </c>
      <c r="C29" s="7"/>
      <c r="D29" s="7"/>
      <c r="E29" s="7"/>
      <c r="F29" s="7"/>
    </row>
    <row r="30" spans="1:6" x14ac:dyDescent="0.25">
      <c r="A30" s="7" t="s">
        <v>926</v>
      </c>
      <c r="B30" s="7">
        <v>1</v>
      </c>
      <c r="C30" s="7"/>
      <c r="D30" s="7"/>
      <c r="E30" s="7"/>
      <c r="F30" s="7"/>
    </row>
    <row r="31" spans="1:6" x14ac:dyDescent="0.25">
      <c r="A31" s="7" t="s">
        <v>927</v>
      </c>
      <c r="B31" s="7">
        <v>1</v>
      </c>
      <c r="C31" s="7"/>
      <c r="D31" s="7"/>
      <c r="E31" s="7"/>
      <c r="F31" s="7"/>
    </row>
    <row r="32" spans="1:6" x14ac:dyDescent="0.25">
      <c r="A32" s="7" t="s">
        <v>928</v>
      </c>
      <c r="B32" s="7">
        <v>1</v>
      </c>
      <c r="C32" s="7"/>
      <c r="D32" s="7"/>
      <c r="E32" s="7"/>
      <c r="F32" s="7"/>
    </row>
    <row r="33" spans="1:6" x14ac:dyDescent="0.25">
      <c r="A33" s="7" t="s">
        <v>929</v>
      </c>
      <c r="B33" s="7" t="s">
        <v>930</v>
      </c>
      <c r="C33" s="7"/>
      <c r="D33" s="7"/>
      <c r="E33" s="7"/>
      <c r="F33" s="7"/>
    </row>
    <row r="34" spans="1:6" x14ac:dyDescent="0.25">
      <c r="A34" s="7" t="s">
        <v>931</v>
      </c>
      <c r="B34" s="7" t="s">
        <v>932</v>
      </c>
      <c r="C34" s="7"/>
      <c r="D34" s="7"/>
      <c r="E34" s="7"/>
      <c r="F34" s="7"/>
    </row>
    <row r="35" spans="1:6" x14ac:dyDescent="0.25">
      <c r="A35" s="7" t="s">
        <v>933</v>
      </c>
      <c r="B35" s="7" t="s">
        <v>932</v>
      </c>
      <c r="C35" s="7"/>
      <c r="D35" s="7"/>
      <c r="E35" s="7"/>
      <c r="F35" s="7"/>
    </row>
    <row r="36" spans="1:6" x14ac:dyDescent="0.25">
      <c r="A36" s="7" t="s">
        <v>934</v>
      </c>
      <c r="B36" s="7" t="s">
        <v>932</v>
      </c>
      <c r="C36" s="7"/>
      <c r="D36" s="7"/>
      <c r="E36" s="7"/>
      <c r="F36" s="7"/>
    </row>
  </sheetData>
  <phoneticPr fontId="24" type="noConversion"/>
  <pageMargins left="0.79" right="0.79" top="0.98" bottom="0.98"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V19"/>
  <sheetViews>
    <sheetView zoomScale="75" workbookViewId="0">
      <selection activeCell="F10" sqref="F10"/>
    </sheetView>
  </sheetViews>
  <sheetFormatPr baseColWidth="10" defaultColWidth="11.44140625" defaultRowHeight="13.2" x14ac:dyDescent="0.25"/>
  <cols>
    <col min="1" max="1" width="11.44140625" customWidth="1"/>
    <col min="2" max="2" width="4.6640625" customWidth="1"/>
    <col min="3" max="3" width="33.44140625" customWidth="1"/>
    <col min="4" max="4" width="11.44140625" customWidth="1"/>
    <col min="5" max="12" width="12.5546875" customWidth="1"/>
    <col min="13" max="13" width="17.5546875" customWidth="1"/>
    <col min="14" max="15" width="18.6640625" customWidth="1"/>
    <col min="16" max="16" width="18.5546875" customWidth="1"/>
    <col min="17" max="17" width="13.44140625" style="2" customWidth="1"/>
    <col min="18" max="18" width="12.88671875" customWidth="1"/>
    <col min="19" max="19" width="12.33203125" customWidth="1"/>
  </cols>
  <sheetData>
    <row r="1" spans="1:22" x14ac:dyDescent="0.25">
      <c r="A1" s="32" t="s">
        <v>1013</v>
      </c>
      <c r="B1" s="32"/>
      <c r="C1" s="32"/>
      <c r="D1" s="32"/>
      <c r="E1" s="32"/>
      <c r="F1" s="32"/>
      <c r="G1" s="32"/>
      <c r="H1" s="32"/>
      <c r="I1" s="32"/>
      <c r="J1" s="32"/>
      <c r="K1" s="32"/>
      <c r="L1" s="32"/>
      <c r="M1" s="32"/>
      <c r="N1" s="32"/>
      <c r="O1" s="32"/>
      <c r="P1" s="32"/>
      <c r="Q1" s="32"/>
      <c r="R1" s="25"/>
      <c r="S1" s="25"/>
      <c r="T1" s="25"/>
      <c r="U1" s="7"/>
      <c r="V1" s="7"/>
    </row>
    <row r="2" spans="1:22" x14ac:dyDescent="0.25">
      <c r="A2" s="32"/>
      <c r="B2" s="32"/>
      <c r="C2" s="32"/>
      <c r="D2" s="32"/>
      <c r="E2" s="32"/>
      <c r="F2" s="32"/>
      <c r="G2" s="32"/>
      <c r="H2" s="32"/>
      <c r="I2" s="32"/>
      <c r="J2" s="32"/>
      <c r="K2" s="32"/>
      <c r="L2" s="32"/>
      <c r="M2" s="32"/>
      <c r="N2" s="32"/>
      <c r="O2" s="32"/>
      <c r="P2" s="32"/>
      <c r="Q2" s="32"/>
      <c r="R2" s="25"/>
      <c r="S2" s="25"/>
      <c r="T2" s="25"/>
      <c r="U2" s="7"/>
      <c r="V2" s="7"/>
    </row>
    <row r="3" spans="1:22" ht="26.4" x14ac:dyDescent="0.25">
      <c r="A3" s="392" t="s">
        <v>787</v>
      </c>
      <c r="B3" s="393" t="s">
        <v>935</v>
      </c>
      <c r="C3" s="393" t="s">
        <v>936</v>
      </c>
      <c r="D3" s="393" t="s">
        <v>239</v>
      </c>
      <c r="E3" s="393" t="s">
        <v>937</v>
      </c>
      <c r="F3" s="394" t="s">
        <v>2763</v>
      </c>
      <c r="G3" s="394" t="s">
        <v>2429</v>
      </c>
      <c r="H3" s="425" t="s">
        <v>2006</v>
      </c>
      <c r="I3" s="394" t="s">
        <v>1814</v>
      </c>
      <c r="J3" s="394" t="s">
        <v>1595</v>
      </c>
      <c r="K3" s="394" t="s">
        <v>1409</v>
      </c>
      <c r="L3" s="394" t="s">
        <v>1204</v>
      </c>
      <c r="M3" s="394" t="s">
        <v>560</v>
      </c>
      <c r="N3" s="394" t="s">
        <v>576</v>
      </c>
      <c r="O3" s="394" t="s">
        <v>243</v>
      </c>
      <c r="P3" s="394" t="s">
        <v>79</v>
      </c>
      <c r="Q3" s="393" t="s">
        <v>80</v>
      </c>
      <c r="R3" s="393" t="s">
        <v>81</v>
      </c>
      <c r="S3" s="393" t="s">
        <v>938</v>
      </c>
      <c r="T3" s="25"/>
      <c r="U3" s="7"/>
      <c r="V3" s="7"/>
    </row>
    <row r="4" spans="1:22" x14ac:dyDescent="0.25">
      <c r="A4" s="37">
        <v>80950300</v>
      </c>
      <c r="B4" s="452" t="s">
        <v>2226</v>
      </c>
      <c r="C4" s="38" t="s">
        <v>939</v>
      </c>
      <c r="D4" s="38"/>
      <c r="E4" s="39">
        <v>37622</v>
      </c>
      <c r="F4" s="89">
        <f>G4*1.027</f>
        <v>973110.59197842225</v>
      </c>
      <c r="G4" s="89">
        <f>H4*1.028</f>
        <v>947527.35343565955</v>
      </c>
      <c r="H4" s="89">
        <f>I4*1.029</f>
        <v>921719.21540433809</v>
      </c>
      <c r="I4" s="89">
        <f>J4*1.033</f>
        <v>895742.6777495998</v>
      </c>
      <c r="J4" s="89">
        <f>K4*1.035</f>
        <v>867127.47119999991</v>
      </c>
      <c r="K4" s="89">
        <v>837804.32</v>
      </c>
      <c r="L4" s="389">
        <v>811040</v>
      </c>
      <c r="M4" s="89">
        <v>787000</v>
      </c>
      <c r="N4" s="89">
        <v>763000</v>
      </c>
      <c r="O4" s="89">
        <v>763000</v>
      </c>
      <c r="P4" s="89">
        <v>703000</v>
      </c>
      <c r="Q4" s="89">
        <v>694000.00000000012</v>
      </c>
      <c r="R4" s="38">
        <v>12</v>
      </c>
      <c r="S4" s="38">
        <v>12</v>
      </c>
      <c r="T4" s="25"/>
      <c r="U4" s="7"/>
      <c r="V4" s="7"/>
    </row>
    <row r="5" spans="1:22" x14ac:dyDescent="0.25">
      <c r="A5" s="35">
        <v>80950600</v>
      </c>
      <c r="B5" s="260" t="s">
        <v>2226</v>
      </c>
      <c r="C5" s="26" t="s">
        <v>941</v>
      </c>
      <c r="D5" s="26"/>
      <c r="E5" s="43">
        <v>37622</v>
      </c>
      <c r="F5" s="89">
        <f t="shared" ref="F5:F9" si="0">G5*1.027</f>
        <v>973110.59197842225</v>
      </c>
      <c r="G5" s="89">
        <f t="shared" ref="G5:G9" si="1">H5*1.028</f>
        <v>947527.35343565955</v>
      </c>
      <c r="H5" s="89">
        <f t="shared" ref="H5:H9" si="2">I5*1.029</f>
        <v>921719.21540433809</v>
      </c>
      <c r="I5" s="89">
        <f t="shared" ref="I5:I9" si="3">J5*1.033</f>
        <v>895742.6777495998</v>
      </c>
      <c r="J5" s="89">
        <f t="shared" ref="J5:J9" si="4">K5*1.035</f>
        <v>867127.47119999991</v>
      </c>
      <c r="K5" s="89">
        <v>837804.32</v>
      </c>
      <c r="L5" s="389">
        <v>811040</v>
      </c>
      <c r="M5" s="89">
        <v>787000</v>
      </c>
      <c r="N5" s="89">
        <v>763000</v>
      </c>
      <c r="O5" s="89">
        <v>763000</v>
      </c>
      <c r="P5" s="89">
        <v>703000</v>
      </c>
      <c r="Q5" s="89">
        <v>694000.00000000012</v>
      </c>
      <c r="R5" s="26">
        <v>12</v>
      </c>
      <c r="S5" s="26">
        <v>12</v>
      </c>
      <c r="T5" s="41"/>
      <c r="U5" s="42"/>
      <c r="V5" s="42"/>
    </row>
    <row r="6" spans="1:22" x14ac:dyDescent="0.25">
      <c r="A6" s="35">
        <v>80950800</v>
      </c>
      <c r="B6" s="260" t="s">
        <v>2224</v>
      </c>
      <c r="C6" s="26" t="s">
        <v>944</v>
      </c>
      <c r="D6" s="26"/>
      <c r="E6" s="43">
        <v>37561</v>
      </c>
      <c r="F6" s="89">
        <f t="shared" si="0"/>
        <v>973110.59197842225</v>
      </c>
      <c r="G6" s="89">
        <f t="shared" si="1"/>
        <v>947527.35343565955</v>
      </c>
      <c r="H6" s="89">
        <f t="shared" si="2"/>
        <v>921719.21540433809</v>
      </c>
      <c r="I6" s="89">
        <f t="shared" si="3"/>
        <v>895742.6777495998</v>
      </c>
      <c r="J6" s="89">
        <f t="shared" si="4"/>
        <v>867127.47119999991</v>
      </c>
      <c r="K6" s="89">
        <v>837804.32</v>
      </c>
      <c r="L6" s="389">
        <v>811040</v>
      </c>
      <c r="M6" s="89">
        <v>787000</v>
      </c>
      <c r="N6" s="89">
        <v>763000</v>
      </c>
      <c r="O6" s="89">
        <v>763000</v>
      </c>
      <c r="P6" s="89">
        <v>703000</v>
      </c>
      <c r="Q6" s="89">
        <v>694000.00000000012</v>
      </c>
      <c r="R6" s="26">
        <v>12</v>
      </c>
      <c r="S6" s="26">
        <v>12</v>
      </c>
      <c r="T6" s="25"/>
      <c r="U6" s="7"/>
      <c r="V6" s="7"/>
    </row>
    <row r="7" spans="1:22" x14ac:dyDescent="0.25">
      <c r="A7" s="35">
        <v>80950900</v>
      </c>
      <c r="B7" s="260" t="s">
        <v>2224</v>
      </c>
      <c r="C7" s="26" t="s">
        <v>945</v>
      </c>
      <c r="D7" s="26"/>
      <c r="E7" s="43">
        <v>37865</v>
      </c>
      <c r="F7" s="89">
        <f t="shared" si="0"/>
        <v>973110.59197842225</v>
      </c>
      <c r="G7" s="89">
        <f t="shared" si="1"/>
        <v>947527.35343565955</v>
      </c>
      <c r="H7" s="89">
        <f t="shared" si="2"/>
        <v>921719.21540433809</v>
      </c>
      <c r="I7" s="89">
        <f t="shared" si="3"/>
        <v>895742.6777495998</v>
      </c>
      <c r="J7" s="89">
        <f t="shared" si="4"/>
        <v>867127.47119999991</v>
      </c>
      <c r="K7" s="89">
        <v>837804.32</v>
      </c>
      <c r="L7" s="389">
        <v>811040</v>
      </c>
      <c r="M7" s="89">
        <v>787000</v>
      </c>
      <c r="N7" s="89">
        <v>763000</v>
      </c>
      <c r="O7" s="89">
        <v>763000</v>
      </c>
      <c r="P7" s="89">
        <v>703000</v>
      </c>
      <c r="Q7" s="89">
        <v>694000.00000000012</v>
      </c>
      <c r="R7" s="26">
        <v>12</v>
      </c>
      <c r="S7" s="26">
        <v>12</v>
      </c>
      <c r="T7" s="25"/>
      <c r="U7" s="7"/>
      <c r="V7" s="7"/>
    </row>
    <row r="8" spans="1:22" x14ac:dyDescent="0.25">
      <c r="A8" s="35">
        <v>80950500</v>
      </c>
      <c r="B8" s="260" t="s">
        <v>2229</v>
      </c>
      <c r="C8" s="26" t="s">
        <v>940</v>
      </c>
      <c r="D8" s="26"/>
      <c r="E8" s="40">
        <v>38534</v>
      </c>
      <c r="F8" s="89">
        <f t="shared" si="0"/>
        <v>973110.59197842225</v>
      </c>
      <c r="G8" s="89">
        <f t="shared" si="1"/>
        <v>947527.35343565955</v>
      </c>
      <c r="H8" s="89">
        <f t="shared" si="2"/>
        <v>921719.21540433809</v>
      </c>
      <c r="I8" s="89">
        <f t="shared" si="3"/>
        <v>895742.6777495998</v>
      </c>
      <c r="J8" s="89">
        <f t="shared" si="4"/>
        <v>867127.47119999991</v>
      </c>
      <c r="K8" s="89">
        <v>837804.32</v>
      </c>
      <c r="L8" s="389">
        <v>811040</v>
      </c>
      <c r="M8" s="89">
        <v>787000</v>
      </c>
      <c r="N8" s="89">
        <v>763000</v>
      </c>
      <c r="O8" s="89">
        <v>763000</v>
      </c>
      <c r="P8" s="89">
        <v>703000</v>
      </c>
      <c r="Q8" s="89">
        <v>694000.00000000012</v>
      </c>
      <c r="R8" s="26">
        <v>6</v>
      </c>
      <c r="S8" s="26">
        <v>12</v>
      </c>
      <c r="T8" s="25"/>
      <c r="U8" s="7"/>
      <c r="V8" s="7"/>
    </row>
    <row r="9" spans="1:22" x14ac:dyDescent="0.25">
      <c r="A9" s="35">
        <v>80950700</v>
      </c>
      <c r="B9" s="260" t="s">
        <v>2225</v>
      </c>
      <c r="C9" s="26" t="s">
        <v>942</v>
      </c>
      <c r="D9" s="26"/>
      <c r="E9" s="43">
        <v>37298</v>
      </c>
      <c r="F9" s="89">
        <f t="shared" si="0"/>
        <v>973110.59197842225</v>
      </c>
      <c r="G9" s="89">
        <f t="shared" si="1"/>
        <v>947527.35343565955</v>
      </c>
      <c r="H9" s="89">
        <f t="shared" si="2"/>
        <v>921719.21540433809</v>
      </c>
      <c r="I9" s="89">
        <f t="shared" si="3"/>
        <v>895742.6777495998</v>
      </c>
      <c r="J9" s="89">
        <f t="shared" si="4"/>
        <v>867127.47119999991</v>
      </c>
      <c r="K9" s="89">
        <v>837804.32</v>
      </c>
      <c r="L9" s="389">
        <v>811040</v>
      </c>
      <c r="M9" s="89">
        <v>787000</v>
      </c>
      <c r="N9" s="89">
        <v>763000</v>
      </c>
      <c r="O9" s="89">
        <v>763000</v>
      </c>
      <c r="P9" s="89">
        <v>703000</v>
      </c>
      <c r="Q9" s="89">
        <v>694000.00000000012</v>
      </c>
      <c r="R9" s="26">
        <v>12</v>
      </c>
      <c r="S9" s="26">
        <v>12</v>
      </c>
      <c r="T9" s="25"/>
      <c r="U9" s="7"/>
      <c r="V9" s="7"/>
    </row>
    <row r="10" spans="1:22" x14ac:dyDescent="0.25">
      <c r="A10" s="35" t="s">
        <v>946</v>
      </c>
      <c r="B10" s="26"/>
      <c r="C10" s="26"/>
      <c r="D10" s="26"/>
      <c r="E10" s="26"/>
      <c r="F10" s="178">
        <f t="shared" ref="F10:L10" si="5">SUM(F4:F9)</f>
        <v>5838663.5518705333</v>
      </c>
      <c r="G10" s="178">
        <f t="shared" si="5"/>
        <v>5685164.1206139578</v>
      </c>
      <c r="H10" s="178">
        <f t="shared" si="5"/>
        <v>5530315.2924260283</v>
      </c>
      <c r="I10" s="178">
        <f t="shared" si="5"/>
        <v>5374456.0664975997</v>
      </c>
      <c r="J10" s="178">
        <f t="shared" si="5"/>
        <v>5202764.8271999992</v>
      </c>
      <c r="K10" s="178">
        <f t="shared" si="5"/>
        <v>5026825.92</v>
      </c>
      <c r="L10" s="178">
        <f t="shared" si="5"/>
        <v>4866240</v>
      </c>
      <c r="M10" s="178">
        <f t="shared" ref="M10:Q10" si="6">SUM(M4:M9)</f>
        <v>4722000</v>
      </c>
      <c r="N10" s="178">
        <f t="shared" si="6"/>
        <v>4578000</v>
      </c>
      <c r="O10" s="178">
        <f t="shared" si="6"/>
        <v>4578000</v>
      </c>
      <c r="P10" s="178">
        <f t="shared" si="6"/>
        <v>4218000</v>
      </c>
      <c r="Q10" s="74">
        <f t="shared" si="6"/>
        <v>4164000.0000000005</v>
      </c>
      <c r="R10" s="26">
        <f>SUM(R5:R9)</f>
        <v>54</v>
      </c>
      <c r="S10" s="26">
        <f>SUM(S5:S9)</f>
        <v>60</v>
      </c>
      <c r="T10" s="25"/>
      <c r="U10" s="7"/>
      <c r="V10" s="7"/>
    </row>
    <row r="11" spans="1:22" x14ac:dyDescent="0.25">
      <c r="A11" s="25"/>
      <c r="B11" s="25"/>
      <c r="C11" s="25"/>
      <c r="D11" s="25"/>
      <c r="E11" s="25"/>
      <c r="F11" s="25"/>
      <c r="G11" s="25"/>
      <c r="H11" s="25"/>
      <c r="I11" s="25"/>
      <c r="J11" s="25"/>
      <c r="K11" s="25"/>
      <c r="L11" s="25"/>
      <c r="M11" s="25"/>
      <c r="N11" s="25"/>
      <c r="O11" s="25"/>
      <c r="P11" s="25"/>
      <c r="Q11" s="32"/>
      <c r="R11" s="25"/>
      <c r="S11" s="25"/>
      <c r="T11" s="25"/>
      <c r="U11" s="7"/>
      <c r="V11" s="7"/>
    </row>
    <row r="12" spans="1:22" x14ac:dyDescent="0.25">
      <c r="A12" s="25"/>
      <c r="B12" s="7"/>
      <c r="C12" s="7"/>
      <c r="Q12"/>
    </row>
    <row r="13" spans="1:22" x14ac:dyDescent="0.25">
      <c r="A13" s="25"/>
      <c r="B13" s="7"/>
      <c r="C13" s="7"/>
      <c r="K13" s="387"/>
      <c r="Q13"/>
    </row>
    <row r="14" spans="1:22" x14ac:dyDescent="0.25">
      <c r="A14" s="7"/>
      <c r="Q14"/>
    </row>
    <row r="15" spans="1:22" x14ac:dyDescent="0.25">
      <c r="A15" s="7"/>
      <c r="Q15"/>
    </row>
    <row r="16" spans="1:22" x14ac:dyDescent="0.25">
      <c r="A16" s="7"/>
      <c r="B16" s="7"/>
      <c r="C16" s="7"/>
      <c r="Q16"/>
    </row>
    <row r="17" spans="1:17" x14ac:dyDescent="0.25">
      <c r="A17" s="7"/>
      <c r="B17" s="7"/>
      <c r="C17" s="7"/>
      <c r="Q17"/>
    </row>
    <row r="18" spans="1:17" x14ac:dyDescent="0.25">
      <c r="Q18"/>
    </row>
    <row r="19" spans="1:17" x14ac:dyDescent="0.25">
      <c r="Q19"/>
    </row>
  </sheetData>
  <phoneticPr fontId="24" type="noConversion"/>
  <pageMargins left="0.79" right="0.79" top="0.98" bottom="0.98"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H43"/>
  <sheetViews>
    <sheetView zoomScale="75" workbookViewId="0">
      <selection activeCell="A2" sqref="A2"/>
    </sheetView>
  </sheetViews>
  <sheetFormatPr baseColWidth="10" defaultColWidth="11.44140625" defaultRowHeight="13.2" x14ac:dyDescent="0.25"/>
  <cols>
    <col min="2" max="2" width="10.109375" customWidth="1"/>
    <col min="3" max="3" width="32.88671875" customWidth="1"/>
    <col min="4" max="4" width="11.44140625" style="4"/>
    <col min="5" max="5" width="23.5546875" customWidth="1"/>
    <col min="6" max="6" width="9.5546875" customWidth="1"/>
    <col min="7" max="7" width="9.109375" customWidth="1"/>
    <col min="8" max="8" width="9.6640625" customWidth="1"/>
  </cols>
  <sheetData>
    <row r="1" spans="1:8" s="2" customFormat="1" x14ac:dyDescent="0.25">
      <c r="A1" s="5" t="s">
        <v>948</v>
      </c>
      <c r="B1" s="5"/>
      <c r="C1" s="5"/>
      <c r="D1" s="11"/>
      <c r="E1" s="5"/>
      <c r="F1" s="5"/>
      <c r="G1" s="5"/>
      <c r="H1" s="5"/>
    </row>
    <row r="2" spans="1:8" ht="40.200000000000003" thickBot="1" x14ac:dyDescent="0.3">
      <c r="A2" s="44" t="s">
        <v>787</v>
      </c>
      <c r="B2" s="45" t="s">
        <v>788</v>
      </c>
      <c r="C2" s="45" t="s">
        <v>936</v>
      </c>
      <c r="D2" s="46" t="s">
        <v>949</v>
      </c>
      <c r="E2" s="45" t="s">
        <v>950</v>
      </c>
      <c r="F2" s="45" t="s">
        <v>951</v>
      </c>
      <c r="G2" s="45" t="s">
        <v>952</v>
      </c>
      <c r="H2" s="47" t="s">
        <v>953</v>
      </c>
    </row>
    <row r="3" spans="1:8" ht="13.8" thickBot="1" x14ac:dyDescent="0.3">
      <c r="A3" s="48">
        <v>809503</v>
      </c>
      <c r="B3" s="49" t="s">
        <v>809</v>
      </c>
      <c r="C3" s="49" t="s">
        <v>939</v>
      </c>
      <c r="D3" s="50">
        <v>37622</v>
      </c>
      <c r="E3" s="51" t="s">
        <v>954</v>
      </c>
      <c r="F3" s="52">
        <v>12</v>
      </c>
      <c r="G3" s="53">
        <v>0</v>
      </c>
      <c r="H3" s="54">
        <v>0</v>
      </c>
    </row>
    <row r="4" spans="1:8" ht="13.8" thickBot="1" x14ac:dyDescent="0.3">
      <c r="A4" s="48">
        <v>809504</v>
      </c>
      <c r="B4" s="49" t="s">
        <v>812</v>
      </c>
      <c r="C4" s="49" t="s">
        <v>947</v>
      </c>
      <c r="D4" s="55" t="s">
        <v>955</v>
      </c>
      <c r="E4" s="51" t="s">
        <v>956</v>
      </c>
      <c r="F4" s="56">
        <v>10</v>
      </c>
      <c r="G4" s="57">
        <v>12</v>
      </c>
      <c r="H4" s="58">
        <v>12</v>
      </c>
    </row>
    <row r="5" spans="1:8" ht="13.8" thickBot="1" x14ac:dyDescent="0.3">
      <c r="A5" s="48">
        <v>809505</v>
      </c>
      <c r="B5" s="49" t="s">
        <v>813</v>
      </c>
      <c r="C5" s="59" t="s">
        <v>940</v>
      </c>
      <c r="D5" s="55" t="s">
        <v>957</v>
      </c>
      <c r="E5" s="51" t="s">
        <v>956</v>
      </c>
      <c r="F5" s="56">
        <v>6</v>
      </c>
      <c r="G5" s="57">
        <v>12</v>
      </c>
      <c r="H5" s="58">
        <v>12</v>
      </c>
    </row>
    <row r="6" spans="1:8" ht="13.8" thickBot="1" x14ac:dyDescent="0.3">
      <c r="A6" s="48">
        <v>809506</v>
      </c>
      <c r="B6" s="49" t="s">
        <v>809</v>
      </c>
      <c r="C6" s="49" t="s">
        <v>941</v>
      </c>
      <c r="D6" s="50">
        <v>37622</v>
      </c>
      <c r="E6" s="51" t="s">
        <v>956</v>
      </c>
      <c r="F6" s="56">
        <v>12</v>
      </c>
      <c r="G6" s="57">
        <v>12</v>
      </c>
      <c r="H6" s="58">
        <v>12</v>
      </c>
    </row>
    <row r="7" spans="1:8" ht="13.8" thickBot="1" x14ac:dyDescent="0.3">
      <c r="A7" s="48">
        <v>809507</v>
      </c>
      <c r="B7" s="49" t="s">
        <v>813</v>
      </c>
      <c r="C7" s="60" t="s">
        <v>942</v>
      </c>
      <c r="D7" s="50">
        <v>37298</v>
      </c>
      <c r="E7" s="51" t="s">
        <v>956</v>
      </c>
      <c r="F7" s="56">
        <v>12</v>
      </c>
      <c r="G7" s="56">
        <v>12</v>
      </c>
      <c r="H7" s="58">
        <v>12</v>
      </c>
    </row>
    <row r="8" spans="1:8" ht="13.8" thickBot="1" x14ac:dyDescent="0.3">
      <c r="A8" s="48">
        <v>809508</v>
      </c>
      <c r="B8" s="49" t="s">
        <v>812</v>
      </c>
      <c r="C8" s="60" t="s">
        <v>944</v>
      </c>
      <c r="D8" s="50">
        <v>37561</v>
      </c>
      <c r="E8" s="51" t="s">
        <v>956</v>
      </c>
      <c r="F8" s="56">
        <v>12</v>
      </c>
      <c r="G8" s="56">
        <v>12</v>
      </c>
      <c r="H8" s="58">
        <v>12</v>
      </c>
    </row>
    <row r="9" spans="1:8" x14ac:dyDescent="0.25">
      <c r="A9" s="61">
        <v>809509</v>
      </c>
      <c r="B9" s="62" t="s">
        <v>812</v>
      </c>
      <c r="C9" s="63" t="s">
        <v>945</v>
      </c>
      <c r="D9" s="64">
        <v>37865</v>
      </c>
      <c r="E9" s="65" t="s">
        <v>956</v>
      </c>
      <c r="F9" s="66">
        <v>12</v>
      </c>
      <c r="G9" s="66">
        <v>12</v>
      </c>
      <c r="H9" s="67">
        <v>12</v>
      </c>
    </row>
    <row r="10" spans="1:8" x14ac:dyDescent="0.25">
      <c r="A10" s="7"/>
      <c r="B10" s="7"/>
      <c r="C10" s="7"/>
      <c r="D10" s="9"/>
      <c r="E10" s="7"/>
      <c r="F10" s="68" t="s">
        <v>971</v>
      </c>
      <c r="G10" s="68"/>
      <c r="H10" s="68"/>
    </row>
    <row r="11" spans="1:8" x14ac:dyDescent="0.25">
      <c r="A11" s="7"/>
      <c r="B11" s="7"/>
      <c r="C11" s="7"/>
      <c r="D11" s="9"/>
      <c r="E11" s="7"/>
      <c r="F11" s="68" t="s">
        <v>972</v>
      </c>
      <c r="G11" s="68"/>
      <c r="H11" s="68"/>
    </row>
    <row r="12" spans="1:8" x14ac:dyDescent="0.25">
      <c r="A12" s="7"/>
      <c r="B12" s="7"/>
      <c r="C12" s="7"/>
      <c r="D12" s="9"/>
      <c r="E12" s="7"/>
      <c r="F12" s="7"/>
      <c r="G12" s="7"/>
      <c r="H12" s="7"/>
    </row>
    <row r="13" spans="1:8" x14ac:dyDescent="0.25">
      <c r="A13" s="7"/>
      <c r="B13" s="7"/>
      <c r="C13" s="7"/>
      <c r="D13" s="9"/>
      <c r="E13" s="7"/>
      <c r="F13" s="7"/>
      <c r="G13" s="7"/>
      <c r="H13" s="7"/>
    </row>
    <row r="14" spans="1:8" x14ac:dyDescent="0.25">
      <c r="A14" s="7"/>
      <c r="B14" s="7"/>
      <c r="C14" s="7"/>
      <c r="D14" s="9"/>
      <c r="E14" s="7"/>
      <c r="F14" s="7"/>
      <c r="G14" s="7"/>
      <c r="H14" s="7"/>
    </row>
    <row r="15" spans="1:8" x14ac:dyDescent="0.25">
      <c r="A15" s="7"/>
      <c r="B15" s="7"/>
      <c r="C15" s="7"/>
      <c r="D15" s="9"/>
      <c r="E15" s="7"/>
      <c r="F15" s="7"/>
      <c r="G15" s="7"/>
      <c r="H15" s="7"/>
    </row>
    <row r="16" spans="1:8" x14ac:dyDescent="0.25">
      <c r="A16" s="7"/>
      <c r="B16" s="7"/>
      <c r="C16" s="7"/>
      <c r="D16" s="9"/>
      <c r="E16" s="7"/>
      <c r="F16" s="7"/>
      <c r="G16" s="7"/>
      <c r="H16" s="7"/>
    </row>
    <row r="17" spans="1:8" x14ac:dyDescent="0.25">
      <c r="A17" s="7"/>
      <c r="B17" s="7"/>
      <c r="C17" s="7"/>
      <c r="D17" s="9"/>
      <c r="E17" s="7"/>
      <c r="F17" s="7"/>
      <c r="G17" s="7"/>
      <c r="H17" s="7"/>
    </row>
    <row r="18" spans="1:8" x14ac:dyDescent="0.25">
      <c r="A18" s="7"/>
      <c r="B18" s="7"/>
      <c r="C18" s="7"/>
      <c r="D18" s="9"/>
      <c r="E18" s="7"/>
      <c r="F18" s="7"/>
      <c r="G18" s="7"/>
      <c r="H18" s="7"/>
    </row>
    <row r="19" spans="1:8" x14ac:dyDescent="0.25">
      <c r="A19" s="7"/>
      <c r="B19" s="7"/>
      <c r="C19" s="7"/>
      <c r="D19" s="9"/>
      <c r="E19" s="7"/>
      <c r="F19" s="7"/>
      <c r="G19" s="7"/>
      <c r="H19" s="7"/>
    </row>
    <row r="20" spans="1:8" x14ac:dyDescent="0.25">
      <c r="A20" s="7"/>
      <c r="B20" s="7"/>
      <c r="C20" s="7"/>
      <c r="D20" s="9"/>
      <c r="E20" s="7"/>
      <c r="F20" s="7"/>
      <c r="G20" s="7"/>
      <c r="H20" s="7"/>
    </row>
    <row r="21" spans="1:8" x14ac:dyDescent="0.25">
      <c r="A21" s="7"/>
      <c r="B21" s="7"/>
      <c r="C21" s="7"/>
      <c r="D21" s="9"/>
      <c r="E21" s="7"/>
      <c r="F21" s="7"/>
      <c r="G21" s="7"/>
      <c r="H21" s="7"/>
    </row>
    <row r="22" spans="1:8" x14ac:dyDescent="0.25">
      <c r="A22" s="7"/>
      <c r="B22" s="7"/>
      <c r="C22" s="7"/>
      <c r="D22" s="9"/>
      <c r="E22" s="7"/>
      <c r="F22" s="7"/>
      <c r="G22" s="7"/>
      <c r="H22" s="7"/>
    </row>
    <row r="23" spans="1:8" x14ac:dyDescent="0.25">
      <c r="A23" s="7"/>
      <c r="B23" s="7"/>
      <c r="C23" s="7"/>
      <c r="D23" s="9"/>
      <c r="E23" s="7"/>
      <c r="F23" s="7"/>
      <c r="G23" s="7"/>
      <c r="H23" s="7"/>
    </row>
    <row r="24" spans="1:8" x14ac:dyDescent="0.25">
      <c r="A24" s="7"/>
      <c r="B24" s="7"/>
      <c r="C24" s="7"/>
      <c r="D24" s="9"/>
      <c r="E24" s="7"/>
      <c r="F24" s="7"/>
      <c r="G24" s="7"/>
      <c r="H24" s="7"/>
    </row>
    <row r="25" spans="1:8" x14ac:dyDescent="0.25">
      <c r="A25" s="7"/>
      <c r="B25" s="7"/>
      <c r="C25" s="7"/>
      <c r="D25" s="9"/>
      <c r="E25" s="7"/>
      <c r="F25" s="7"/>
      <c r="G25" s="7"/>
      <c r="H25" s="7"/>
    </row>
    <row r="26" spans="1:8" x14ac:dyDescent="0.25">
      <c r="A26" s="7"/>
      <c r="B26" s="7"/>
      <c r="C26" s="7"/>
      <c r="D26" s="9"/>
      <c r="E26" s="7"/>
      <c r="F26" s="7"/>
      <c r="G26" s="7"/>
      <c r="H26" s="7"/>
    </row>
    <row r="27" spans="1:8" x14ac:dyDescent="0.25">
      <c r="A27" s="7"/>
      <c r="B27" s="7"/>
      <c r="C27" s="7"/>
      <c r="D27" s="9"/>
      <c r="E27" s="7"/>
      <c r="F27" s="7"/>
      <c r="G27" s="7"/>
      <c r="H27" s="7"/>
    </row>
    <row r="28" spans="1:8" x14ac:dyDescent="0.25">
      <c r="A28" s="7"/>
      <c r="B28" s="7"/>
      <c r="C28" s="7"/>
      <c r="D28" s="9"/>
      <c r="E28" s="7"/>
      <c r="F28" s="7"/>
      <c r="G28" s="7"/>
      <c r="H28" s="7"/>
    </row>
    <row r="29" spans="1:8" x14ac:dyDescent="0.25">
      <c r="A29" s="7"/>
      <c r="B29" s="7"/>
      <c r="C29" s="7"/>
      <c r="D29" s="9"/>
      <c r="E29" s="7"/>
      <c r="F29" s="7"/>
      <c r="G29" s="7"/>
      <c r="H29" s="7"/>
    </row>
    <row r="30" spans="1:8" x14ac:dyDescent="0.25">
      <c r="A30" s="7"/>
      <c r="B30" s="7"/>
      <c r="C30" s="7"/>
      <c r="D30" s="9"/>
      <c r="E30" s="7"/>
      <c r="F30" s="7"/>
      <c r="G30" s="7"/>
      <c r="H30" s="7"/>
    </row>
    <row r="31" spans="1:8" x14ac:dyDescent="0.25">
      <c r="A31" s="7"/>
      <c r="B31" s="7"/>
      <c r="C31" s="7"/>
      <c r="D31" s="9"/>
      <c r="E31" s="7"/>
      <c r="F31" s="7"/>
      <c r="G31" s="7"/>
      <c r="H31" s="7"/>
    </row>
    <row r="32" spans="1:8" x14ac:dyDescent="0.25">
      <c r="A32" s="7"/>
      <c r="B32" s="7"/>
      <c r="C32" s="7"/>
      <c r="D32" s="9"/>
      <c r="E32" s="7"/>
      <c r="F32" s="7"/>
      <c r="G32" s="7"/>
      <c r="H32" s="7"/>
    </row>
    <row r="33" spans="1:8" x14ac:dyDescent="0.25">
      <c r="A33" s="7"/>
      <c r="B33" s="7"/>
      <c r="C33" s="7"/>
      <c r="D33" s="9"/>
      <c r="E33" s="7"/>
      <c r="F33" s="7"/>
      <c r="G33" s="7"/>
      <c r="H33" s="7"/>
    </row>
    <row r="34" spans="1:8" x14ac:dyDescent="0.25">
      <c r="A34" s="7"/>
      <c r="B34" s="7"/>
      <c r="C34" s="7"/>
      <c r="D34" s="9"/>
      <c r="E34" s="7"/>
      <c r="F34" s="7"/>
      <c r="G34" s="7"/>
      <c r="H34" s="7"/>
    </row>
    <row r="35" spans="1:8" x14ac:dyDescent="0.25">
      <c r="A35" s="7"/>
      <c r="B35" s="7"/>
      <c r="C35" s="7"/>
      <c r="D35" s="9"/>
      <c r="E35" s="7"/>
      <c r="F35" s="7"/>
      <c r="G35" s="7"/>
      <c r="H35" s="7"/>
    </row>
    <row r="36" spans="1:8" x14ac:dyDescent="0.25">
      <c r="A36" s="7"/>
      <c r="B36" s="7"/>
      <c r="C36" s="7"/>
      <c r="D36" s="9"/>
      <c r="E36" s="7"/>
      <c r="F36" s="7"/>
      <c r="G36" s="7"/>
      <c r="H36" s="7"/>
    </row>
    <row r="37" spans="1:8" x14ac:dyDescent="0.25">
      <c r="A37" s="7"/>
      <c r="B37" s="7"/>
      <c r="C37" s="7"/>
      <c r="D37" s="9"/>
      <c r="E37" s="7"/>
      <c r="F37" s="7"/>
      <c r="G37" s="7"/>
      <c r="H37" s="7"/>
    </row>
    <row r="38" spans="1:8" x14ac:dyDescent="0.25">
      <c r="A38" s="7"/>
      <c r="B38" s="7"/>
      <c r="C38" s="7"/>
      <c r="D38" s="9"/>
      <c r="E38" s="7"/>
      <c r="F38" s="7"/>
      <c r="G38" s="7"/>
      <c r="H38" s="7"/>
    </row>
    <row r="39" spans="1:8" x14ac:dyDescent="0.25">
      <c r="A39" s="7"/>
      <c r="B39" s="7"/>
      <c r="C39" s="7"/>
      <c r="D39" s="9"/>
      <c r="E39" s="7"/>
      <c r="F39" s="7"/>
      <c r="G39" s="7"/>
      <c r="H39" s="7"/>
    </row>
    <row r="40" spans="1:8" x14ac:dyDescent="0.25">
      <c r="A40" s="7"/>
      <c r="B40" s="7"/>
      <c r="C40" s="7"/>
      <c r="D40" s="9"/>
      <c r="E40" s="7"/>
      <c r="F40" s="7"/>
      <c r="G40" s="7"/>
      <c r="H40" s="7"/>
    </row>
    <row r="41" spans="1:8" x14ac:dyDescent="0.25">
      <c r="A41" s="7"/>
      <c r="B41" s="7"/>
      <c r="C41" s="7"/>
      <c r="D41" s="9"/>
      <c r="E41" s="7"/>
      <c r="F41" s="7"/>
      <c r="G41" s="7"/>
      <c r="H41" s="7"/>
    </row>
    <row r="42" spans="1:8" x14ac:dyDescent="0.25">
      <c r="A42" s="7"/>
      <c r="B42" s="7"/>
      <c r="C42" s="7"/>
      <c r="D42" s="9"/>
      <c r="E42" s="7"/>
      <c r="F42" s="7"/>
      <c r="G42" s="7"/>
      <c r="H42" s="7"/>
    </row>
    <row r="43" spans="1:8" x14ac:dyDescent="0.25">
      <c r="A43" s="7"/>
      <c r="B43" s="7"/>
      <c r="C43" s="7"/>
      <c r="D43" s="9"/>
      <c r="E43" s="7"/>
      <c r="F43" s="7"/>
      <c r="G43" s="7"/>
      <c r="H43" s="7"/>
    </row>
  </sheetData>
  <phoneticPr fontId="24" type="noConversion"/>
  <pageMargins left="0.79" right="0.79" top="0.98" bottom="0.98" header="0.5" footer="0.5"/>
  <pageSetup paperSize="9"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S194"/>
  <sheetViews>
    <sheetView topLeftCell="A155" zoomScale="75" workbookViewId="0">
      <selection activeCell="O167" sqref="O167"/>
    </sheetView>
  </sheetViews>
  <sheetFormatPr baseColWidth="10" defaultColWidth="11.44140625" defaultRowHeight="13.2" outlineLevelRow="1" x14ac:dyDescent="0.25"/>
  <cols>
    <col min="1" max="1" width="7.33203125" customWidth="1"/>
    <col min="2" max="2" width="3" customWidth="1"/>
    <col min="3" max="3" width="7.5546875" customWidth="1"/>
    <col min="4" max="4" width="10.109375" customWidth="1"/>
    <col min="5" max="8" width="8.6640625" customWidth="1"/>
    <col min="9" max="9" width="11.109375" customWidth="1"/>
    <col min="10" max="10" width="12.88671875" customWidth="1"/>
    <col min="11" max="11" width="10" customWidth="1"/>
    <col min="12" max="12" width="13.88671875" bestFit="1" customWidth="1"/>
    <col min="13" max="13" width="14" bestFit="1" customWidth="1"/>
    <col min="14" max="14" width="13.33203125" bestFit="1" customWidth="1"/>
  </cols>
  <sheetData>
    <row r="1" spans="1:12" x14ac:dyDescent="0.25">
      <c r="A1" s="7"/>
      <c r="B1" s="7"/>
      <c r="C1" s="5" t="s">
        <v>1000</v>
      </c>
      <c r="D1" s="7"/>
      <c r="E1" s="7"/>
      <c r="F1" s="7"/>
      <c r="G1" s="7"/>
      <c r="H1" s="7"/>
      <c r="I1" s="5" t="s">
        <v>998</v>
      </c>
      <c r="J1" s="7"/>
    </row>
    <row r="2" spans="1:12" x14ac:dyDescent="0.25">
      <c r="A2" s="7"/>
      <c r="B2" s="7"/>
      <c r="C2" s="5" t="s">
        <v>997</v>
      </c>
      <c r="D2" s="5" t="s">
        <v>794</v>
      </c>
      <c r="E2" s="7"/>
      <c r="F2" s="7"/>
      <c r="G2" s="7"/>
      <c r="H2" s="83" t="s">
        <v>999</v>
      </c>
      <c r="I2" s="83" t="s">
        <v>997</v>
      </c>
      <c r="J2" s="83" t="s">
        <v>794</v>
      </c>
    </row>
    <row r="3" spans="1:12" x14ac:dyDescent="0.25">
      <c r="A3" s="7"/>
      <c r="B3" s="69">
        <v>1</v>
      </c>
      <c r="C3" s="85">
        <v>8.3299999999999999E-2</v>
      </c>
      <c r="D3" s="85">
        <v>8.3299999999999999E-2</v>
      </c>
      <c r="E3" s="22"/>
      <c r="F3" s="22"/>
      <c r="G3" s="7"/>
      <c r="H3" s="83">
        <v>1</v>
      </c>
      <c r="I3" s="84">
        <f>C3</f>
        <v>8.3299999999999999E-2</v>
      </c>
      <c r="J3" s="84">
        <f>D3</f>
        <v>8.3299999999999999E-2</v>
      </c>
    </row>
    <row r="4" spans="1:12" x14ac:dyDescent="0.25">
      <c r="A4" s="7"/>
      <c r="B4" s="7"/>
      <c r="C4" s="86">
        <v>8.3299999999999999E-2</v>
      </c>
      <c r="D4" s="86">
        <v>8.3299999999999999E-2</v>
      </c>
      <c r="E4" s="22"/>
      <c r="F4" s="22"/>
      <c r="G4" s="7"/>
      <c r="H4" s="83">
        <v>2</v>
      </c>
      <c r="I4" s="84">
        <f>I3+C4</f>
        <v>0.1666</v>
      </c>
      <c r="J4" s="84">
        <f t="shared" ref="J4:J14" si="0">J3+D4</f>
        <v>0.1666</v>
      </c>
    </row>
    <row r="5" spans="1:12" x14ac:dyDescent="0.25">
      <c r="A5" s="7"/>
      <c r="B5" s="7"/>
      <c r="C5" s="86">
        <v>8.3299999999999999E-2</v>
      </c>
      <c r="D5" s="86">
        <v>8.3299999999999999E-2</v>
      </c>
      <c r="E5" s="22"/>
      <c r="F5" s="22"/>
      <c r="G5" s="5"/>
      <c r="H5" s="83">
        <v>3</v>
      </c>
      <c r="I5" s="84">
        <f t="shared" ref="I5:I14" si="1">I4+C5</f>
        <v>0.24990000000000001</v>
      </c>
      <c r="J5" s="84">
        <f t="shared" si="0"/>
        <v>0.24990000000000001</v>
      </c>
    </row>
    <row r="6" spans="1:12" x14ac:dyDescent="0.25">
      <c r="A6" s="7"/>
      <c r="B6" s="7"/>
      <c r="C6" s="86">
        <v>8.3299999999999999E-2</v>
      </c>
      <c r="D6" s="86">
        <v>8.3299999999999999E-2</v>
      </c>
      <c r="E6" s="22"/>
      <c r="F6" s="22"/>
      <c r="G6" s="7"/>
      <c r="H6" s="83">
        <v>4</v>
      </c>
      <c r="I6" s="84">
        <f t="shared" si="1"/>
        <v>0.3332</v>
      </c>
      <c r="J6" s="84">
        <f t="shared" si="0"/>
        <v>0.3332</v>
      </c>
    </row>
    <row r="7" spans="1:12" x14ac:dyDescent="0.25">
      <c r="A7" s="7"/>
      <c r="B7" s="7"/>
      <c r="C7" s="86">
        <v>8.3400000000000002E-2</v>
      </c>
      <c r="D7" s="86">
        <v>8.3400000000000002E-2</v>
      </c>
      <c r="E7" s="22"/>
      <c r="F7" s="22"/>
      <c r="G7" s="7"/>
      <c r="H7" s="83">
        <v>5</v>
      </c>
      <c r="I7" s="84">
        <f t="shared" si="1"/>
        <v>0.41659999999999997</v>
      </c>
      <c r="J7" s="84">
        <f t="shared" si="0"/>
        <v>0.41659999999999997</v>
      </c>
    </row>
    <row r="8" spans="1:12" x14ac:dyDescent="0.25">
      <c r="A8" s="7"/>
      <c r="B8" s="7"/>
      <c r="C8" s="86">
        <v>8.3400000000000002E-2</v>
      </c>
      <c r="D8" s="86">
        <v>8.3400000000000002E-2</v>
      </c>
      <c r="E8" s="22"/>
      <c r="F8" s="22"/>
      <c r="G8" s="7"/>
      <c r="H8" s="83">
        <v>6</v>
      </c>
      <c r="I8" s="84">
        <f t="shared" si="1"/>
        <v>0.5</v>
      </c>
      <c r="J8" s="84">
        <f t="shared" si="0"/>
        <v>0.5</v>
      </c>
    </row>
    <row r="9" spans="1:12" x14ac:dyDescent="0.25">
      <c r="A9" s="7"/>
      <c r="B9" s="7"/>
      <c r="C9" s="86">
        <v>8.3400000000000002E-2</v>
      </c>
      <c r="D9" s="86">
        <v>8.3400000000000002E-2</v>
      </c>
      <c r="E9" s="22"/>
      <c r="F9" s="22"/>
      <c r="G9" s="7"/>
      <c r="H9" s="83">
        <v>7</v>
      </c>
      <c r="I9" s="84">
        <f t="shared" si="1"/>
        <v>0.58340000000000003</v>
      </c>
      <c r="J9" s="84">
        <f t="shared" si="0"/>
        <v>0.58340000000000003</v>
      </c>
    </row>
    <row r="10" spans="1:12" x14ac:dyDescent="0.25">
      <c r="A10" s="7"/>
      <c r="B10" s="7"/>
      <c r="C10" s="86">
        <v>8.3400000000000002E-2</v>
      </c>
      <c r="D10" s="86">
        <v>8.3400000000000002E-2</v>
      </c>
      <c r="E10" s="22"/>
      <c r="F10" s="22"/>
      <c r="G10" s="7"/>
      <c r="H10" s="83">
        <v>8</v>
      </c>
      <c r="I10" s="84">
        <f t="shared" si="1"/>
        <v>0.66680000000000006</v>
      </c>
      <c r="J10" s="84">
        <f t="shared" si="0"/>
        <v>0.66680000000000006</v>
      </c>
    </row>
    <row r="11" spans="1:12" x14ac:dyDescent="0.25">
      <c r="A11" s="7"/>
      <c r="B11" s="7"/>
      <c r="C11" s="86">
        <v>8.3299999999999999E-2</v>
      </c>
      <c r="D11" s="86">
        <v>8.3299999999999999E-2</v>
      </c>
      <c r="E11" s="22"/>
      <c r="F11" s="22"/>
      <c r="G11" s="7"/>
      <c r="H11" s="83">
        <v>9</v>
      </c>
      <c r="I11" s="84">
        <f t="shared" si="1"/>
        <v>0.7501000000000001</v>
      </c>
      <c r="J11" s="84">
        <f t="shared" si="0"/>
        <v>0.7501000000000001</v>
      </c>
    </row>
    <row r="12" spans="1:12" x14ac:dyDescent="0.25">
      <c r="A12" s="7"/>
      <c r="B12" s="7"/>
      <c r="C12" s="86">
        <v>8.3299999999999999E-2</v>
      </c>
      <c r="D12" s="86">
        <v>8.3299999999999999E-2</v>
      </c>
      <c r="E12" s="22"/>
      <c r="F12" s="22"/>
      <c r="G12" s="7"/>
      <c r="H12" s="83">
        <v>10</v>
      </c>
      <c r="I12" s="84">
        <f>I11+C12</f>
        <v>0.83340000000000014</v>
      </c>
      <c r="J12" s="84">
        <f t="shared" si="0"/>
        <v>0.83340000000000014</v>
      </c>
    </row>
    <row r="13" spans="1:12" x14ac:dyDescent="0.25">
      <c r="A13" s="7"/>
      <c r="B13" s="7"/>
      <c r="C13" s="86">
        <v>8.3299999999999999E-2</v>
      </c>
      <c r="D13" s="86">
        <v>8.3299999999999999E-2</v>
      </c>
      <c r="E13" s="22"/>
      <c r="F13" s="22"/>
      <c r="G13" s="7"/>
      <c r="H13" s="83">
        <v>11</v>
      </c>
      <c r="I13" s="84">
        <f t="shared" si="1"/>
        <v>0.91670000000000018</v>
      </c>
      <c r="J13" s="84">
        <f t="shared" si="0"/>
        <v>0.91670000000000018</v>
      </c>
    </row>
    <row r="14" spans="1:12" x14ac:dyDescent="0.25">
      <c r="A14" s="7"/>
      <c r="B14" s="7"/>
      <c r="C14" s="86">
        <v>8.3299999999999999E-2</v>
      </c>
      <c r="D14" s="86">
        <v>8.3299999999999999E-2</v>
      </c>
      <c r="E14" s="22"/>
      <c r="F14" s="22"/>
      <c r="G14" s="7"/>
      <c r="H14" s="83">
        <v>12</v>
      </c>
      <c r="I14" s="84">
        <f t="shared" si="1"/>
        <v>1.0000000000000002</v>
      </c>
      <c r="J14" s="84">
        <f t="shared" si="0"/>
        <v>1.0000000000000002</v>
      </c>
    </row>
    <row r="15" spans="1:12" x14ac:dyDescent="0.25">
      <c r="A15" s="7"/>
      <c r="B15" s="7"/>
      <c r="C15" s="70">
        <f>SUM(C3:C14)</f>
        <v>1.0000000000000002</v>
      </c>
      <c r="D15" s="70">
        <f>SUM(D3:D14)</f>
        <v>1.0000000000000002</v>
      </c>
      <c r="E15" s="23"/>
      <c r="F15" s="23"/>
      <c r="G15" s="7"/>
      <c r="H15" s="7"/>
      <c r="I15" s="7"/>
      <c r="J15" s="7"/>
      <c r="K15" s="7"/>
      <c r="L15" s="7"/>
    </row>
    <row r="16" spans="1:12" x14ac:dyDescent="0.25">
      <c r="A16" s="7"/>
      <c r="B16" s="7"/>
      <c r="C16" s="7"/>
      <c r="D16" s="7"/>
      <c r="E16" s="7"/>
      <c r="F16" s="7"/>
      <c r="G16" s="7"/>
      <c r="I16" s="81"/>
      <c r="J16" s="81"/>
      <c r="K16" s="7"/>
      <c r="L16" s="7"/>
    </row>
    <row r="17" spans="1:14" x14ac:dyDescent="0.25">
      <c r="A17" s="80"/>
      <c r="B17" s="80"/>
      <c r="C17" s="80"/>
    </row>
    <row r="18" spans="1:14" x14ac:dyDescent="0.25">
      <c r="A18" s="7"/>
      <c r="B18" s="7"/>
      <c r="C18" s="7"/>
    </row>
    <row r="19" spans="1:14" x14ac:dyDescent="0.25">
      <c r="A19" s="7"/>
      <c r="B19" s="7"/>
      <c r="C19" s="7"/>
    </row>
    <row r="20" spans="1:14" x14ac:dyDescent="0.25">
      <c r="A20" s="7"/>
      <c r="B20" s="7"/>
      <c r="C20" s="7"/>
    </row>
    <row r="21" spans="1:14" hidden="1" x14ac:dyDescent="0.25">
      <c r="A21" s="7"/>
      <c r="B21" s="7"/>
      <c r="C21" s="7"/>
      <c r="D21" s="7"/>
      <c r="E21" s="7"/>
      <c r="F21" s="7"/>
      <c r="G21" s="7"/>
      <c r="I21" s="90"/>
      <c r="J21" s="90"/>
      <c r="K21" s="90"/>
      <c r="L21" s="90"/>
    </row>
    <row r="22" spans="1:14" hidden="1" x14ac:dyDescent="0.25"/>
    <row r="23" spans="1:14" hidden="1" x14ac:dyDescent="0.25">
      <c r="E23" s="32" t="s">
        <v>570</v>
      </c>
      <c r="J23" s="32" t="s">
        <v>569</v>
      </c>
    </row>
    <row r="24" spans="1:14" hidden="1" x14ac:dyDescent="0.25">
      <c r="C24" t="s">
        <v>935</v>
      </c>
      <c r="E24" t="s">
        <v>986</v>
      </c>
      <c r="F24" t="s">
        <v>987</v>
      </c>
      <c r="J24" t="s">
        <v>986</v>
      </c>
      <c r="K24" t="s">
        <v>987</v>
      </c>
      <c r="L24" t="s">
        <v>988</v>
      </c>
    </row>
    <row r="25" spans="1:14" hidden="1" x14ac:dyDescent="0.25"/>
    <row r="26" spans="1:14" hidden="1" x14ac:dyDescent="0.25"/>
    <row r="27" spans="1:14" ht="12.75" hidden="1" customHeight="1" x14ac:dyDescent="0.25">
      <c r="C27">
        <v>31</v>
      </c>
      <c r="D27" s="88" t="s">
        <v>829</v>
      </c>
      <c r="E27" s="87">
        <v>70000</v>
      </c>
      <c r="F27" s="87">
        <v>70000</v>
      </c>
      <c r="H27">
        <v>31</v>
      </c>
      <c r="I27" s="88" t="s">
        <v>829</v>
      </c>
      <c r="J27" s="87">
        <v>470000</v>
      </c>
      <c r="K27" s="87">
        <v>560000</v>
      </c>
      <c r="L27" s="87">
        <v>763000</v>
      </c>
    </row>
    <row r="28" spans="1:14" ht="12.75" hidden="1" customHeight="1" x14ac:dyDescent="0.25">
      <c r="C28">
        <v>61</v>
      </c>
      <c r="D28" s="88" t="s">
        <v>804</v>
      </c>
      <c r="E28" s="87">
        <v>70000</v>
      </c>
      <c r="F28" s="87">
        <v>70000</v>
      </c>
      <c r="G28" s="82"/>
      <c r="H28">
        <v>61</v>
      </c>
      <c r="I28" s="88" t="s">
        <v>804</v>
      </c>
      <c r="J28" s="87">
        <v>470000</v>
      </c>
      <c r="K28" s="87">
        <v>560000</v>
      </c>
      <c r="L28" s="87">
        <v>763000</v>
      </c>
    </row>
    <row r="29" spans="1:14" hidden="1" x14ac:dyDescent="0.25">
      <c r="C29">
        <v>62</v>
      </c>
      <c r="D29" s="88" t="s">
        <v>810</v>
      </c>
      <c r="E29" s="87">
        <v>50000</v>
      </c>
      <c r="F29" s="87">
        <v>50000</v>
      </c>
      <c r="G29" s="82"/>
      <c r="H29">
        <v>62</v>
      </c>
      <c r="I29" s="88" t="s">
        <v>810</v>
      </c>
      <c r="J29" s="87">
        <v>470000</v>
      </c>
      <c r="K29" s="87">
        <v>560000</v>
      </c>
      <c r="L29" s="87">
        <v>763000</v>
      </c>
    </row>
    <row r="30" spans="1:14" hidden="1" x14ac:dyDescent="0.25">
      <c r="C30">
        <v>63</v>
      </c>
      <c r="D30" s="88" t="s">
        <v>812</v>
      </c>
      <c r="E30" s="87">
        <v>70000</v>
      </c>
      <c r="F30" s="87">
        <v>70000</v>
      </c>
      <c r="G30" s="82"/>
      <c r="H30">
        <v>63</v>
      </c>
      <c r="I30" s="88" t="s">
        <v>812</v>
      </c>
      <c r="J30" s="87">
        <v>470000</v>
      </c>
      <c r="K30" s="87">
        <v>560000</v>
      </c>
      <c r="L30" s="87">
        <v>763000</v>
      </c>
      <c r="M30" s="308" t="e">
        <f>F27/#REF!</f>
        <v>#REF!</v>
      </c>
      <c r="N30" s="308" t="e">
        <f>K27/#REF!</f>
        <v>#REF!</v>
      </c>
    </row>
    <row r="31" spans="1:14" hidden="1" x14ac:dyDescent="0.25">
      <c r="C31">
        <v>64</v>
      </c>
      <c r="D31" s="88" t="s">
        <v>813</v>
      </c>
      <c r="E31" s="87">
        <v>70000</v>
      </c>
      <c r="F31" s="87">
        <v>70000</v>
      </c>
      <c r="G31" s="82"/>
      <c r="H31">
        <v>64</v>
      </c>
      <c r="I31" s="88" t="s">
        <v>813</v>
      </c>
      <c r="J31" s="87">
        <v>470000</v>
      </c>
      <c r="K31" s="87">
        <v>560000</v>
      </c>
      <c r="L31" s="87">
        <v>763000</v>
      </c>
    </row>
    <row r="32" spans="1:14" hidden="1" x14ac:dyDescent="0.25">
      <c r="C32">
        <v>65</v>
      </c>
      <c r="D32" s="88" t="s">
        <v>809</v>
      </c>
      <c r="E32" s="87">
        <v>100000</v>
      </c>
      <c r="F32" s="87">
        <v>100000</v>
      </c>
      <c r="G32" s="82"/>
      <c r="H32">
        <v>65</v>
      </c>
      <c r="I32" s="88" t="s">
        <v>809</v>
      </c>
      <c r="J32" s="87">
        <v>470000</v>
      </c>
      <c r="K32" s="87">
        <v>560000</v>
      </c>
      <c r="L32" s="87">
        <v>763000</v>
      </c>
    </row>
    <row r="33" spans="1:12" hidden="1" x14ac:dyDescent="0.25">
      <c r="C33">
        <v>66</v>
      </c>
      <c r="D33" s="88" t="s">
        <v>817</v>
      </c>
      <c r="E33" s="87">
        <v>70000</v>
      </c>
      <c r="F33" s="87">
        <v>70000</v>
      </c>
      <c r="G33" s="82"/>
      <c r="H33">
        <v>66</v>
      </c>
      <c r="I33" s="88" t="s">
        <v>817</v>
      </c>
      <c r="J33" s="87">
        <v>470000</v>
      </c>
      <c r="K33" s="87">
        <v>560000</v>
      </c>
      <c r="L33" s="87">
        <v>763000</v>
      </c>
    </row>
    <row r="34" spans="1:12" hidden="1" x14ac:dyDescent="0.25">
      <c r="C34">
        <v>67</v>
      </c>
      <c r="D34" s="88" t="s">
        <v>818</v>
      </c>
      <c r="E34" s="87">
        <v>50000</v>
      </c>
      <c r="F34" s="87">
        <v>50000</v>
      </c>
      <c r="G34" s="82"/>
      <c r="H34">
        <v>67</v>
      </c>
      <c r="I34" s="88" t="s">
        <v>818</v>
      </c>
      <c r="J34" s="87">
        <v>470000</v>
      </c>
      <c r="K34" s="87">
        <v>560000</v>
      </c>
      <c r="L34" s="87">
        <v>763000</v>
      </c>
    </row>
    <row r="35" spans="1:12" hidden="1" x14ac:dyDescent="0.25">
      <c r="D35" s="88" t="s">
        <v>989</v>
      </c>
      <c r="E35" s="87">
        <v>70000</v>
      </c>
      <c r="F35" s="87">
        <v>70000</v>
      </c>
      <c r="G35" s="82"/>
      <c r="I35" s="88" t="s">
        <v>989</v>
      </c>
      <c r="J35" s="87">
        <v>470000</v>
      </c>
      <c r="K35" s="87">
        <v>560000</v>
      </c>
      <c r="L35" s="87">
        <v>763000</v>
      </c>
    </row>
    <row r="36" spans="1:12" hidden="1" x14ac:dyDescent="0.25">
      <c r="D36" s="88" t="s">
        <v>557</v>
      </c>
      <c r="E36" s="87">
        <v>70000</v>
      </c>
      <c r="F36" s="87">
        <v>70000</v>
      </c>
      <c r="I36" s="88" t="s">
        <v>557</v>
      </c>
      <c r="J36" s="87">
        <v>470000</v>
      </c>
      <c r="K36" s="87">
        <v>560000</v>
      </c>
      <c r="L36" s="87">
        <v>763000</v>
      </c>
    </row>
    <row r="37" spans="1:12" hidden="1" x14ac:dyDescent="0.25">
      <c r="D37" s="88"/>
      <c r="E37" s="88"/>
      <c r="F37" s="88"/>
      <c r="I37" s="88"/>
      <c r="J37" s="87"/>
      <c r="K37" s="87"/>
      <c r="L37" s="87"/>
    </row>
    <row r="38" spans="1:12" hidden="1" x14ac:dyDescent="0.25">
      <c r="A38" s="98"/>
      <c r="B38" s="98"/>
      <c r="C38" s="98"/>
      <c r="D38" s="98"/>
      <c r="E38" s="98"/>
      <c r="F38" s="98"/>
      <c r="G38" s="98"/>
      <c r="H38" s="98"/>
      <c r="I38" s="98"/>
      <c r="J38" s="109"/>
      <c r="K38" s="109"/>
      <c r="L38" s="109"/>
    </row>
    <row r="39" spans="1:12" hidden="1" x14ac:dyDescent="0.25">
      <c r="A39" s="98"/>
      <c r="B39" s="98"/>
      <c r="C39" s="98"/>
      <c r="D39" s="98"/>
      <c r="E39" s="98"/>
      <c r="F39" s="98"/>
      <c r="G39" s="98"/>
      <c r="H39" s="98"/>
      <c r="I39" s="98"/>
      <c r="J39" s="109"/>
      <c r="K39" s="109"/>
      <c r="L39" s="109"/>
    </row>
    <row r="40" spans="1:12" hidden="1" x14ac:dyDescent="0.25">
      <c r="A40" s="98"/>
      <c r="B40" s="98"/>
      <c r="E40" s="32" t="s">
        <v>409</v>
      </c>
      <c r="J40" s="32" t="s">
        <v>410</v>
      </c>
    </row>
    <row r="41" spans="1:12" hidden="1" x14ac:dyDescent="0.25">
      <c r="A41" s="98"/>
      <c r="B41" s="98"/>
      <c r="C41" t="s">
        <v>935</v>
      </c>
      <c r="E41" t="s">
        <v>986</v>
      </c>
      <c r="F41" t="s">
        <v>987</v>
      </c>
      <c r="J41" t="s">
        <v>986</v>
      </c>
      <c r="K41" t="s">
        <v>987</v>
      </c>
      <c r="L41" t="s">
        <v>988</v>
      </c>
    </row>
    <row r="42" spans="1:12" hidden="1" x14ac:dyDescent="0.25">
      <c r="A42" s="98"/>
      <c r="B42" s="98"/>
    </row>
    <row r="43" spans="1:12" hidden="1" x14ac:dyDescent="0.25"/>
    <row r="44" spans="1:12" hidden="1" x14ac:dyDescent="0.25">
      <c r="C44">
        <v>31</v>
      </c>
      <c r="D44" s="88" t="s">
        <v>829</v>
      </c>
      <c r="E44" s="87">
        <f>E27*1.031</f>
        <v>72170</v>
      </c>
      <c r="F44" s="87">
        <f>F27*1.031</f>
        <v>72170</v>
      </c>
      <c r="H44">
        <v>31</v>
      </c>
      <c r="I44" s="88" t="s">
        <v>829</v>
      </c>
      <c r="J44" s="87">
        <f>J27*1.031</f>
        <v>484569.99999999994</v>
      </c>
      <c r="K44" s="87">
        <f>K27*1.031</f>
        <v>577360</v>
      </c>
      <c r="L44" s="87">
        <f>L27*1.031</f>
        <v>786652.99999999988</v>
      </c>
    </row>
    <row r="45" spans="1:12" hidden="1" x14ac:dyDescent="0.25">
      <c r="C45">
        <v>61</v>
      </c>
      <c r="D45" s="88" t="s">
        <v>804</v>
      </c>
      <c r="E45" s="87">
        <f t="shared" ref="E45:F52" si="2">E28*1.031</f>
        <v>72170</v>
      </c>
      <c r="F45" s="87">
        <f t="shared" si="2"/>
        <v>72170</v>
      </c>
      <c r="G45" s="82"/>
      <c r="H45">
        <v>61</v>
      </c>
      <c r="I45" s="88" t="s">
        <v>804</v>
      </c>
      <c r="J45" s="87">
        <f t="shared" ref="J45:L53" si="3">J28*1.031</f>
        <v>484569.99999999994</v>
      </c>
      <c r="K45" s="87">
        <f t="shared" si="3"/>
        <v>577360</v>
      </c>
      <c r="L45" s="87">
        <f t="shared" si="3"/>
        <v>786652.99999999988</v>
      </c>
    </row>
    <row r="46" spans="1:12" hidden="1" x14ac:dyDescent="0.25">
      <c r="C46">
        <v>62</v>
      </c>
      <c r="D46" s="88" t="s">
        <v>810</v>
      </c>
      <c r="E46" s="87">
        <f t="shared" si="2"/>
        <v>51549.999999999993</v>
      </c>
      <c r="F46" s="87">
        <f t="shared" si="2"/>
        <v>51549.999999999993</v>
      </c>
      <c r="G46" s="82"/>
      <c r="H46">
        <v>62</v>
      </c>
      <c r="I46" s="88" t="s">
        <v>810</v>
      </c>
      <c r="J46" s="87">
        <f t="shared" si="3"/>
        <v>484569.99999999994</v>
      </c>
      <c r="K46" s="87">
        <f t="shared" si="3"/>
        <v>577360</v>
      </c>
      <c r="L46" s="87">
        <f t="shared" si="3"/>
        <v>786652.99999999988</v>
      </c>
    </row>
    <row r="47" spans="1:12" hidden="1" x14ac:dyDescent="0.25">
      <c r="C47">
        <v>63</v>
      </c>
      <c r="D47" s="88" t="s">
        <v>812</v>
      </c>
      <c r="E47" s="87">
        <f t="shared" si="2"/>
        <v>72170</v>
      </c>
      <c r="F47" s="87">
        <f t="shared" si="2"/>
        <v>72170</v>
      </c>
      <c r="G47" s="82"/>
      <c r="H47">
        <v>63</v>
      </c>
      <c r="I47" s="88" t="s">
        <v>812</v>
      </c>
      <c r="J47" s="87">
        <f t="shared" si="3"/>
        <v>484569.99999999994</v>
      </c>
      <c r="K47" s="87">
        <f t="shared" si="3"/>
        <v>577360</v>
      </c>
      <c r="L47" s="87">
        <f t="shared" si="3"/>
        <v>786652.99999999988</v>
      </c>
    </row>
    <row r="48" spans="1:12" hidden="1" x14ac:dyDescent="0.25">
      <c r="C48">
        <v>64</v>
      </c>
      <c r="D48" s="88" t="s">
        <v>813</v>
      </c>
      <c r="E48" s="87">
        <f>E31*1.031</f>
        <v>72170</v>
      </c>
      <c r="F48" s="87">
        <f>F31*1.031</f>
        <v>72170</v>
      </c>
      <c r="G48" s="82"/>
      <c r="H48">
        <v>64</v>
      </c>
      <c r="I48" s="88" t="s">
        <v>813</v>
      </c>
      <c r="J48" s="87">
        <f t="shared" si="3"/>
        <v>484569.99999999994</v>
      </c>
      <c r="K48" s="87">
        <f t="shared" si="3"/>
        <v>577360</v>
      </c>
      <c r="L48" s="87">
        <f t="shared" si="3"/>
        <v>786652.99999999988</v>
      </c>
    </row>
    <row r="49" spans="3:12" hidden="1" x14ac:dyDescent="0.25">
      <c r="C49">
        <v>65</v>
      </c>
      <c r="D49" s="88" t="s">
        <v>809</v>
      </c>
      <c r="E49" s="87">
        <f t="shared" si="2"/>
        <v>103099.99999999999</v>
      </c>
      <c r="F49" s="87">
        <f t="shared" si="2"/>
        <v>103099.99999999999</v>
      </c>
      <c r="G49" s="82"/>
      <c r="H49">
        <v>65</v>
      </c>
      <c r="I49" s="88" t="s">
        <v>809</v>
      </c>
      <c r="J49" s="87">
        <f t="shared" si="3"/>
        <v>484569.99999999994</v>
      </c>
      <c r="K49" s="87">
        <f t="shared" si="3"/>
        <v>577360</v>
      </c>
      <c r="L49" s="87">
        <f t="shared" si="3"/>
        <v>786652.99999999988</v>
      </c>
    </row>
    <row r="50" spans="3:12" hidden="1" x14ac:dyDescent="0.25">
      <c r="C50">
        <v>66</v>
      </c>
      <c r="D50" s="88" t="s">
        <v>817</v>
      </c>
      <c r="E50" s="87">
        <f t="shared" si="2"/>
        <v>72170</v>
      </c>
      <c r="F50" s="87">
        <f t="shared" si="2"/>
        <v>72170</v>
      </c>
      <c r="G50" s="82"/>
      <c r="H50">
        <v>66</v>
      </c>
      <c r="I50" s="88" t="s">
        <v>817</v>
      </c>
      <c r="J50" s="87">
        <f t="shared" si="3"/>
        <v>484569.99999999994</v>
      </c>
      <c r="K50" s="87">
        <f t="shared" si="3"/>
        <v>577360</v>
      </c>
      <c r="L50" s="87">
        <f t="shared" si="3"/>
        <v>786652.99999999988</v>
      </c>
    </row>
    <row r="51" spans="3:12" hidden="1" x14ac:dyDescent="0.25">
      <c r="C51">
        <v>67</v>
      </c>
      <c r="D51" s="88" t="s">
        <v>818</v>
      </c>
      <c r="E51" s="87">
        <f t="shared" si="2"/>
        <v>51549.999999999993</v>
      </c>
      <c r="F51" s="87">
        <f t="shared" si="2"/>
        <v>51549.999999999993</v>
      </c>
      <c r="G51" s="82"/>
      <c r="H51">
        <v>67</v>
      </c>
      <c r="I51" s="88" t="s">
        <v>818</v>
      </c>
      <c r="J51" s="87">
        <f t="shared" si="3"/>
        <v>484569.99999999994</v>
      </c>
      <c r="K51" s="87">
        <f t="shared" si="3"/>
        <v>577360</v>
      </c>
      <c r="L51" s="87">
        <f t="shared" si="3"/>
        <v>786652.99999999988</v>
      </c>
    </row>
    <row r="52" spans="3:12" hidden="1" x14ac:dyDescent="0.25">
      <c r="D52" s="88" t="s">
        <v>989</v>
      </c>
      <c r="E52" s="87">
        <f t="shared" si="2"/>
        <v>72170</v>
      </c>
      <c r="F52" s="87">
        <f t="shared" si="2"/>
        <v>72170</v>
      </c>
      <c r="G52" s="82"/>
      <c r="I52" s="88" t="s">
        <v>989</v>
      </c>
      <c r="J52" s="87">
        <f t="shared" si="3"/>
        <v>484569.99999999994</v>
      </c>
      <c r="K52" s="87">
        <f t="shared" si="3"/>
        <v>577360</v>
      </c>
      <c r="L52" s="87">
        <f t="shared" si="3"/>
        <v>786652.99999999988</v>
      </c>
    </row>
    <row r="53" spans="3:12" hidden="1" x14ac:dyDescent="0.25">
      <c r="D53" s="88" t="s">
        <v>557</v>
      </c>
      <c r="E53" s="87">
        <f>E36*1.031</f>
        <v>72170</v>
      </c>
      <c r="F53" s="87">
        <f>F36*1.031</f>
        <v>72170</v>
      </c>
      <c r="I53" s="88" t="s">
        <v>557</v>
      </c>
      <c r="J53" s="87">
        <f>J36*1.031</f>
        <v>484569.99999999994</v>
      </c>
      <c r="K53" s="87">
        <f t="shared" si="3"/>
        <v>577360</v>
      </c>
      <c r="L53" s="87">
        <f t="shared" si="3"/>
        <v>786652.99999999988</v>
      </c>
    </row>
    <row r="54" spans="3:12" hidden="1" x14ac:dyDescent="0.25">
      <c r="D54" s="88"/>
      <c r="E54" s="88"/>
      <c r="F54" s="88"/>
      <c r="I54" s="88"/>
      <c r="J54" s="87"/>
      <c r="K54" s="87"/>
      <c r="L54" s="87"/>
    </row>
    <row r="55" spans="3:12" hidden="1" x14ac:dyDescent="0.25"/>
    <row r="59" spans="3:12" hidden="1" outlineLevel="1" x14ac:dyDescent="0.25">
      <c r="E59" s="2" t="s">
        <v>1407</v>
      </c>
      <c r="J59" s="2" t="s">
        <v>1408</v>
      </c>
    </row>
    <row r="60" spans="3:12" hidden="1" outlineLevel="1" x14ac:dyDescent="0.25">
      <c r="C60" t="s">
        <v>935</v>
      </c>
      <c r="E60" t="s">
        <v>986</v>
      </c>
      <c r="F60" t="s">
        <v>987</v>
      </c>
      <c r="J60" t="s">
        <v>986</v>
      </c>
      <c r="K60" t="s">
        <v>987</v>
      </c>
      <c r="L60" t="s">
        <v>988</v>
      </c>
    </row>
    <row r="61" spans="3:12" hidden="1" outlineLevel="1" x14ac:dyDescent="0.25"/>
    <row r="62" spans="3:12" hidden="1" outlineLevel="1" x14ac:dyDescent="0.25"/>
    <row r="63" spans="3:12" hidden="1" outlineLevel="1" x14ac:dyDescent="0.25">
      <c r="C63">
        <v>31</v>
      </c>
      <c r="D63" s="88" t="s">
        <v>829</v>
      </c>
      <c r="E63" s="87">
        <v>76862.709909999976</v>
      </c>
      <c r="F63" s="87">
        <v>76862.709909999976</v>
      </c>
      <c r="H63">
        <v>31</v>
      </c>
      <c r="I63" s="88" t="s">
        <v>829</v>
      </c>
      <c r="J63" s="87">
        <v>516078.19510999986</v>
      </c>
      <c r="K63" s="87">
        <v>614901.67927999981</v>
      </c>
      <c r="L63" s="87">
        <v>837803.53801899974</v>
      </c>
    </row>
    <row r="64" spans="3:12" hidden="1" outlineLevel="1" x14ac:dyDescent="0.25">
      <c r="C64">
        <v>61</v>
      </c>
      <c r="D64" s="88" t="s">
        <v>804</v>
      </c>
      <c r="E64" s="87">
        <v>76862.709909999976</v>
      </c>
      <c r="F64" s="87">
        <v>76862.709909999976</v>
      </c>
      <c r="G64" s="82"/>
      <c r="H64">
        <v>61</v>
      </c>
      <c r="I64" s="88" t="s">
        <v>804</v>
      </c>
      <c r="J64" s="87">
        <v>516078.19510999986</v>
      </c>
      <c r="K64" s="87">
        <v>614901.67927999981</v>
      </c>
      <c r="L64" s="87">
        <v>837803.53801899974</v>
      </c>
    </row>
    <row r="65" spans="3:17" hidden="1" outlineLevel="1" x14ac:dyDescent="0.25">
      <c r="C65">
        <v>62</v>
      </c>
      <c r="D65" s="88" t="s">
        <v>810</v>
      </c>
      <c r="E65" s="87">
        <v>54901.935649999985</v>
      </c>
      <c r="F65" s="87">
        <v>54901.935649999985</v>
      </c>
      <c r="G65" s="82"/>
      <c r="H65">
        <v>62</v>
      </c>
      <c r="I65" s="88" t="s">
        <v>810</v>
      </c>
      <c r="J65" s="87">
        <v>516078.19510999986</v>
      </c>
      <c r="K65" s="87">
        <v>614901.67927999981</v>
      </c>
      <c r="L65" s="87">
        <v>837803.53801899974</v>
      </c>
    </row>
    <row r="66" spans="3:17" hidden="1" outlineLevel="1" x14ac:dyDescent="0.25">
      <c r="C66">
        <v>63</v>
      </c>
      <c r="D66" s="88" t="s">
        <v>812</v>
      </c>
      <c r="E66" s="87">
        <v>76862.709909999976</v>
      </c>
      <c r="F66" s="87">
        <v>76862.709909999976</v>
      </c>
      <c r="G66" s="82"/>
      <c r="H66">
        <v>63</v>
      </c>
      <c r="I66" s="88" t="s">
        <v>812</v>
      </c>
      <c r="J66" s="87">
        <v>516078.19510999986</v>
      </c>
      <c r="K66" s="87">
        <v>614901.67927999981</v>
      </c>
      <c r="L66" s="87">
        <v>837803.53801899974</v>
      </c>
    </row>
    <row r="67" spans="3:17" hidden="1" outlineLevel="1" x14ac:dyDescent="0.25">
      <c r="C67">
        <v>64</v>
      </c>
      <c r="D67" s="88" t="s">
        <v>813</v>
      </c>
      <c r="E67" s="87">
        <v>76862.709909999976</v>
      </c>
      <c r="F67" s="87">
        <v>76862.709909999976</v>
      </c>
      <c r="G67" s="82"/>
      <c r="H67">
        <v>64</v>
      </c>
      <c r="I67" s="88" t="s">
        <v>813</v>
      </c>
      <c r="J67" s="87">
        <v>516078.19510999986</v>
      </c>
      <c r="K67" s="87">
        <v>614901.67927999981</v>
      </c>
      <c r="L67" s="87">
        <v>837803.53801899974</v>
      </c>
    </row>
    <row r="68" spans="3:17" hidden="1" outlineLevel="1" x14ac:dyDescent="0.25">
      <c r="C68">
        <v>65</v>
      </c>
      <c r="D68" s="88" t="s">
        <v>809</v>
      </c>
      <c r="E68" s="87">
        <v>109803.87129999997</v>
      </c>
      <c r="F68" s="87">
        <v>109803.87129999997</v>
      </c>
      <c r="G68" s="82"/>
      <c r="H68">
        <v>65</v>
      </c>
      <c r="I68" s="88" t="s">
        <v>809</v>
      </c>
      <c r="J68" s="87">
        <v>516078.19510999986</v>
      </c>
      <c r="K68" s="87">
        <v>614901.67927999981</v>
      </c>
      <c r="L68" s="87">
        <v>837803.53801899974</v>
      </c>
    </row>
    <row r="69" spans="3:17" hidden="1" outlineLevel="1" x14ac:dyDescent="0.25">
      <c r="C69">
        <v>66</v>
      </c>
      <c r="D69" s="88" t="s">
        <v>817</v>
      </c>
      <c r="E69" s="87">
        <v>76862.709909999976</v>
      </c>
      <c r="F69" s="87">
        <v>76862.709909999976</v>
      </c>
      <c r="G69" s="82"/>
      <c r="H69">
        <v>66</v>
      </c>
      <c r="I69" s="88" t="s">
        <v>817</v>
      </c>
      <c r="J69" s="87">
        <v>516078.19510999986</v>
      </c>
      <c r="K69" s="87">
        <v>614901.67927999981</v>
      </c>
      <c r="L69" s="87">
        <v>837803.53801899974</v>
      </c>
    </row>
    <row r="70" spans="3:17" hidden="1" outlineLevel="1" x14ac:dyDescent="0.25">
      <c r="C70">
        <v>67</v>
      </c>
      <c r="D70" s="88" t="s">
        <v>818</v>
      </c>
      <c r="E70" s="87">
        <v>54901.935649999985</v>
      </c>
      <c r="F70" s="87">
        <v>54901.935649999985</v>
      </c>
      <c r="G70" s="82"/>
      <c r="H70">
        <v>67</v>
      </c>
      <c r="I70" s="88" t="s">
        <v>818</v>
      </c>
      <c r="J70" s="87">
        <v>516078.19510999986</v>
      </c>
      <c r="K70" s="87">
        <v>614901.67927999981</v>
      </c>
      <c r="L70" s="87">
        <v>837803.53801899974</v>
      </c>
    </row>
    <row r="71" spans="3:17" hidden="1" outlineLevel="1" x14ac:dyDescent="0.25">
      <c r="D71" s="88" t="s">
        <v>989</v>
      </c>
      <c r="E71" s="87">
        <v>76862.709909999976</v>
      </c>
      <c r="F71" s="87">
        <v>76862.709909999976</v>
      </c>
      <c r="G71" s="82"/>
      <c r="I71" s="88" t="s">
        <v>989</v>
      </c>
      <c r="J71" s="87">
        <v>516078.19510999986</v>
      </c>
      <c r="K71" s="87">
        <v>614901.67927999981</v>
      </c>
      <c r="L71" s="87">
        <v>837803.53801899974</v>
      </c>
    </row>
    <row r="72" spans="3:17" hidden="1" outlineLevel="1" x14ac:dyDescent="0.25">
      <c r="D72" s="88" t="s">
        <v>557</v>
      </c>
      <c r="E72" s="87">
        <v>76862.709909999976</v>
      </c>
      <c r="F72" s="87">
        <v>76862.709909999976</v>
      </c>
      <c r="I72" s="88" t="s">
        <v>557</v>
      </c>
      <c r="J72" s="87">
        <v>516078.19510999986</v>
      </c>
      <c r="K72" s="87">
        <v>614901.67927999981</v>
      </c>
      <c r="L72" s="87">
        <v>837803.53801899974</v>
      </c>
    </row>
    <row r="73" spans="3:17" hidden="1" outlineLevel="1" x14ac:dyDescent="0.25">
      <c r="D73" s="88"/>
      <c r="E73" s="88"/>
      <c r="F73" s="88"/>
      <c r="I73" s="88"/>
      <c r="J73" s="87"/>
      <c r="K73" s="87"/>
      <c r="L73" s="87"/>
    </row>
    <row r="74" spans="3:17" collapsed="1" x14ac:dyDescent="0.25"/>
    <row r="75" spans="3:17" ht="13.8" x14ac:dyDescent="0.25">
      <c r="E75" s="401" t="s">
        <v>1596</v>
      </c>
      <c r="F75" s="401"/>
      <c r="G75" s="401">
        <v>1.0349999999999999</v>
      </c>
    </row>
    <row r="76" spans="3:17" x14ac:dyDescent="0.25">
      <c r="E76" s="2" t="s">
        <v>1597</v>
      </c>
      <c r="J76" s="2" t="s">
        <v>1598</v>
      </c>
      <c r="P76" s="82"/>
      <c r="Q76" s="82"/>
    </row>
    <row r="77" spans="3:17" x14ac:dyDescent="0.25">
      <c r="C77" t="s">
        <v>935</v>
      </c>
      <c r="E77" t="s">
        <v>986</v>
      </c>
      <c r="F77" t="s">
        <v>987</v>
      </c>
      <c r="J77" t="s">
        <v>986</v>
      </c>
      <c r="K77" t="s">
        <v>987</v>
      </c>
      <c r="L77" t="s">
        <v>988</v>
      </c>
    </row>
    <row r="80" spans="3:17" x14ac:dyDescent="0.25">
      <c r="C80">
        <v>31</v>
      </c>
      <c r="D80" s="88" t="s">
        <v>829</v>
      </c>
      <c r="E80" s="87">
        <f>E63*$G$75</f>
        <v>79552.904756849966</v>
      </c>
      <c r="F80" s="87">
        <f>F63*$G$75</f>
        <v>79552.904756849966</v>
      </c>
      <c r="H80">
        <v>31</v>
      </c>
      <c r="I80" s="88" t="s">
        <v>829</v>
      </c>
      <c r="J80" s="87">
        <f>J63*$G$75</f>
        <v>534140.93193884986</v>
      </c>
      <c r="K80" s="87">
        <f>K63*$G$75</f>
        <v>636423.23805479973</v>
      </c>
      <c r="L80" s="87">
        <f>L63*$G$75</f>
        <v>867126.66184966464</v>
      </c>
    </row>
    <row r="81" spans="3:14" x14ac:dyDescent="0.25">
      <c r="C81">
        <v>61</v>
      </c>
      <c r="D81" s="88" t="s">
        <v>804</v>
      </c>
      <c r="E81" s="87">
        <f t="shared" ref="E81:F81" si="4">E64*$G$75</f>
        <v>79552.904756849966</v>
      </c>
      <c r="F81" s="87">
        <f t="shared" si="4"/>
        <v>79552.904756849966</v>
      </c>
      <c r="G81" s="82"/>
      <c r="H81">
        <v>61</v>
      </c>
      <c r="I81" s="88" t="s">
        <v>804</v>
      </c>
      <c r="J81" s="87">
        <f t="shared" ref="J81:L81" si="5">J64*$G$75</f>
        <v>534140.93193884986</v>
      </c>
      <c r="K81" s="87">
        <f t="shared" si="5"/>
        <v>636423.23805479973</v>
      </c>
      <c r="L81" s="87">
        <f t="shared" si="5"/>
        <v>867126.66184966464</v>
      </c>
    </row>
    <row r="82" spans="3:14" x14ac:dyDescent="0.25">
      <c r="C82">
        <v>62</v>
      </c>
      <c r="D82" s="88" t="s">
        <v>810</v>
      </c>
      <c r="E82" s="87">
        <f t="shared" ref="E82:F82" si="6">E65*$G$75</f>
        <v>56823.503397749977</v>
      </c>
      <c r="F82" s="87">
        <f t="shared" si="6"/>
        <v>56823.503397749977</v>
      </c>
      <c r="G82" s="82"/>
      <c r="H82">
        <v>62</v>
      </c>
      <c r="I82" s="88" t="s">
        <v>810</v>
      </c>
      <c r="J82" s="87">
        <f t="shared" ref="J82:L82" si="7">J65*$G$75</f>
        <v>534140.93193884986</v>
      </c>
      <c r="K82" s="87">
        <f t="shared" si="7"/>
        <v>636423.23805479973</v>
      </c>
      <c r="L82" s="87">
        <f t="shared" si="7"/>
        <v>867126.66184966464</v>
      </c>
    </row>
    <row r="83" spans="3:14" x14ac:dyDescent="0.25">
      <c r="C83">
        <v>63</v>
      </c>
      <c r="D83" s="88" t="s">
        <v>812</v>
      </c>
      <c r="E83" s="87">
        <f t="shared" ref="E83:F83" si="8">E66*$G$75</f>
        <v>79552.904756849966</v>
      </c>
      <c r="F83" s="87">
        <f t="shared" si="8"/>
        <v>79552.904756849966</v>
      </c>
      <c r="G83" s="82"/>
      <c r="H83">
        <v>63</v>
      </c>
      <c r="I83" s="88" t="s">
        <v>812</v>
      </c>
      <c r="J83" s="87">
        <f t="shared" ref="J83:L83" si="9">J66*$G$75</f>
        <v>534140.93193884986</v>
      </c>
      <c r="K83" s="87">
        <f t="shared" si="9"/>
        <v>636423.23805479973</v>
      </c>
      <c r="L83" s="87">
        <f t="shared" si="9"/>
        <v>867126.66184966464</v>
      </c>
    </row>
    <row r="84" spans="3:14" x14ac:dyDescent="0.25">
      <c r="C84">
        <v>64</v>
      </c>
      <c r="D84" s="88" t="s">
        <v>813</v>
      </c>
      <c r="E84" s="87">
        <f t="shared" ref="E84:F84" si="10">E67*$G$75</f>
        <v>79552.904756849966</v>
      </c>
      <c r="F84" s="87">
        <f t="shared" si="10"/>
        <v>79552.904756849966</v>
      </c>
      <c r="G84" s="82"/>
      <c r="H84">
        <v>64</v>
      </c>
      <c r="I84" s="88" t="s">
        <v>813</v>
      </c>
      <c r="J84" s="87">
        <f t="shared" ref="J84:L84" si="11">J67*$G$75</f>
        <v>534140.93193884986</v>
      </c>
      <c r="K84" s="87">
        <f t="shared" si="11"/>
        <v>636423.23805479973</v>
      </c>
      <c r="L84" s="87">
        <f t="shared" si="11"/>
        <v>867126.66184966464</v>
      </c>
    </row>
    <row r="85" spans="3:14" x14ac:dyDescent="0.25">
      <c r="C85">
        <v>65</v>
      </c>
      <c r="D85" s="88" t="s">
        <v>809</v>
      </c>
      <c r="E85" s="87">
        <f t="shared" ref="E85:F85" si="12">E68*$G$75</f>
        <v>113647.00679549995</v>
      </c>
      <c r="F85" s="87">
        <f t="shared" si="12"/>
        <v>113647.00679549995</v>
      </c>
      <c r="G85" s="82"/>
      <c r="H85">
        <v>65</v>
      </c>
      <c r="I85" s="88" t="s">
        <v>809</v>
      </c>
      <c r="J85" s="87">
        <f t="shared" ref="J85:L85" si="13">J68*$G$75</f>
        <v>534140.93193884986</v>
      </c>
      <c r="K85" s="87">
        <f t="shared" si="13"/>
        <v>636423.23805479973</v>
      </c>
      <c r="L85" s="87">
        <f t="shared" si="13"/>
        <v>867126.66184966464</v>
      </c>
    </row>
    <row r="86" spans="3:14" x14ac:dyDescent="0.25">
      <c r="C86">
        <v>66</v>
      </c>
      <c r="D86" s="88" t="s">
        <v>817</v>
      </c>
      <c r="E86" s="87">
        <f t="shared" ref="E86:F86" si="14">E69*$G$75</f>
        <v>79552.904756849966</v>
      </c>
      <c r="F86" s="87">
        <f t="shared" si="14"/>
        <v>79552.904756849966</v>
      </c>
      <c r="G86" s="82"/>
      <c r="H86">
        <v>66</v>
      </c>
      <c r="I86" s="88" t="s">
        <v>817</v>
      </c>
      <c r="J86" s="87">
        <f t="shared" ref="J86:L86" si="15">J69*$G$75</f>
        <v>534140.93193884986</v>
      </c>
      <c r="K86" s="87">
        <f t="shared" si="15"/>
        <v>636423.23805479973</v>
      </c>
      <c r="L86" s="87">
        <f t="shared" si="15"/>
        <v>867126.66184966464</v>
      </c>
    </row>
    <row r="87" spans="3:14" x14ac:dyDescent="0.25">
      <c r="C87">
        <v>67</v>
      </c>
      <c r="D87" s="88" t="s">
        <v>818</v>
      </c>
      <c r="E87" s="87">
        <f t="shared" ref="E87:F87" si="16">E70*$G$75</f>
        <v>56823.503397749977</v>
      </c>
      <c r="F87" s="87">
        <f t="shared" si="16"/>
        <v>56823.503397749977</v>
      </c>
      <c r="G87" s="82"/>
      <c r="H87">
        <v>67</v>
      </c>
      <c r="I87" s="88" t="s">
        <v>818</v>
      </c>
      <c r="J87" s="87">
        <f t="shared" ref="J87:L87" si="17">J70*$G$75</f>
        <v>534140.93193884986</v>
      </c>
      <c r="K87" s="87">
        <f t="shared" si="17"/>
        <v>636423.23805479973</v>
      </c>
      <c r="L87" s="87">
        <f t="shared" si="17"/>
        <v>867126.66184966464</v>
      </c>
    </row>
    <row r="88" spans="3:14" x14ac:dyDescent="0.25">
      <c r="D88" s="88" t="s">
        <v>989</v>
      </c>
      <c r="E88" s="87">
        <f t="shared" ref="E88:F88" si="18">E71*$G$75</f>
        <v>79552.904756849966</v>
      </c>
      <c r="F88" s="87">
        <f t="shared" si="18"/>
        <v>79552.904756849966</v>
      </c>
      <c r="G88" s="82"/>
      <c r="I88" s="88" t="s">
        <v>989</v>
      </c>
      <c r="J88" s="87">
        <f t="shared" ref="J88:L88" si="19">J71*$G$75</f>
        <v>534140.93193884986</v>
      </c>
      <c r="K88" s="87">
        <f t="shared" si="19"/>
        <v>636423.23805479973</v>
      </c>
      <c r="L88" s="87">
        <f t="shared" si="19"/>
        <v>867126.66184966464</v>
      </c>
    </row>
    <row r="89" spans="3:14" x14ac:dyDescent="0.25">
      <c r="D89" s="88" t="s">
        <v>557</v>
      </c>
      <c r="E89" s="87">
        <f t="shared" ref="E89:F89" si="20">E72*$G$75</f>
        <v>79552.904756849966</v>
      </c>
      <c r="F89" s="87">
        <f t="shared" si="20"/>
        <v>79552.904756849966</v>
      </c>
      <c r="I89" s="88" t="s">
        <v>557</v>
      </c>
      <c r="J89" s="87">
        <f t="shared" ref="J89:L89" si="21">J72*$G$75</f>
        <v>534140.93193884986</v>
      </c>
      <c r="K89" s="87">
        <f t="shared" si="21"/>
        <v>636423.23805479973</v>
      </c>
      <c r="L89" s="87">
        <f t="shared" si="21"/>
        <v>867126.66184966464</v>
      </c>
    </row>
    <row r="90" spans="3:14" x14ac:dyDescent="0.25">
      <c r="D90" s="88"/>
      <c r="E90" s="88"/>
      <c r="F90" s="88"/>
      <c r="I90" s="88"/>
      <c r="J90" s="87"/>
      <c r="K90" s="87"/>
      <c r="L90" s="87"/>
    </row>
    <row r="91" spans="3:14" x14ac:dyDescent="0.25">
      <c r="M91" s="386"/>
      <c r="N91" s="386"/>
    </row>
    <row r="92" spans="3:14" ht="13.8" x14ac:dyDescent="0.25">
      <c r="E92" s="401" t="s">
        <v>1815</v>
      </c>
      <c r="F92" s="401"/>
      <c r="G92" s="401">
        <v>1.0329999999999999</v>
      </c>
      <c r="M92" s="404"/>
      <c r="N92" s="404"/>
    </row>
    <row r="93" spans="3:14" x14ac:dyDescent="0.25">
      <c r="E93" s="2" t="s">
        <v>1816</v>
      </c>
      <c r="J93" s="2" t="s">
        <v>1817</v>
      </c>
      <c r="M93" s="404"/>
      <c r="N93" s="404"/>
    </row>
    <row r="94" spans="3:14" x14ac:dyDescent="0.25">
      <c r="C94" t="s">
        <v>935</v>
      </c>
      <c r="E94" t="s">
        <v>986</v>
      </c>
      <c r="F94" t="s">
        <v>987</v>
      </c>
      <c r="J94" t="s">
        <v>986</v>
      </c>
      <c r="K94" t="s">
        <v>987</v>
      </c>
      <c r="L94" t="s">
        <v>988</v>
      </c>
    </row>
    <row r="96" spans="3:14" x14ac:dyDescent="0.25">
      <c r="M96" s="398"/>
    </row>
    <row r="97" spans="3:14" x14ac:dyDescent="0.25">
      <c r="C97">
        <v>31</v>
      </c>
      <c r="D97" s="88" t="s">
        <v>829</v>
      </c>
      <c r="E97" s="87">
        <f>E80*$G$92</f>
        <v>82178.150613826016</v>
      </c>
      <c r="F97" s="87">
        <f>F80*$G$92</f>
        <v>82178.150613826016</v>
      </c>
      <c r="H97">
        <v>31</v>
      </c>
      <c r="I97" s="88" t="s">
        <v>829</v>
      </c>
      <c r="J97" s="87">
        <f>J80*$G$92</f>
        <v>551767.58269283187</v>
      </c>
      <c r="K97" s="87">
        <f t="shared" ref="K97:L97" si="22">K80*$G$92</f>
        <v>657425.20491060812</v>
      </c>
      <c r="L97" s="87">
        <f t="shared" si="22"/>
        <v>895741.84169070353</v>
      </c>
      <c r="M97" s="398"/>
    </row>
    <row r="98" spans="3:14" x14ac:dyDescent="0.25">
      <c r="C98">
        <v>61</v>
      </c>
      <c r="D98" s="88" t="s">
        <v>804</v>
      </c>
      <c r="E98" s="87">
        <f t="shared" ref="E98:F98" si="23">E81*$G$92</f>
        <v>82178.150613826016</v>
      </c>
      <c r="F98" s="87">
        <f t="shared" si="23"/>
        <v>82178.150613826016</v>
      </c>
      <c r="G98" s="82"/>
      <c r="H98">
        <v>61</v>
      </c>
      <c r="I98" s="88" t="s">
        <v>804</v>
      </c>
      <c r="J98" s="87">
        <f t="shared" ref="J98:L98" si="24">J81*$G$92</f>
        <v>551767.58269283187</v>
      </c>
      <c r="K98" s="87">
        <f t="shared" si="24"/>
        <v>657425.20491060812</v>
      </c>
      <c r="L98" s="87">
        <f t="shared" si="24"/>
        <v>895741.84169070353</v>
      </c>
    </row>
    <row r="99" spans="3:14" x14ac:dyDescent="0.25">
      <c r="C99">
        <v>62</v>
      </c>
      <c r="D99" s="88" t="s">
        <v>810</v>
      </c>
      <c r="E99" s="87">
        <f t="shared" ref="E99:F99" si="25">E82*$G$92</f>
        <v>58698.679009875719</v>
      </c>
      <c r="F99" s="87">
        <f t="shared" si="25"/>
        <v>58698.679009875719</v>
      </c>
      <c r="G99" s="82"/>
      <c r="H99">
        <v>62</v>
      </c>
      <c r="I99" s="88" t="s">
        <v>810</v>
      </c>
      <c r="J99" s="87">
        <f t="shared" ref="J99:L99" si="26">J82*$G$92</f>
        <v>551767.58269283187</v>
      </c>
      <c r="K99" s="87">
        <f t="shared" si="26"/>
        <v>657425.20491060812</v>
      </c>
      <c r="L99" s="87">
        <f t="shared" si="26"/>
        <v>895741.84169070353</v>
      </c>
    </row>
    <row r="100" spans="3:14" x14ac:dyDescent="0.25">
      <c r="C100">
        <v>63</v>
      </c>
      <c r="D100" s="88" t="s">
        <v>812</v>
      </c>
      <c r="E100" s="87">
        <f t="shared" ref="E100:F100" si="27">E83*$G$92</f>
        <v>82178.150613826016</v>
      </c>
      <c r="F100" s="87">
        <f t="shared" si="27"/>
        <v>82178.150613826016</v>
      </c>
      <c r="G100" s="82"/>
      <c r="H100">
        <v>63</v>
      </c>
      <c r="I100" s="88" t="s">
        <v>812</v>
      </c>
      <c r="J100" s="87">
        <f t="shared" ref="J100:L100" si="28">J83*$G$92</f>
        <v>551767.58269283187</v>
      </c>
      <c r="K100" s="87">
        <f t="shared" si="28"/>
        <v>657425.20491060812</v>
      </c>
      <c r="L100" s="87">
        <f t="shared" si="28"/>
        <v>895741.84169070353</v>
      </c>
    </row>
    <row r="101" spans="3:14" x14ac:dyDescent="0.25">
      <c r="C101">
        <v>64</v>
      </c>
      <c r="D101" s="88" t="s">
        <v>813</v>
      </c>
      <c r="E101" s="87">
        <f t="shared" ref="E101:F101" si="29">E84*$G$92</f>
        <v>82178.150613826016</v>
      </c>
      <c r="F101" s="87">
        <f t="shared" si="29"/>
        <v>82178.150613826016</v>
      </c>
      <c r="G101" s="82"/>
      <c r="H101">
        <v>64</v>
      </c>
      <c r="I101" s="88" t="s">
        <v>813</v>
      </c>
      <c r="J101" s="87">
        <f t="shared" ref="J101:L101" si="30">J84*$G$92</f>
        <v>551767.58269283187</v>
      </c>
      <c r="K101" s="87">
        <f t="shared" si="30"/>
        <v>657425.20491060812</v>
      </c>
      <c r="L101" s="87">
        <f t="shared" si="30"/>
        <v>895741.84169070353</v>
      </c>
    </row>
    <row r="102" spans="3:14" x14ac:dyDescent="0.25">
      <c r="C102">
        <v>65</v>
      </c>
      <c r="D102" s="88" t="s">
        <v>809</v>
      </c>
      <c r="E102" s="87">
        <f t="shared" ref="E102:F102" si="31">E85*$G$92</f>
        <v>117397.35801975144</v>
      </c>
      <c r="F102" s="87">
        <f t="shared" si="31"/>
        <v>117397.35801975144</v>
      </c>
      <c r="G102" s="82"/>
      <c r="H102">
        <v>65</v>
      </c>
      <c r="I102" s="88" t="s">
        <v>809</v>
      </c>
      <c r="J102" s="87">
        <f t="shared" ref="J102:L102" si="32">J85*$G$92</f>
        <v>551767.58269283187</v>
      </c>
      <c r="K102" s="87">
        <f t="shared" si="32"/>
        <v>657425.20491060812</v>
      </c>
      <c r="L102" s="87">
        <f t="shared" si="32"/>
        <v>895741.84169070353</v>
      </c>
    </row>
    <row r="103" spans="3:14" x14ac:dyDescent="0.25">
      <c r="C103">
        <v>66</v>
      </c>
      <c r="D103" s="88" t="s">
        <v>817</v>
      </c>
      <c r="E103" s="87">
        <f t="shared" ref="E103:F103" si="33">E86*$G$92</f>
        <v>82178.150613826016</v>
      </c>
      <c r="F103" s="87">
        <f t="shared" si="33"/>
        <v>82178.150613826016</v>
      </c>
      <c r="G103" s="82"/>
      <c r="H103">
        <v>66</v>
      </c>
      <c r="I103" s="88" t="s">
        <v>817</v>
      </c>
      <c r="J103" s="87">
        <f t="shared" ref="J103:L103" si="34">J86*$G$92</f>
        <v>551767.58269283187</v>
      </c>
      <c r="K103" s="87">
        <f t="shared" si="34"/>
        <v>657425.20491060812</v>
      </c>
      <c r="L103" s="87">
        <f t="shared" si="34"/>
        <v>895741.84169070353</v>
      </c>
    </row>
    <row r="104" spans="3:14" x14ac:dyDescent="0.25">
      <c r="C104">
        <v>67</v>
      </c>
      <c r="D104" s="88" t="s">
        <v>818</v>
      </c>
      <c r="E104" s="87">
        <f t="shared" ref="E104:F104" si="35">E87*$G$92</f>
        <v>58698.679009875719</v>
      </c>
      <c r="F104" s="87">
        <f t="shared" si="35"/>
        <v>58698.679009875719</v>
      </c>
      <c r="G104" s="82"/>
      <c r="H104">
        <v>67</v>
      </c>
      <c r="I104" s="88" t="s">
        <v>818</v>
      </c>
      <c r="J104" s="87">
        <f t="shared" ref="J104:L104" si="36">J87*$G$92</f>
        <v>551767.58269283187</v>
      </c>
      <c r="K104" s="87">
        <f t="shared" si="36"/>
        <v>657425.20491060812</v>
      </c>
      <c r="L104" s="87">
        <f t="shared" si="36"/>
        <v>895741.84169070353</v>
      </c>
    </row>
    <row r="105" spans="3:14" x14ac:dyDescent="0.25">
      <c r="D105" s="88" t="s">
        <v>989</v>
      </c>
      <c r="E105" s="87">
        <f t="shared" ref="E105:F105" si="37">E88*$G$92</f>
        <v>82178.150613826016</v>
      </c>
      <c r="F105" s="87">
        <f t="shared" si="37"/>
        <v>82178.150613826016</v>
      </c>
      <c r="G105" s="82"/>
      <c r="I105" s="88" t="s">
        <v>989</v>
      </c>
      <c r="J105" s="87">
        <f t="shared" ref="J105:L105" si="38">J88*$G$92</f>
        <v>551767.58269283187</v>
      </c>
      <c r="K105" s="87">
        <f t="shared" si="38"/>
        <v>657425.20491060812</v>
      </c>
      <c r="L105" s="87">
        <f t="shared" si="38"/>
        <v>895741.84169070353</v>
      </c>
    </row>
    <row r="106" spans="3:14" x14ac:dyDescent="0.25">
      <c r="D106" s="88" t="s">
        <v>557</v>
      </c>
      <c r="E106" s="87">
        <f t="shared" ref="E106:F106" si="39">E89*$G$92</f>
        <v>82178.150613826016</v>
      </c>
      <c r="F106" s="87">
        <f t="shared" si="39"/>
        <v>82178.150613826016</v>
      </c>
      <c r="I106" s="88" t="s">
        <v>557</v>
      </c>
      <c r="J106" s="87">
        <f t="shared" ref="J106:L106" si="40">J89*$G$92</f>
        <v>551767.58269283187</v>
      </c>
      <c r="K106" s="87">
        <f t="shared" si="40"/>
        <v>657425.20491060812</v>
      </c>
      <c r="L106" s="87">
        <f t="shared" si="40"/>
        <v>895741.84169070353</v>
      </c>
    </row>
    <row r="107" spans="3:14" x14ac:dyDescent="0.25">
      <c r="D107" s="88"/>
      <c r="E107" s="88"/>
      <c r="F107" s="88"/>
      <c r="I107" s="88"/>
      <c r="J107" s="87"/>
      <c r="K107" s="87"/>
      <c r="L107" s="87"/>
    </row>
    <row r="109" spans="3:14" ht="13.8" x14ac:dyDescent="0.25">
      <c r="E109" s="401" t="s">
        <v>1988</v>
      </c>
      <c r="F109" s="401"/>
      <c r="G109" s="401">
        <v>1.0289999999999999</v>
      </c>
    </row>
    <row r="110" spans="3:14" x14ac:dyDescent="0.25">
      <c r="E110" s="2" t="s">
        <v>2053</v>
      </c>
      <c r="J110" s="2" t="s">
        <v>1989</v>
      </c>
    </row>
    <row r="111" spans="3:14" x14ac:dyDescent="0.25">
      <c r="C111" t="s">
        <v>935</v>
      </c>
      <c r="E111" t="s">
        <v>986</v>
      </c>
      <c r="F111" t="s">
        <v>987</v>
      </c>
      <c r="J111" t="s">
        <v>986</v>
      </c>
      <c r="K111" t="s">
        <v>987</v>
      </c>
      <c r="L111" t="s">
        <v>988</v>
      </c>
      <c r="M111" s="474" t="s">
        <v>2000</v>
      </c>
    </row>
    <row r="112" spans="3:14" x14ac:dyDescent="0.25">
      <c r="M112" s="474"/>
      <c r="N112" s="424" t="s">
        <v>2001</v>
      </c>
    </row>
    <row r="113" spans="3:19" x14ac:dyDescent="0.25">
      <c r="N113">
        <v>12</v>
      </c>
      <c r="Q113">
        <f>M114*4</f>
        <v>2609320.6382902041</v>
      </c>
    </row>
    <row r="114" spans="3:19" x14ac:dyDescent="0.25">
      <c r="C114">
        <v>31</v>
      </c>
      <c r="D114" s="88" t="s">
        <v>829</v>
      </c>
      <c r="E114" s="423">
        <f>E97*G$109</f>
        <v>84561.316981626966</v>
      </c>
      <c r="F114" s="423">
        <f>F97*G$109</f>
        <v>84561.316981626966</v>
      </c>
      <c r="H114">
        <v>31</v>
      </c>
      <c r="I114" s="88" t="s">
        <v>829</v>
      </c>
      <c r="J114" s="423">
        <f>J97*$G$109</f>
        <v>567768.842590924</v>
      </c>
      <c r="K114" s="423">
        <f t="shared" ref="K114:L114" si="41">K97*$G$109</f>
        <v>676490.53585301572</v>
      </c>
      <c r="L114" s="423">
        <f t="shared" si="41"/>
        <v>921718.3550997338</v>
      </c>
      <c r="M114" s="82">
        <f>E114+J114</f>
        <v>652330.15957255103</v>
      </c>
      <c r="N114" s="82">
        <f>M114/N$113</f>
        <v>54360.846631045919</v>
      </c>
      <c r="Q114">
        <f>Q113/((F114+K114)/12)</f>
        <v>41.14285714285716</v>
      </c>
    </row>
    <row r="115" spans="3:19" x14ac:dyDescent="0.25">
      <c r="C115">
        <v>61</v>
      </c>
      <c r="D115" s="88" t="s">
        <v>804</v>
      </c>
      <c r="E115" s="423">
        <f t="shared" ref="E115:E121" si="42">E98*G$109</f>
        <v>84561.316981626966</v>
      </c>
      <c r="F115" s="423">
        <f t="shared" ref="F115:F121" si="43">F98*G$109</f>
        <v>84561.316981626966</v>
      </c>
      <c r="H115">
        <v>61</v>
      </c>
      <c r="I115" s="88" t="s">
        <v>804</v>
      </c>
      <c r="J115" s="423">
        <f t="shared" ref="J115:L121" si="44">J98*$G$109</f>
        <v>567768.842590924</v>
      </c>
      <c r="K115" s="423">
        <f t="shared" si="44"/>
        <v>676490.53585301572</v>
      </c>
      <c r="L115" s="423">
        <f t="shared" si="44"/>
        <v>921718.3550997338</v>
      </c>
      <c r="M115" s="82">
        <f t="shared" ref="M115:M126" si="45">E115+J115</f>
        <v>652330.15957255103</v>
      </c>
      <c r="N115" s="82">
        <f t="shared" ref="N115:N126" si="46">M115/N$113</f>
        <v>54360.846631045919</v>
      </c>
    </row>
    <row r="116" spans="3:19" x14ac:dyDescent="0.25">
      <c r="C116">
        <v>62</v>
      </c>
      <c r="D116" s="88" t="s">
        <v>810</v>
      </c>
      <c r="E116" s="423">
        <f t="shared" si="42"/>
        <v>60400.940701162108</v>
      </c>
      <c r="F116" s="423">
        <f t="shared" si="43"/>
        <v>60400.940701162108</v>
      </c>
      <c r="H116">
        <v>62</v>
      </c>
      <c r="I116" s="88" t="s">
        <v>810</v>
      </c>
      <c r="J116" s="423">
        <f t="shared" si="44"/>
        <v>567768.842590924</v>
      </c>
      <c r="K116" s="423">
        <f t="shared" si="44"/>
        <v>676490.53585301572</v>
      </c>
      <c r="L116" s="423">
        <f t="shared" si="44"/>
        <v>921718.3550997338</v>
      </c>
      <c r="M116" s="82">
        <f t="shared" si="45"/>
        <v>628169.7832920861</v>
      </c>
      <c r="N116" s="82">
        <f t="shared" si="46"/>
        <v>52347.481941007172</v>
      </c>
    </row>
    <row r="117" spans="3:19" x14ac:dyDescent="0.25">
      <c r="C117">
        <v>63</v>
      </c>
      <c r="D117" s="88" t="s">
        <v>812</v>
      </c>
      <c r="E117" s="423">
        <f t="shared" si="42"/>
        <v>84561.316981626966</v>
      </c>
      <c r="F117" s="423">
        <f t="shared" si="43"/>
        <v>84561.316981626966</v>
      </c>
      <c r="H117">
        <v>63</v>
      </c>
      <c r="I117" s="88" t="s">
        <v>812</v>
      </c>
      <c r="J117" s="423">
        <f t="shared" si="44"/>
        <v>567768.842590924</v>
      </c>
      <c r="K117" s="423">
        <f t="shared" si="44"/>
        <v>676490.53585301572</v>
      </c>
      <c r="L117" s="423">
        <f t="shared" si="44"/>
        <v>921718.3550997338</v>
      </c>
      <c r="M117" s="82">
        <f t="shared" si="45"/>
        <v>652330.15957255103</v>
      </c>
      <c r="N117" s="82">
        <f t="shared" si="46"/>
        <v>54360.846631045919</v>
      </c>
    </row>
    <row r="118" spans="3:19" x14ac:dyDescent="0.25">
      <c r="C118">
        <v>64</v>
      </c>
      <c r="D118" s="88" t="s">
        <v>813</v>
      </c>
      <c r="E118" s="423">
        <f t="shared" si="42"/>
        <v>84561.316981626966</v>
      </c>
      <c r="F118" s="423">
        <f t="shared" si="43"/>
        <v>84561.316981626966</v>
      </c>
      <c r="H118">
        <v>64</v>
      </c>
      <c r="I118" s="88" t="s">
        <v>813</v>
      </c>
      <c r="J118" s="423">
        <f t="shared" si="44"/>
        <v>567768.842590924</v>
      </c>
      <c r="K118" s="423">
        <f t="shared" si="44"/>
        <v>676490.53585301572</v>
      </c>
      <c r="L118" s="423">
        <f t="shared" si="44"/>
        <v>921718.3550997338</v>
      </c>
      <c r="M118" s="82">
        <f t="shared" si="45"/>
        <v>652330.15957255103</v>
      </c>
      <c r="N118" s="82">
        <f t="shared" si="46"/>
        <v>54360.846631045919</v>
      </c>
    </row>
    <row r="119" spans="3:19" x14ac:dyDescent="0.25">
      <c r="C119">
        <v>65</v>
      </c>
      <c r="D119" s="88" t="s">
        <v>809</v>
      </c>
      <c r="E119" s="423">
        <f t="shared" si="42"/>
        <v>120801.88140232422</v>
      </c>
      <c r="F119" s="423">
        <f t="shared" si="43"/>
        <v>120801.88140232422</v>
      </c>
      <c r="H119">
        <v>65</v>
      </c>
      <c r="I119" s="88" t="s">
        <v>809</v>
      </c>
      <c r="J119" s="423">
        <f t="shared" si="44"/>
        <v>567768.842590924</v>
      </c>
      <c r="K119" s="423">
        <f t="shared" si="44"/>
        <v>676490.53585301572</v>
      </c>
      <c r="L119" s="423">
        <f t="shared" si="44"/>
        <v>921718.3550997338</v>
      </c>
      <c r="M119" s="82">
        <f t="shared" si="45"/>
        <v>688570.72399324819</v>
      </c>
      <c r="N119" s="82">
        <f t="shared" si="46"/>
        <v>57380.893666104013</v>
      </c>
      <c r="P119" s="82">
        <f>E119+K119</f>
        <v>797292.41725533991</v>
      </c>
      <c r="Q119">
        <f>P119*2</f>
        <v>1594584.8345106798</v>
      </c>
    </row>
    <row r="120" spans="3:19" x14ac:dyDescent="0.25">
      <c r="C120">
        <v>66</v>
      </c>
      <c r="D120" s="88" t="s">
        <v>817</v>
      </c>
      <c r="E120" s="423">
        <f t="shared" si="42"/>
        <v>84561.316981626966</v>
      </c>
      <c r="F120" s="423">
        <f t="shared" si="43"/>
        <v>84561.316981626966</v>
      </c>
      <c r="H120">
        <v>66</v>
      </c>
      <c r="I120" s="88" t="s">
        <v>817</v>
      </c>
      <c r="J120" s="423">
        <f t="shared" si="44"/>
        <v>567768.842590924</v>
      </c>
      <c r="K120" s="423">
        <f t="shared" si="44"/>
        <v>676490.53585301572</v>
      </c>
      <c r="L120" s="423">
        <f t="shared" si="44"/>
        <v>921718.3550997338</v>
      </c>
      <c r="M120" s="109">
        <f t="shared" si="45"/>
        <v>652330.15957255103</v>
      </c>
      <c r="N120" s="82">
        <f t="shared" si="46"/>
        <v>54360.846631045919</v>
      </c>
      <c r="P120" s="82">
        <f>E119+J119</f>
        <v>688570.72399324819</v>
      </c>
      <c r="Q120">
        <f>P120*4</f>
        <v>2754282.8959729928</v>
      </c>
      <c r="S120">
        <f>Q119/24</f>
        <v>66441.034771278326</v>
      </c>
    </row>
    <row r="121" spans="3:19" x14ac:dyDescent="0.25">
      <c r="C121">
        <v>67</v>
      </c>
      <c r="D121" s="88" t="s">
        <v>818</v>
      </c>
      <c r="E121" s="423">
        <f t="shared" si="42"/>
        <v>60400.940701162108</v>
      </c>
      <c r="F121" s="423">
        <f t="shared" si="43"/>
        <v>60400.940701162108</v>
      </c>
      <c r="H121">
        <v>67</v>
      </c>
      <c r="I121" s="88" t="s">
        <v>818</v>
      </c>
      <c r="J121" s="423">
        <f t="shared" si="44"/>
        <v>567768.842590924</v>
      </c>
      <c r="K121" s="423">
        <f t="shared" si="44"/>
        <v>676490.53585301572</v>
      </c>
      <c r="L121" s="423">
        <f t="shared" si="44"/>
        <v>921718.3550997338</v>
      </c>
      <c r="M121" s="82">
        <f t="shared" si="45"/>
        <v>628169.7832920861</v>
      </c>
      <c r="N121" s="82">
        <f t="shared" si="46"/>
        <v>52347.481941007172</v>
      </c>
      <c r="S121">
        <f>S120*Q125</f>
        <v>1846361.3873281551</v>
      </c>
    </row>
    <row r="122" spans="3:19" x14ac:dyDescent="0.25">
      <c r="D122" s="427" t="s">
        <v>2013</v>
      </c>
      <c r="E122" s="423">
        <v>84561.316981626966</v>
      </c>
      <c r="F122" s="423">
        <v>84561.316981626966</v>
      </c>
      <c r="I122" s="427" t="s">
        <v>2013</v>
      </c>
      <c r="J122" s="423">
        <v>567768.842590924</v>
      </c>
      <c r="K122" s="423">
        <v>676490.53585301572</v>
      </c>
      <c r="L122" s="423">
        <v>921718.3550997338</v>
      </c>
      <c r="M122" s="82">
        <f t="shared" si="45"/>
        <v>652330.15957255103</v>
      </c>
      <c r="N122" s="82">
        <f t="shared" si="46"/>
        <v>54360.846631045919</v>
      </c>
      <c r="P122">
        <f>P119/12</f>
        <v>66441.034771278326</v>
      </c>
      <c r="Q122">
        <f>Q119/Q120</f>
        <v>0.57894736842105254</v>
      </c>
    </row>
    <row r="123" spans="3:19" x14ac:dyDescent="0.25">
      <c r="D123" s="427" t="s">
        <v>2014</v>
      </c>
      <c r="E123" s="423">
        <v>84561.316981626966</v>
      </c>
      <c r="F123" s="423">
        <v>84561.316981626966</v>
      </c>
      <c r="I123" s="427" t="s">
        <v>2014</v>
      </c>
      <c r="J123" s="423">
        <v>567768.842590924</v>
      </c>
      <c r="K123" s="423">
        <v>676490.53585301572</v>
      </c>
      <c r="L123" s="423">
        <v>921718.3550997338</v>
      </c>
      <c r="M123" s="82">
        <f t="shared" si="45"/>
        <v>652330.15957255103</v>
      </c>
      <c r="N123" s="82">
        <f t="shared" si="46"/>
        <v>54360.846631045919</v>
      </c>
      <c r="P123">
        <f>P120/12</f>
        <v>57380.893666104013</v>
      </c>
    </row>
    <row r="124" spans="3:19" x14ac:dyDescent="0.25">
      <c r="D124" s="427" t="s">
        <v>2015</v>
      </c>
      <c r="E124" s="423">
        <v>84561.316981626966</v>
      </c>
      <c r="F124" s="423">
        <v>84561.316981626966</v>
      </c>
      <c r="I124" s="427" t="s">
        <v>2015</v>
      </c>
      <c r="J124" s="423">
        <v>567768.842590924</v>
      </c>
      <c r="K124" s="423">
        <v>676490.53585301572</v>
      </c>
      <c r="L124" s="423">
        <v>921718.3550997338</v>
      </c>
      <c r="M124" s="82">
        <f t="shared" si="45"/>
        <v>652330.15957255103</v>
      </c>
      <c r="N124" s="82">
        <f t="shared" si="46"/>
        <v>54360.846631045919</v>
      </c>
      <c r="Q124">
        <f>Q119/P120</f>
        <v>2.3157894736842102</v>
      </c>
    </row>
    <row r="125" spans="3:19" x14ac:dyDescent="0.25">
      <c r="D125" s="88" t="s">
        <v>989</v>
      </c>
      <c r="E125" s="423">
        <f>E105*G$109</f>
        <v>84561.316981626966</v>
      </c>
      <c r="F125" s="423">
        <f>F105*G$109</f>
        <v>84561.316981626966</v>
      </c>
      <c r="I125" s="88" t="s">
        <v>989</v>
      </c>
      <c r="J125" s="423">
        <f t="shared" ref="J125:L126" si="47">J105*$G$109</f>
        <v>567768.842590924</v>
      </c>
      <c r="K125" s="423">
        <f t="shared" si="47"/>
        <v>676490.53585301572</v>
      </c>
      <c r="L125" s="423">
        <f t="shared" si="47"/>
        <v>921718.3550997338</v>
      </c>
      <c r="M125" s="82">
        <f t="shared" si="45"/>
        <v>652330.15957255103</v>
      </c>
      <c r="N125" s="82">
        <f t="shared" si="46"/>
        <v>54360.846631045919</v>
      </c>
      <c r="Q125">
        <f>Q124*12</f>
        <v>27.78947368421052</v>
      </c>
    </row>
    <row r="126" spans="3:19" x14ac:dyDescent="0.25">
      <c r="D126" s="88" t="s">
        <v>557</v>
      </c>
      <c r="E126" s="423">
        <f>E106*G$109</f>
        <v>84561.316981626966</v>
      </c>
      <c r="F126" s="423">
        <f>F106*G$109</f>
        <v>84561.316981626966</v>
      </c>
      <c r="I126" s="88" t="s">
        <v>557</v>
      </c>
      <c r="J126" s="423">
        <f t="shared" si="47"/>
        <v>567768.842590924</v>
      </c>
      <c r="K126" s="423">
        <f t="shared" si="47"/>
        <v>676490.53585301572</v>
      </c>
      <c r="L126" s="423">
        <f t="shared" si="47"/>
        <v>921718.3550997338</v>
      </c>
      <c r="M126" s="82">
        <f t="shared" si="45"/>
        <v>652330.15957255103</v>
      </c>
      <c r="N126" s="82">
        <f t="shared" si="46"/>
        <v>54360.846631045919</v>
      </c>
    </row>
    <row r="128" spans="3:19" ht="13.8" x14ac:dyDescent="0.25">
      <c r="E128" s="401" t="s">
        <v>2221</v>
      </c>
      <c r="F128" s="401"/>
      <c r="G128" s="401">
        <v>1.028</v>
      </c>
      <c r="P128">
        <f>Q119/P123</f>
        <v>27.789473684210524</v>
      </c>
      <c r="Q128">
        <f>P128*P123</f>
        <v>1594584.8345106798</v>
      </c>
    </row>
    <row r="129" spans="3:19" x14ac:dyDescent="0.25">
      <c r="E129" s="2" t="s">
        <v>2220</v>
      </c>
      <c r="J129" s="2" t="s">
        <v>2222</v>
      </c>
    </row>
    <row r="130" spans="3:19" ht="13.2" customHeight="1" x14ac:dyDescent="0.25">
      <c r="C130" t="s">
        <v>935</v>
      </c>
      <c r="E130" t="s">
        <v>986</v>
      </c>
      <c r="F130" t="s">
        <v>987</v>
      </c>
      <c r="K130" t="s">
        <v>986</v>
      </c>
      <c r="L130" t="s">
        <v>987</v>
      </c>
      <c r="M130" t="s">
        <v>988</v>
      </c>
      <c r="N130" s="475" t="s">
        <v>2000</v>
      </c>
      <c r="O130" s="475" t="s">
        <v>2268</v>
      </c>
    </row>
    <row r="131" spans="3:19" x14ac:dyDescent="0.25">
      <c r="M131" s="445"/>
      <c r="N131" s="475"/>
      <c r="O131" s="475"/>
    </row>
    <row r="133" spans="3:19" x14ac:dyDescent="0.25">
      <c r="C133">
        <v>31</v>
      </c>
      <c r="D133" s="88" t="s">
        <v>829</v>
      </c>
      <c r="E133" s="423">
        <f>E114*$G$128</f>
        <v>86929.033857112518</v>
      </c>
      <c r="F133" s="423">
        <f t="shared" ref="F133" si="48">F114*$G$128</f>
        <v>86929.033857112518</v>
      </c>
      <c r="I133" s="423" t="s">
        <v>829</v>
      </c>
      <c r="J133" s="423" t="s">
        <v>829</v>
      </c>
      <c r="K133" s="423">
        <f>J114*$G$128</f>
        <v>583666.37018346984</v>
      </c>
      <c r="L133" s="423">
        <f>K114*$G$128</f>
        <v>695432.27085690014</v>
      </c>
      <c r="M133" s="423">
        <f>L114*$G$128</f>
        <v>947526.46904252633</v>
      </c>
      <c r="N133" s="82">
        <f t="shared" ref="N133:N151" si="49">E133+K133</f>
        <v>670595.40404058236</v>
      </c>
      <c r="O133" s="82">
        <f t="shared" ref="O133:O151" si="50">F133+L133</f>
        <v>782361.30471401266</v>
      </c>
    </row>
    <row r="134" spans="3:19" x14ac:dyDescent="0.25">
      <c r="C134">
        <v>60</v>
      </c>
      <c r="D134" s="88" t="s">
        <v>2229</v>
      </c>
      <c r="E134" s="423">
        <f>E122*$G$128</f>
        <v>86929.033857112518</v>
      </c>
      <c r="F134" s="423">
        <f>F122*$G$128</f>
        <v>86929.033857112518</v>
      </c>
      <c r="G134" s="109"/>
      <c r="H134" s="109"/>
      <c r="I134" s="423" t="s">
        <v>2229</v>
      </c>
      <c r="J134" s="423" t="s">
        <v>2229</v>
      </c>
      <c r="K134" s="423">
        <f>J122*$G$128</f>
        <v>583666.37018346984</v>
      </c>
      <c r="L134" s="423">
        <f>K122*$G$128</f>
        <v>695432.27085690014</v>
      </c>
      <c r="M134" s="423">
        <f>L122*$G$128</f>
        <v>947526.46904252633</v>
      </c>
      <c r="N134" s="82">
        <f t="shared" si="49"/>
        <v>670595.40404058236</v>
      </c>
      <c r="O134" s="82">
        <f t="shared" si="50"/>
        <v>782361.30471401266</v>
      </c>
      <c r="Q134">
        <f>N146/12</f>
        <v>53813.21143535537</v>
      </c>
      <c r="R134">
        <f>Q134*16</f>
        <v>861011.38296568592</v>
      </c>
    </row>
    <row r="135" spans="3:19" x14ac:dyDescent="0.25">
      <c r="C135">
        <v>61</v>
      </c>
      <c r="D135" s="88" t="s">
        <v>2223</v>
      </c>
      <c r="E135" s="423">
        <f>E115*$G$128</f>
        <v>86929.033857112518</v>
      </c>
      <c r="F135" s="423">
        <f>F115*$G$128</f>
        <v>86929.033857112518</v>
      </c>
      <c r="G135" s="109"/>
      <c r="H135" s="109"/>
      <c r="I135" s="423" t="s">
        <v>2223</v>
      </c>
      <c r="J135" s="423" t="s">
        <v>2223</v>
      </c>
      <c r="K135" s="423">
        <f>J115*$G$128</f>
        <v>583666.37018346984</v>
      </c>
      <c r="L135" s="423">
        <f>K115*$G$128</f>
        <v>695432.27085690014</v>
      </c>
      <c r="M135" s="423">
        <f>L115*$G$128</f>
        <v>947526.46904252633</v>
      </c>
      <c r="N135" s="82">
        <f t="shared" si="49"/>
        <v>670595.40404058236</v>
      </c>
      <c r="O135" s="82">
        <f t="shared" si="50"/>
        <v>782361.30471401266</v>
      </c>
      <c r="Q135">
        <f>O147/12</f>
        <v>63127.036491474566</v>
      </c>
      <c r="R135">
        <f>R134/Q135</f>
        <v>13.639344262295083</v>
      </c>
    </row>
    <row r="136" spans="3:19" x14ac:dyDescent="0.25">
      <c r="D136" s="88" t="s">
        <v>804</v>
      </c>
      <c r="E136" s="423">
        <f>E115*$G$128</f>
        <v>86929.033857112518</v>
      </c>
      <c r="F136" s="423">
        <f>F115*$G$128</f>
        <v>86929.033857112518</v>
      </c>
      <c r="G136" s="109"/>
      <c r="H136" s="109"/>
      <c r="I136" s="423" t="s">
        <v>804</v>
      </c>
      <c r="J136" s="423" t="s">
        <v>2223</v>
      </c>
      <c r="K136" s="423">
        <f t="shared" ref="K136:M138" si="51">J115*$G$128</f>
        <v>583666.37018346984</v>
      </c>
      <c r="L136" s="423">
        <f t="shared" si="51"/>
        <v>695432.27085690014</v>
      </c>
      <c r="M136" s="423">
        <f t="shared" si="51"/>
        <v>947526.46904252633</v>
      </c>
      <c r="N136" s="82">
        <f t="shared" si="49"/>
        <v>670595.40404058236</v>
      </c>
      <c r="O136" s="82">
        <f t="shared" si="50"/>
        <v>782361.30471401266</v>
      </c>
    </row>
    <row r="137" spans="3:19" x14ac:dyDescent="0.25">
      <c r="C137">
        <v>62</v>
      </c>
      <c r="D137" s="88" t="s">
        <v>810</v>
      </c>
      <c r="E137" s="423">
        <f>E116*$G$128</f>
        <v>62092.167040794651</v>
      </c>
      <c r="F137" s="423">
        <f t="shared" ref="F137" si="52">F116*$G$128</f>
        <v>62092.167040794651</v>
      </c>
      <c r="G137" s="109"/>
      <c r="H137" s="109"/>
      <c r="I137" s="423" t="s">
        <v>810</v>
      </c>
      <c r="J137" s="423" t="s">
        <v>810</v>
      </c>
      <c r="K137" s="423">
        <f t="shared" si="51"/>
        <v>583666.37018346984</v>
      </c>
      <c r="L137" s="423">
        <f t="shared" si="51"/>
        <v>695432.27085690014</v>
      </c>
      <c r="M137" s="423">
        <f t="shared" si="51"/>
        <v>947526.46904252633</v>
      </c>
      <c r="N137" s="82">
        <f t="shared" si="49"/>
        <v>645758.53722426447</v>
      </c>
      <c r="O137" s="82">
        <f t="shared" si="50"/>
        <v>757524.43789769476</v>
      </c>
    </row>
    <row r="138" spans="3:19" x14ac:dyDescent="0.25">
      <c r="C138">
        <v>63</v>
      </c>
      <c r="D138" s="88" t="s">
        <v>2224</v>
      </c>
      <c r="E138" s="423">
        <f>E117*$G$128</f>
        <v>86929.033857112518</v>
      </c>
      <c r="F138" s="423">
        <f>F117*$G$128</f>
        <v>86929.033857112518</v>
      </c>
      <c r="G138" s="109"/>
      <c r="H138" s="109"/>
      <c r="I138" s="423" t="s">
        <v>2224</v>
      </c>
      <c r="J138" s="423" t="s">
        <v>2224</v>
      </c>
      <c r="K138" s="423">
        <f t="shared" si="51"/>
        <v>583666.37018346984</v>
      </c>
      <c r="L138" s="423">
        <f t="shared" si="51"/>
        <v>695432.27085690014</v>
      </c>
      <c r="M138" s="423">
        <f t="shared" si="51"/>
        <v>947526.46904252633</v>
      </c>
      <c r="N138" s="82">
        <f t="shared" si="49"/>
        <v>670595.40404058236</v>
      </c>
      <c r="O138" s="82">
        <f t="shared" si="50"/>
        <v>782361.30471401266</v>
      </c>
    </row>
    <row r="139" spans="3:19" x14ac:dyDescent="0.25">
      <c r="D139" s="88" t="s">
        <v>812</v>
      </c>
      <c r="E139" s="423">
        <f>E117*$G$128</f>
        <v>86929.033857112518</v>
      </c>
      <c r="F139" s="423">
        <f>F117*$G$128</f>
        <v>86929.033857112518</v>
      </c>
      <c r="G139" s="109"/>
      <c r="H139" s="109"/>
      <c r="I139" s="423" t="s">
        <v>812</v>
      </c>
      <c r="J139" s="423" t="s">
        <v>2224</v>
      </c>
      <c r="K139" s="423">
        <f t="shared" ref="K139:M140" si="53">J117*$G$128</f>
        <v>583666.37018346984</v>
      </c>
      <c r="L139" s="423">
        <f t="shared" si="53"/>
        <v>695432.27085690014</v>
      </c>
      <c r="M139" s="423">
        <f t="shared" si="53"/>
        <v>947526.46904252633</v>
      </c>
      <c r="N139" s="82">
        <f t="shared" si="49"/>
        <v>670595.40404058236</v>
      </c>
      <c r="O139" s="82">
        <f t="shared" si="50"/>
        <v>782361.30471401266</v>
      </c>
    </row>
    <row r="140" spans="3:19" x14ac:dyDescent="0.25">
      <c r="C140">
        <v>64</v>
      </c>
      <c r="D140" s="88" t="s">
        <v>2225</v>
      </c>
      <c r="E140" s="423">
        <f>E118*$G$128</f>
        <v>86929.033857112518</v>
      </c>
      <c r="F140" s="423">
        <f>F118*$G$128</f>
        <v>86929.033857112518</v>
      </c>
      <c r="G140" s="109"/>
      <c r="H140" s="109"/>
      <c r="I140" s="423" t="s">
        <v>2225</v>
      </c>
      <c r="J140" s="423" t="s">
        <v>2225</v>
      </c>
      <c r="K140" s="423">
        <f t="shared" si="53"/>
        <v>583666.37018346984</v>
      </c>
      <c r="L140" s="423">
        <f t="shared" si="53"/>
        <v>695432.27085690014</v>
      </c>
      <c r="M140" s="423">
        <f t="shared" si="53"/>
        <v>947526.46904252633</v>
      </c>
      <c r="N140" s="82">
        <f t="shared" si="49"/>
        <v>670595.40404058236</v>
      </c>
      <c r="O140" s="82">
        <f t="shared" si="50"/>
        <v>782361.30471401266</v>
      </c>
    </row>
    <row r="141" spans="3:19" x14ac:dyDescent="0.25">
      <c r="D141" s="88" t="s">
        <v>813</v>
      </c>
      <c r="E141" s="423">
        <f>E118*$G$128</f>
        <v>86929.033857112518</v>
      </c>
      <c r="F141" s="423">
        <f>F118*$G$128</f>
        <v>86929.033857112518</v>
      </c>
      <c r="G141" s="109"/>
      <c r="H141" s="109"/>
      <c r="I141" s="423" t="s">
        <v>813</v>
      </c>
      <c r="J141" s="423" t="s">
        <v>2225</v>
      </c>
      <c r="K141" s="423">
        <f t="shared" ref="K141:M142" si="54">J118*$G$128</f>
        <v>583666.37018346984</v>
      </c>
      <c r="L141" s="423">
        <f t="shared" si="54"/>
        <v>695432.27085690014</v>
      </c>
      <c r="M141" s="423">
        <f t="shared" si="54"/>
        <v>947526.46904252633</v>
      </c>
      <c r="N141" s="82">
        <f t="shared" si="49"/>
        <v>670595.40404058236</v>
      </c>
      <c r="O141" s="82">
        <f t="shared" si="50"/>
        <v>782361.30471401266</v>
      </c>
      <c r="S141">
        <f>N144*4</f>
        <v>2682381.6161623294</v>
      </c>
    </row>
    <row r="142" spans="3:19" x14ac:dyDescent="0.25">
      <c r="C142">
        <v>65</v>
      </c>
      <c r="D142" s="88" t="s">
        <v>2226</v>
      </c>
      <c r="E142" s="423">
        <f>E119*$G$128</f>
        <v>124184.3340815893</v>
      </c>
      <c r="F142" s="423">
        <f>F119*$G$128</f>
        <v>124184.3340815893</v>
      </c>
      <c r="G142" s="109"/>
      <c r="H142" s="109"/>
      <c r="I142" s="423" t="s">
        <v>2226</v>
      </c>
      <c r="J142" s="423" t="s">
        <v>2226</v>
      </c>
      <c r="K142" s="423">
        <f t="shared" si="54"/>
        <v>583666.37018346984</v>
      </c>
      <c r="L142" s="423">
        <f t="shared" si="54"/>
        <v>695432.27085690014</v>
      </c>
      <c r="M142" s="423">
        <f t="shared" si="54"/>
        <v>947526.46904252633</v>
      </c>
      <c r="N142" s="82">
        <f t="shared" si="49"/>
        <v>707850.7042650592</v>
      </c>
      <c r="O142" s="82">
        <f t="shared" si="50"/>
        <v>819616.60493848938</v>
      </c>
      <c r="S142">
        <f>S141/O144</f>
        <v>3.4285714285714288</v>
      </c>
    </row>
    <row r="143" spans="3:19" x14ac:dyDescent="0.25">
      <c r="D143" s="88" t="s">
        <v>809</v>
      </c>
      <c r="E143" s="423">
        <f>E119*$G$128</f>
        <v>124184.3340815893</v>
      </c>
      <c r="F143" s="423">
        <f>F119*$G$128</f>
        <v>124184.3340815893</v>
      </c>
      <c r="G143" s="109"/>
      <c r="H143" s="109"/>
      <c r="I143" s="423" t="s">
        <v>809</v>
      </c>
      <c r="J143" s="423" t="s">
        <v>2226</v>
      </c>
      <c r="K143" s="423">
        <f t="shared" ref="K143:M144" si="55">J119*$G$128</f>
        <v>583666.37018346984</v>
      </c>
      <c r="L143" s="423">
        <f t="shared" si="55"/>
        <v>695432.27085690014</v>
      </c>
      <c r="M143" s="423">
        <f t="shared" si="55"/>
        <v>947526.46904252633</v>
      </c>
      <c r="N143" s="82">
        <f t="shared" si="49"/>
        <v>707850.7042650592</v>
      </c>
      <c r="O143" s="82">
        <f t="shared" si="50"/>
        <v>819616.60493848938</v>
      </c>
      <c r="Q143">
        <f>N141*2</f>
        <v>1341190.8080811647</v>
      </c>
      <c r="S143">
        <f>S142*12</f>
        <v>41.142857142857146</v>
      </c>
    </row>
    <row r="144" spans="3:19" x14ac:dyDescent="0.25">
      <c r="C144">
        <v>66</v>
      </c>
      <c r="D144" s="88" t="s">
        <v>2227</v>
      </c>
      <c r="E144" s="423">
        <f>E120*$G$128</f>
        <v>86929.033857112518</v>
      </c>
      <c r="F144" s="423">
        <f>F120*$G$128</f>
        <v>86929.033857112518</v>
      </c>
      <c r="G144" s="109"/>
      <c r="H144" s="109"/>
      <c r="I144" s="423" t="s">
        <v>2227</v>
      </c>
      <c r="J144" s="423" t="s">
        <v>2227</v>
      </c>
      <c r="K144" s="423">
        <f t="shared" si="55"/>
        <v>583666.37018346984</v>
      </c>
      <c r="L144" s="423">
        <f t="shared" si="55"/>
        <v>695432.27085690014</v>
      </c>
      <c r="M144" s="423">
        <f t="shared" si="55"/>
        <v>947526.46904252633</v>
      </c>
      <c r="N144" s="109">
        <f t="shared" si="49"/>
        <v>670595.40404058236</v>
      </c>
      <c r="O144" s="82">
        <f t="shared" si="50"/>
        <v>782361.30471401266</v>
      </c>
      <c r="Q144">
        <f>Q143/O141</f>
        <v>1.7142857142857144</v>
      </c>
    </row>
    <row r="145" spans="3:17" x14ac:dyDescent="0.25">
      <c r="D145" s="88" t="s">
        <v>817</v>
      </c>
      <c r="E145" s="423">
        <f>E120*$G$128</f>
        <v>86929.033857112518</v>
      </c>
      <c r="F145" s="423">
        <f>F120*$G$128</f>
        <v>86929.033857112518</v>
      </c>
      <c r="G145" s="109"/>
      <c r="H145" s="109"/>
      <c r="I145" s="423" t="s">
        <v>817</v>
      </c>
      <c r="J145" s="423" t="s">
        <v>2227</v>
      </c>
      <c r="K145" s="423">
        <f t="shared" ref="K145:M146" si="56">J120*$G$128</f>
        <v>583666.37018346984</v>
      </c>
      <c r="L145" s="423">
        <f t="shared" si="56"/>
        <v>695432.27085690014</v>
      </c>
      <c r="M145" s="423">
        <f t="shared" si="56"/>
        <v>947526.46904252633</v>
      </c>
      <c r="N145" s="82">
        <f t="shared" si="49"/>
        <v>670595.40404058236</v>
      </c>
      <c r="O145" s="82">
        <f t="shared" si="50"/>
        <v>782361.30471401266</v>
      </c>
      <c r="Q145">
        <f>Q144*12</f>
        <v>20.571428571428573</v>
      </c>
    </row>
    <row r="146" spans="3:17" x14ac:dyDescent="0.25">
      <c r="C146">
        <v>67</v>
      </c>
      <c r="D146" s="88" t="s">
        <v>2228</v>
      </c>
      <c r="E146" s="423">
        <f>E121*$G$128</f>
        <v>62092.167040794651</v>
      </c>
      <c r="F146" s="423">
        <f>F121*$G$128</f>
        <v>62092.167040794651</v>
      </c>
      <c r="G146" s="109"/>
      <c r="H146" s="109"/>
      <c r="I146" s="423" t="s">
        <v>2228</v>
      </c>
      <c r="J146" s="423" t="s">
        <v>2228</v>
      </c>
      <c r="K146" s="423">
        <f t="shared" si="56"/>
        <v>583666.37018346984</v>
      </c>
      <c r="L146" s="423">
        <f t="shared" si="56"/>
        <v>695432.27085690014</v>
      </c>
      <c r="M146" s="423">
        <f t="shared" si="56"/>
        <v>947526.46904252633</v>
      </c>
      <c r="N146" s="82">
        <f t="shared" si="49"/>
        <v>645758.53722426447</v>
      </c>
      <c r="O146" s="82">
        <f t="shared" si="50"/>
        <v>757524.43789769476</v>
      </c>
    </row>
    <row r="147" spans="3:17" x14ac:dyDescent="0.25">
      <c r="D147" s="88" t="s">
        <v>818</v>
      </c>
      <c r="E147" s="423">
        <f>E121*$G$128</f>
        <v>62092.167040794651</v>
      </c>
      <c r="F147" s="423">
        <f>F121*$G$128</f>
        <v>62092.167040794651</v>
      </c>
      <c r="G147" s="109"/>
      <c r="H147" s="109"/>
      <c r="I147" s="423" t="s">
        <v>818</v>
      </c>
      <c r="J147" s="423" t="s">
        <v>2228</v>
      </c>
      <c r="K147" s="423">
        <f t="shared" ref="K147:M148" si="57">J121*$G$128</f>
        <v>583666.37018346984</v>
      </c>
      <c r="L147" s="423">
        <f t="shared" si="57"/>
        <v>695432.27085690014</v>
      </c>
      <c r="M147" s="423">
        <f t="shared" si="57"/>
        <v>947526.46904252633</v>
      </c>
      <c r="N147" s="82">
        <f t="shared" si="49"/>
        <v>645758.53722426447</v>
      </c>
      <c r="O147" s="82">
        <f t="shared" si="50"/>
        <v>757524.43789769476</v>
      </c>
    </row>
    <row r="148" spans="3:17" x14ac:dyDescent="0.25">
      <c r="D148" s="427" t="s">
        <v>2013</v>
      </c>
      <c r="E148" s="423">
        <f t="shared" ref="E148:F148" si="58">E122*$G$128</f>
        <v>86929.033857112518</v>
      </c>
      <c r="F148" s="423">
        <f t="shared" si="58"/>
        <v>86929.033857112518</v>
      </c>
      <c r="G148" s="109"/>
      <c r="H148" s="109"/>
      <c r="I148" s="427" t="s">
        <v>2013</v>
      </c>
      <c r="J148" s="427"/>
      <c r="K148" s="423">
        <f t="shared" si="57"/>
        <v>583666.37018346984</v>
      </c>
      <c r="L148" s="423">
        <f t="shared" si="57"/>
        <v>695432.27085690014</v>
      </c>
      <c r="M148" s="423">
        <f t="shared" si="57"/>
        <v>947526.46904252633</v>
      </c>
      <c r="N148" s="82">
        <f t="shared" si="49"/>
        <v>670595.40404058236</v>
      </c>
      <c r="O148" s="82">
        <f t="shared" si="50"/>
        <v>782361.30471401266</v>
      </c>
    </row>
    <row r="149" spans="3:17" x14ac:dyDescent="0.25">
      <c r="D149" s="427" t="s">
        <v>2015</v>
      </c>
      <c r="E149" s="423">
        <f t="shared" ref="E149:F151" si="59">E124*$G$128</f>
        <v>86929.033857112518</v>
      </c>
      <c r="F149" s="423">
        <f t="shared" si="59"/>
        <v>86929.033857112518</v>
      </c>
      <c r="I149" s="427" t="s">
        <v>2015</v>
      </c>
      <c r="J149" s="427"/>
      <c r="K149" s="423">
        <f t="shared" ref="K149:M151" si="60">J124*$G$128</f>
        <v>583666.37018346984</v>
      </c>
      <c r="L149" s="423">
        <f t="shared" si="60"/>
        <v>695432.27085690014</v>
      </c>
      <c r="M149" s="423">
        <f t="shared" si="60"/>
        <v>947526.46904252633</v>
      </c>
      <c r="N149" s="82">
        <f t="shared" si="49"/>
        <v>670595.40404058236</v>
      </c>
      <c r="O149" s="82">
        <f t="shared" si="50"/>
        <v>782361.30471401266</v>
      </c>
    </row>
    <row r="150" spans="3:17" x14ac:dyDescent="0.25">
      <c r="D150" s="88" t="s">
        <v>989</v>
      </c>
      <c r="E150" s="423">
        <f t="shared" si="59"/>
        <v>86929.033857112518</v>
      </c>
      <c r="F150" s="423">
        <f t="shared" si="59"/>
        <v>86929.033857112518</v>
      </c>
      <c r="I150" s="88" t="s">
        <v>989</v>
      </c>
      <c r="J150" s="88"/>
      <c r="K150" s="423">
        <f t="shared" si="60"/>
        <v>583666.37018346984</v>
      </c>
      <c r="L150" s="423">
        <f t="shared" si="60"/>
        <v>695432.27085690014</v>
      </c>
      <c r="M150" s="423">
        <f t="shared" si="60"/>
        <v>947526.46904252633</v>
      </c>
      <c r="N150" s="82">
        <f t="shared" si="49"/>
        <v>670595.40404058236</v>
      </c>
      <c r="O150" s="82">
        <f t="shared" si="50"/>
        <v>782361.30471401266</v>
      </c>
    </row>
    <row r="151" spans="3:17" x14ac:dyDescent="0.25">
      <c r="D151" s="88" t="s">
        <v>557</v>
      </c>
      <c r="E151" s="423">
        <f t="shared" si="59"/>
        <v>86929.033857112518</v>
      </c>
      <c r="F151" s="423">
        <f t="shared" si="59"/>
        <v>86929.033857112518</v>
      </c>
      <c r="I151" s="88" t="s">
        <v>557</v>
      </c>
      <c r="J151" s="88" t="s">
        <v>557</v>
      </c>
      <c r="K151" s="423">
        <f t="shared" si="60"/>
        <v>583666.37018346984</v>
      </c>
      <c r="L151" s="423">
        <f t="shared" si="60"/>
        <v>695432.27085690014</v>
      </c>
      <c r="M151" s="423">
        <f t="shared" si="60"/>
        <v>947526.46904252633</v>
      </c>
      <c r="N151" s="82">
        <f t="shared" si="49"/>
        <v>670595.40404058236</v>
      </c>
      <c r="O151" s="82">
        <f t="shared" si="50"/>
        <v>782361.30471401266</v>
      </c>
    </row>
    <row r="152" spans="3:17" x14ac:dyDescent="0.25">
      <c r="D152" s="88" t="s">
        <v>2274</v>
      </c>
      <c r="E152" s="423">
        <v>86929.033857112518</v>
      </c>
      <c r="F152" s="423">
        <v>86929.033857112518</v>
      </c>
      <c r="I152" s="88" t="s">
        <v>2274</v>
      </c>
      <c r="J152" s="423" t="s">
        <v>2223</v>
      </c>
      <c r="K152" s="423">
        <f>N152-E152</f>
        <v>663070.96614288748</v>
      </c>
      <c r="L152" s="423"/>
      <c r="M152" s="423"/>
      <c r="N152" s="82">
        <v>750000</v>
      </c>
    </row>
    <row r="153" spans="3:17" x14ac:dyDescent="0.25">
      <c r="D153" s="88" t="s">
        <v>2275</v>
      </c>
      <c r="E153" s="423">
        <v>86929.033857112518</v>
      </c>
      <c r="F153" s="423">
        <v>86929.033857112518</v>
      </c>
      <c r="I153" s="88" t="s">
        <v>2275</v>
      </c>
      <c r="J153" s="423" t="s">
        <v>2224</v>
      </c>
      <c r="K153" s="423">
        <f t="shared" ref="K153:K160" si="61">N153-E153</f>
        <v>663070.96614288748</v>
      </c>
      <c r="L153" s="423"/>
      <c r="M153" s="423"/>
      <c r="N153" s="82">
        <v>750000</v>
      </c>
    </row>
    <row r="154" spans="3:17" x14ac:dyDescent="0.25">
      <c r="D154" s="88" t="s">
        <v>2276</v>
      </c>
      <c r="E154" s="423">
        <v>86929.033857112518</v>
      </c>
      <c r="F154" s="423">
        <v>86929.033857112518</v>
      </c>
      <c r="I154" s="88" t="s">
        <v>2276</v>
      </c>
      <c r="J154" s="423" t="s">
        <v>2226</v>
      </c>
      <c r="K154" s="423">
        <f t="shared" si="61"/>
        <v>933070.96614288748</v>
      </c>
      <c r="L154" s="423"/>
      <c r="M154" s="423"/>
      <c r="N154" s="82">
        <v>1020000</v>
      </c>
    </row>
    <row r="155" spans="3:17" x14ac:dyDescent="0.25">
      <c r="D155" s="88" t="s">
        <v>2277</v>
      </c>
      <c r="E155" s="423">
        <v>86929.033857112518</v>
      </c>
      <c r="F155" s="423">
        <v>86929.033857112518</v>
      </c>
      <c r="I155" s="88" t="s">
        <v>2277</v>
      </c>
      <c r="J155" s="423" t="s">
        <v>2226</v>
      </c>
      <c r="K155" s="423">
        <f t="shared" si="61"/>
        <v>991070.96614288748</v>
      </c>
      <c r="L155" s="423"/>
      <c r="M155" s="423"/>
      <c r="N155" s="82">
        <v>1078000</v>
      </c>
    </row>
    <row r="156" spans="3:17" x14ac:dyDescent="0.25">
      <c r="D156" s="88" t="s">
        <v>2295</v>
      </c>
      <c r="E156" s="423">
        <v>86929.033857112518</v>
      </c>
      <c r="F156" s="423">
        <v>86929.033857112518</v>
      </c>
      <c r="I156" s="88" t="s">
        <v>2295</v>
      </c>
      <c r="J156" s="423" t="s">
        <v>2226</v>
      </c>
      <c r="K156" s="423">
        <f t="shared" si="61"/>
        <v>603070.96614288748</v>
      </c>
      <c r="L156" s="423"/>
      <c r="M156" s="423"/>
      <c r="N156" s="82">
        <v>690000</v>
      </c>
    </row>
    <row r="157" spans="3:17" x14ac:dyDescent="0.25">
      <c r="D157" s="88" t="s">
        <v>2296</v>
      </c>
      <c r="E157" s="423">
        <v>86929.033857112518</v>
      </c>
      <c r="F157" s="423">
        <v>86929.033857112518</v>
      </c>
      <c r="I157" s="88" t="s">
        <v>2296</v>
      </c>
      <c r="J157" s="423" t="s">
        <v>2224</v>
      </c>
      <c r="K157" s="423">
        <f t="shared" si="61"/>
        <v>603070.96614288748</v>
      </c>
      <c r="L157" s="423"/>
      <c r="M157" s="423"/>
      <c r="N157" s="82">
        <v>690000</v>
      </c>
    </row>
    <row r="158" spans="3:17" x14ac:dyDescent="0.25">
      <c r="D158" s="88" t="s">
        <v>2297</v>
      </c>
      <c r="E158" s="423">
        <v>86929.033857112518</v>
      </c>
      <c r="F158" s="423">
        <v>86929.033857112518</v>
      </c>
      <c r="I158" s="88" t="s">
        <v>2297</v>
      </c>
      <c r="J158" s="423" t="s">
        <v>2225</v>
      </c>
      <c r="K158" s="423">
        <f t="shared" si="61"/>
        <v>603070.96614288748</v>
      </c>
      <c r="L158" s="423"/>
      <c r="M158" s="423"/>
      <c r="N158" s="82">
        <v>690000</v>
      </c>
    </row>
    <row r="159" spans="3:17" x14ac:dyDescent="0.25">
      <c r="D159" s="88" t="s">
        <v>2298</v>
      </c>
      <c r="E159" s="423">
        <v>86929.033857112518</v>
      </c>
      <c r="F159" s="423">
        <v>86929.033857112518</v>
      </c>
      <c r="I159" s="88" t="s">
        <v>2298</v>
      </c>
      <c r="J159" s="423" t="s">
        <v>2227</v>
      </c>
      <c r="K159" s="423">
        <f t="shared" si="61"/>
        <v>603070.96614288748</v>
      </c>
      <c r="L159" s="423"/>
      <c r="M159" s="423"/>
      <c r="N159" s="82">
        <v>690000</v>
      </c>
    </row>
    <row r="160" spans="3:17" x14ac:dyDescent="0.25">
      <c r="D160" s="88" t="s">
        <v>2299</v>
      </c>
      <c r="E160" s="423">
        <v>86929.033857112518</v>
      </c>
      <c r="F160" s="423">
        <v>86929.033857112518</v>
      </c>
      <c r="I160" s="88" t="s">
        <v>2299</v>
      </c>
      <c r="J160" s="423" t="s">
        <v>2229</v>
      </c>
      <c r="K160" s="423">
        <f t="shared" si="61"/>
        <v>603070.96614288748</v>
      </c>
      <c r="L160" s="423"/>
      <c r="M160" s="423"/>
      <c r="N160" s="82">
        <v>690000</v>
      </c>
    </row>
    <row r="162" spans="4:15" ht="13.8" x14ac:dyDescent="0.25">
      <c r="E162" s="401" t="s">
        <v>2675</v>
      </c>
      <c r="F162" s="401"/>
      <c r="G162" s="401">
        <v>1.0269999999999999</v>
      </c>
    </row>
    <row r="163" spans="4:15" x14ac:dyDescent="0.25">
      <c r="E163" s="2" t="s">
        <v>2676</v>
      </c>
      <c r="J163" s="2" t="s">
        <v>2677</v>
      </c>
    </row>
    <row r="164" spans="4:15" x14ac:dyDescent="0.25">
      <c r="E164" t="s">
        <v>986</v>
      </c>
      <c r="F164" t="s">
        <v>987</v>
      </c>
      <c r="K164" t="s">
        <v>986</v>
      </c>
      <c r="L164" t="s">
        <v>987</v>
      </c>
      <c r="M164" t="s">
        <v>988</v>
      </c>
      <c r="N164" s="475" t="s">
        <v>2000</v>
      </c>
      <c r="O164" s="475" t="s">
        <v>2268</v>
      </c>
    </row>
    <row r="165" spans="4:15" x14ac:dyDescent="0.25">
      <c r="M165" s="460"/>
      <c r="N165" s="475"/>
      <c r="O165" s="475"/>
    </row>
    <row r="167" spans="4:15" x14ac:dyDescent="0.25">
      <c r="D167" s="88" t="s">
        <v>829</v>
      </c>
      <c r="E167" s="423">
        <f>E133*$G$162</f>
        <v>89276.117771254547</v>
      </c>
      <c r="F167" s="423">
        <f>F133*$G$162</f>
        <v>89276.117771254547</v>
      </c>
      <c r="I167" s="423" t="s">
        <v>829</v>
      </c>
      <c r="J167" s="423" t="s">
        <v>829</v>
      </c>
      <c r="K167" s="423">
        <f>K133*$G$162</f>
        <v>599425.36217842344</v>
      </c>
      <c r="L167" s="423">
        <f t="shared" ref="L167:M167" si="62">L133*$G$162</f>
        <v>714208.94217003637</v>
      </c>
      <c r="M167" s="423">
        <f t="shared" si="62"/>
        <v>973109.68370667449</v>
      </c>
      <c r="N167" s="82">
        <f>E167+K167</f>
        <v>688701.47994967795</v>
      </c>
      <c r="O167" s="82">
        <f>F167+L167</f>
        <v>803485.05994129088</v>
      </c>
    </row>
    <row r="168" spans="4:15" x14ac:dyDescent="0.25">
      <c r="D168" s="88" t="s">
        <v>2229</v>
      </c>
      <c r="E168" s="423">
        <f t="shared" ref="E168:F183" si="63">E134*$G$162</f>
        <v>89276.117771254547</v>
      </c>
      <c r="F168" s="423">
        <f t="shared" si="63"/>
        <v>89276.117771254547</v>
      </c>
      <c r="I168" s="423" t="s">
        <v>2229</v>
      </c>
      <c r="J168" s="423" t="s">
        <v>2229</v>
      </c>
      <c r="K168" s="423">
        <f t="shared" ref="K168:M183" si="64">K134*$G$162</f>
        <v>599425.36217842344</v>
      </c>
      <c r="L168" s="423">
        <f t="shared" si="64"/>
        <v>714208.94217003637</v>
      </c>
      <c r="M168" s="423">
        <f t="shared" si="64"/>
        <v>973109.68370667449</v>
      </c>
      <c r="N168" s="82">
        <f t="shared" ref="N168:O194" si="65">E168+K168</f>
        <v>688701.47994967795</v>
      </c>
      <c r="O168" s="82">
        <f t="shared" si="65"/>
        <v>803485.05994129088</v>
      </c>
    </row>
    <row r="169" spans="4:15" x14ac:dyDescent="0.25">
      <c r="D169" s="88" t="s">
        <v>2223</v>
      </c>
      <c r="E169" s="423">
        <f t="shared" si="63"/>
        <v>89276.117771254547</v>
      </c>
      <c r="F169" s="423">
        <f t="shared" si="63"/>
        <v>89276.117771254547</v>
      </c>
      <c r="I169" s="423" t="s">
        <v>2223</v>
      </c>
      <c r="J169" s="423" t="s">
        <v>2223</v>
      </c>
      <c r="K169" s="423">
        <f t="shared" si="64"/>
        <v>599425.36217842344</v>
      </c>
      <c r="L169" s="423">
        <f t="shared" si="64"/>
        <v>714208.94217003637</v>
      </c>
      <c r="M169" s="423">
        <f t="shared" si="64"/>
        <v>973109.68370667449</v>
      </c>
      <c r="N169" s="82">
        <f t="shared" si="65"/>
        <v>688701.47994967795</v>
      </c>
      <c r="O169" s="82">
        <f t="shared" si="65"/>
        <v>803485.05994129088</v>
      </c>
    </row>
    <row r="170" spans="4:15" x14ac:dyDescent="0.25">
      <c r="D170" s="88" t="s">
        <v>804</v>
      </c>
      <c r="E170" s="423">
        <f t="shared" si="63"/>
        <v>89276.117771254547</v>
      </c>
      <c r="F170" s="423">
        <f t="shared" si="63"/>
        <v>89276.117771254547</v>
      </c>
      <c r="I170" s="423" t="s">
        <v>804</v>
      </c>
      <c r="J170" s="423" t="s">
        <v>2223</v>
      </c>
      <c r="K170" s="423">
        <f t="shared" si="64"/>
        <v>599425.36217842344</v>
      </c>
      <c r="L170" s="423">
        <f t="shared" si="64"/>
        <v>714208.94217003637</v>
      </c>
      <c r="M170" s="423">
        <f t="shared" si="64"/>
        <v>973109.68370667449</v>
      </c>
      <c r="N170" s="82">
        <f t="shared" si="65"/>
        <v>688701.47994967795</v>
      </c>
      <c r="O170" s="82">
        <f t="shared" si="65"/>
        <v>803485.05994129088</v>
      </c>
    </row>
    <row r="171" spans="4:15" x14ac:dyDescent="0.25">
      <c r="D171" s="88" t="s">
        <v>810</v>
      </c>
      <c r="E171" s="423">
        <f t="shared" si="63"/>
        <v>63768.655550896103</v>
      </c>
      <c r="F171" s="423">
        <f t="shared" si="63"/>
        <v>63768.655550896103</v>
      </c>
      <c r="I171" s="423" t="s">
        <v>810</v>
      </c>
      <c r="J171" s="423" t="s">
        <v>810</v>
      </c>
      <c r="K171" s="423">
        <f t="shared" si="64"/>
        <v>599425.36217842344</v>
      </c>
      <c r="L171" s="423">
        <f t="shared" si="64"/>
        <v>714208.94217003637</v>
      </c>
      <c r="M171" s="423">
        <f t="shared" si="64"/>
        <v>973109.68370667449</v>
      </c>
      <c r="N171" s="82">
        <f t="shared" si="65"/>
        <v>663194.01772931952</v>
      </c>
      <c r="O171" s="82">
        <f t="shared" si="65"/>
        <v>777977.59772093245</v>
      </c>
    </row>
    <row r="172" spans="4:15" x14ac:dyDescent="0.25">
      <c r="D172" s="88" t="s">
        <v>2224</v>
      </c>
      <c r="E172" s="423">
        <f t="shared" si="63"/>
        <v>89276.117771254547</v>
      </c>
      <c r="F172" s="423">
        <f t="shared" si="63"/>
        <v>89276.117771254547</v>
      </c>
      <c r="I172" s="423" t="s">
        <v>2224</v>
      </c>
      <c r="J172" s="423" t="s">
        <v>2224</v>
      </c>
      <c r="K172" s="423">
        <f t="shared" si="64"/>
        <v>599425.36217842344</v>
      </c>
      <c r="L172" s="423">
        <f t="shared" si="64"/>
        <v>714208.94217003637</v>
      </c>
      <c r="M172" s="423">
        <f t="shared" si="64"/>
        <v>973109.68370667449</v>
      </c>
      <c r="N172" s="82">
        <f t="shared" si="65"/>
        <v>688701.47994967795</v>
      </c>
      <c r="O172" s="82">
        <f t="shared" si="65"/>
        <v>803485.05994129088</v>
      </c>
    </row>
    <row r="173" spans="4:15" x14ac:dyDescent="0.25">
      <c r="D173" s="88" t="s">
        <v>812</v>
      </c>
      <c r="E173" s="423">
        <f t="shared" si="63"/>
        <v>89276.117771254547</v>
      </c>
      <c r="F173" s="423">
        <f t="shared" si="63"/>
        <v>89276.117771254547</v>
      </c>
      <c r="I173" s="423" t="s">
        <v>812</v>
      </c>
      <c r="J173" s="423" t="s">
        <v>2224</v>
      </c>
      <c r="K173" s="423">
        <f t="shared" si="64"/>
        <v>599425.36217842344</v>
      </c>
      <c r="L173" s="423">
        <f t="shared" si="64"/>
        <v>714208.94217003637</v>
      </c>
      <c r="M173" s="423">
        <f t="shared" si="64"/>
        <v>973109.68370667449</v>
      </c>
      <c r="N173" s="82">
        <f t="shared" si="65"/>
        <v>688701.47994967795</v>
      </c>
      <c r="O173" s="82">
        <f t="shared" si="65"/>
        <v>803485.05994129088</v>
      </c>
    </row>
    <row r="174" spans="4:15" x14ac:dyDescent="0.25">
      <c r="D174" s="88" t="s">
        <v>2225</v>
      </c>
      <c r="E174" s="423">
        <f t="shared" si="63"/>
        <v>89276.117771254547</v>
      </c>
      <c r="F174" s="423">
        <f t="shared" si="63"/>
        <v>89276.117771254547</v>
      </c>
      <c r="I174" s="423" t="s">
        <v>2225</v>
      </c>
      <c r="J174" s="423" t="s">
        <v>2225</v>
      </c>
      <c r="K174" s="423">
        <f t="shared" si="64"/>
        <v>599425.36217842344</v>
      </c>
      <c r="L174" s="423">
        <f t="shared" si="64"/>
        <v>714208.94217003637</v>
      </c>
      <c r="M174" s="423">
        <f t="shared" si="64"/>
        <v>973109.68370667449</v>
      </c>
      <c r="N174" s="82">
        <f t="shared" si="65"/>
        <v>688701.47994967795</v>
      </c>
      <c r="O174" s="82">
        <f t="shared" si="65"/>
        <v>803485.05994129088</v>
      </c>
    </row>
    <row r="175" spans="4:15" x14ac:dyDescent="0.25">
      <c r="D175" s="88" t="s">
        <v>813</v>
      </c>
      <c r="E175" s="423">
        <f t="shared" si="63"/>
        <v>89276.117771254547</v>
      </c>
      <c r="F175" s="423">
        <f t="shared" si="63"/>
        <v>89276.117771254547</v>
      </c>
      <c r="I175" s="423" t="s">
        <v>813</v>
      </c>
      <c r="J175" s="423" t="s">
        <v>2225</v>
      </c>
      <c r="K175" s="423">
        <f t="shared" si="64"/>
        <v>599425.36217842344</v>
      </c>
      <c r="L175" s="423">
        <f t="shared" si="64"/>
        <v>714208.94217003637</v>
      </c>
      <c r="M175" s="423">
        <f t="shared" si="64"/>
        <v>973109.68370667449</v>
      </c>
      <c r="N175" s="82">
        <f t="shared" si="65"/>
        <v>688701.47994967795</v>
      </c>
      <c r="O175" s="82">
        <f t="shared" si="65"/>
        <v>803485.05994129088</v>
      </c>
    </row>
    <row r="176" spans="4:15" x14ac:dyDescent="0.25">
      <c r="D176" s="88" t="s">
        <v>2226</v>
      </c>
      <c r="E176" s="423">
        <f t="shared" si="63"/>
        <v>127537.31110179221</v>
      </c>
      <c r="F176" s="423">
        <f t="shared" si="63"/>
        <v>127537.31110179221</v>
      </c>
      <c r="I176" s="423" t="s">
        <v>2226</v>
      </c>
      <c r="J176" s="423" t="s">
        <v>2226</v>
      </c>
      <c r="K176" s="423">
        <f t="shared" si="64"/>
        <v>599425.36217842344</v>
      </c>
      <c r="L176" s="423">
        <f t="shared" si="64"/>
        <v>714208.94217003637</v>
      </c>
      <c r="M176" s="423">
        <f t="shared" si="64"/>
        <v>973109.68370667449</v>
      </c>
      <c r="N176" s="82">
        <f t="shared" si="65"/>
        <v>726962.67328021559</v>
      </c>
      <c r="O176" s="82">
        <f t="shared" si="65"/>
        <v>841746.25327182864</v>
      </c>
    </row>
    <row r="177" spans="4:15" x14ac:dyDescent="0.25">
      <c r="D177" s="88" t="s">
        <v>809</v>
      </c>
      <c r="E177" s="423">
        <f t="shared" si="63"/>
        <v>127537.31110179221</v>
      </c>
      <c r="F177" s="423">
        <f t="shared" si="63"/>
        <v>127537.31110179221</v>
      </c>
      <c r="I177" s="423" t="s">
        <v>809</v>
      </c>
      <c r="J177" s="423" t="s">
        <v>2226</v>
      </c>
      <c r="K177" s="423">
        <f t="shared" si="64"/>
        <v>599425.36217842344</v>
      </c>
      <c r="L177" s="423">
        <f t="shared" si="64"/>
        <v>714208.94217003637</v>
      </c>
      <c r="M177" s="423">
        <f t="shared" si="64"/>
        <v>973109.68370667449</v>
      </c>
      <c r="N177" s="82">
        <f t="shared" si="65"/>
        <v>726962.67328021559</v>
      </c>
      <c r="O177" s="82">
        <f t="shared" si="65"/>
        <v>841746.25327182864</v>
      </c>
    </row>
    <row r="178" spans="4:15" x14ac:dyDescent="0.25">
      <c r="D178" s="88" t="s">
        <v>2227</v>
      </c>
      <c r="E178" s="423">
        <f t="shared" si="63"/>
        <v>89276.117771254547</v>
      </c>
      <c r="F178" s="423">
        <f t="shared" si="63"/>
        <v>89276.117771254547</v>
      </c>
      <c r="I178" s="423" t="s">
        <v>2227</v>
      </c>
      <c r="J178" s="423" t="s">
        <v>2227</v>
      </c>
      <c r="K178" s="423">
        <f t="shared" si="64"/>
        <v>599425.36217842344</v>
      </c>
      <c r="L178" s="423">
        <f t="shared" si="64"/>
        <v>714208.94217003637</v>
      </c>
      <c r="M178" s="423">
        <f t="shared" si="64"/>
        <v>973109.68370667449</v>
      </c>
      <c r="N178" s="82">
        <f t="shared" si="65"/>
        <v>688701.47994967795</v>
      </c>
      <c r="O178" s="82">
        <f t="shared" si="65"/>
        <v>803485.05994129088</v>
      </c>
    </row>
    <row r="179" spans="4:15" x14ac:dyDescent="0.25">
      <c r="D179" s="88" t="s">
        <v>817</v>
      </c>
      <c r="E179" s="423">
        <f t="shared" si="63"/>
        <v>89276.117771254547</v>
      </c>
      <c r="F179" s="423">
        <f t="shared" si="63"/>
        <v>89276.117771254547</v>
      </c>
      <c r="I179" s="423" t="s">
        <v>817</v>
      </c>
      <c r="J179" s="423" t="s">
        <v>2227</v>
      </c>
      <c r="K179" s="423">
        <f t="shared" si="64"/>
        <v>599425.36217842344</v>
      </c>
      <c r="L179" s="423">
        <f t="shared" si="64"/>
        <v>714208.94217003637</v>
      </c>
      <c r="M179" s="423">
        <f t="shared" si="64"/>
        <v>973109.68370667449</v>
      </c>
      <c r="N179" s="82">
        <f t="shared" si="65"/>
        <v>688701.47994967795</v>
      </c>
      <c r="O179" s="82">
        <f t="shared" si="65"/>
        <v>803485.05994129088</v>
      </c>
    </row>
    <row r="180" spans="4:15" x14ac:dyDescent="0.25">
      <c r="D180" s="88" t="s">
        <v>2228</v>
      </c>
      <c r="E180" s="423">
        <f t="shared" si="63"/>
        <v>63768.655550896103</v>
      </c>
      <c r="F180" s="423">
        <f t="shared" si="63"/>
        <v>63768.655550896103</v>
      </c>
      <c r="I180" s="423" t="s">
        <v>2228</v>
      </c>
      <c r="J180" s="423" t="s">
        <v>2228</v>
      </c>
      <c r="K180" s="423">
        <f t="shared" si="64"/>
        <v>599425.36217842344</v>
      </c>
      <c r="L180" s="423">
        <f t="shared" si="64"/>
        <v>714208.94217003637</v>
      </c>
      <c r="M180" s="423">
        <f t="shared" si="64"/>
        <v>973109.68370667449</v>
      </c>
      <c r="N180" s="82">
        <f t="shared" si="65"/>
        <v>663194.01772931952</v>
      </c>
      <c r="O180" s="82">
        <f t="shared" si="65"/>
        <v>777977.59772093245</v>
      </c>
    </row>
    <row r="181" spans="4:15" x14ac:dyDescent="0.25">
      <c r="D181" s="88" t="s">
        <v>818</v>
      </c>
      <c r="E181" s="423">
        <f t="shared" si="63"/>
        <v>63768.655550896103</v>
      </c>
      <c r="F181" s="423">
        <f t="shared" si="63"/>
        <v>63768.655550896103</v>
      </c>
      <c r="I181" s="423" t="s">
        <v>818</v>
      </c>
      <c r="J181" s="423" t="s">
        <v>2228</v>
      </c>
      <c r="K181" s="423">
        <f t="shared" si="64"/>
        <v>599425.36217842344</v>
      </c>
      <c r="L181" s="423">
        <f t="shared" si="64"/>
        <v>714208.94217003637</v>
      </c>
      <c r="M181" s="423">
        <f t="shared" si="64"/>
        <v>973109.68370667449</v>
      </c>
      <c r="N181" s="82">
        <f t="shared" si="65"/>
        <v>663194.01772931952</v>
      </c>
      <c r="O181" s="82">
        <f t="shared" si="65"/>
        <v>777977.59772093245</v>
      </c>
    </row>
    <row r="182" spans="4:15" x14ac:dyDescent="0.25">
      <c r="D182" s="427" t="s">
        <v>2013</v>
      </c>
      <c r="E182" s="423">
        <f t="shared" si="63"/>
        <v>89276.117771254547</v>
      </c>
      <c r="F182" s="423">
        <f t="shared" si="63"/>
        <v>89276.117771254547</v>
      </c>
      <c r="I182" s="427" t="s">
        <v>2013</v>
      </c>
      <c r="J182" s="427"/>
      <c r="K182" s="423">
        <f t="shared" si="64"/>
        <v>599425.36217842344</v>
      </c>
      <c r="L182" s="423">
        <f t="shared" si="64"/>
        <v>714208.94217003637</v>
      </c>
      <c r="M182" s="423">
        <f t="shared" si="64"/>
        <v>973109.68370667449</v>
      </c>
      <c r="N182" s="82">
        <f t="shared" si="65"/>
        <v>688701.47994967795</v>
      </c>
      <c r="O182" s="82">
        <f t="shared" si="65"/>
        <v>803485.05994129088</v>
      </c>
    </row>
    <row r="183" spans="4:15" x14ac:dyDescent="0.25">
      <c r="D183" s="427" t="s">
        <v>2015</v>
      </c>
      <c r="E183" s="423">
        <f t="shared" si="63"/>
        <v>89276.117771254547</v>
      </c>
      <c r="F183" s="423">
        <f t="shared" si="63"/>
        <v>89276.117771254547</v>
      </c>
      <c r="I183" s="427" t="s">
        <v>2015</v>
      </c>
      <c r="J183" s="427"/>
      <c r="K183" s="423">
        <f t="shared" si="64"/>
        <v>599425.36217842344</v>
      </c>
      <c r="L183" s="423">
        <f t="shared" si="64"/>
        <v>714208.94217003637</v>
      </c>
      <c r="M183" s="423">
        <f t="shared" si="64"/>
        <v>973109.68370667449</v>
      </c>
      <c r="N183" s="82">
        <f t="shared" si="65"/>
        <v>688701.47994967795</v>
      </c>
      <c r="O183" s="82">
        <f t="shared" si="65"/>
        <v>803485.05994129088</v>
      </c>
    </row>
    <row r="184" spans="4:15" x14ac:dyDescent="0.25">
      <c r="D184" s="88" t="s">
        <v>989</v>
      </c>
      <c r="E184" s="423">
        <f t="shared" ref="E184:F194" si="66">E150*$G$162</f>
        <v>89276.117771254547</v>
      </c>
      <c r="F184" s="423">
        <f t="shared" si="66"/>
        <v>89276.117771254547</v>
      </c>
      <c r="I184" s="88" t="s">
        <v>989</v>
      </c>
      <c r="J184" s="88"/>
      <c r="K184" s="423">
        <f t="shared" ref="K184:M194" si="67">K150*$G$162</f>
        <v>599425.36217842344</v>
      </c>
      <c r="L184" s="423">
        <f t="shared" si="67"/>
        <v>714208.94217003637</v>
      </c>
      <c r="M184" s="423">
        <f t="shared" si="67"/>
        <v>973109.68370667449</v>
      </c>
      <c r="N184" s="82">
        <f t="shared" si="65"/>
        <v>688701.47994967795</v>
      </c>
      <c r="O184" s="82">
        <f t="shared" si="65"/>
        <v>803485.05994129088</v>
      </c>
    </row>
    <row r="185" spans="4:15" x14ac:dyDescent="0.25">
      <c r="D185" s="88" t="s">
        <v>557</v>
      </c>
      <c r="E185" s="423">
        <f t="shared" si="66"/>
        <v>89276.117771254547</v>
      </c>
      <c r="F185" s="423">
        <f t="shared" si="66"/>
        <v>89276.117771254547</v>
      </c>
      <c r="I185" s="88" t="s">
        <v>557</v>
      </c>
      <c r="J185" s="88" t="s">
        <v>557</v>
      </c>
      <c r="K185" s="423">
        <f t="shared" si="67"/>
        <v>599425.36217842344</v>
      </c>
      <c r="L185" s="423">
        <f t="shared" si="67"/>
        <v>714208.94217003637</v>
      </c>
      <c r="M185" s="423">
        <f t="shared" si="67"/>
        <v>973109.68370667449</v>
      </c>
      <c r="N185" s="82">
        <f t="shared" si="65"/>
        <v>688701.47994967795</v>
      </c>
      <c r="O185" s="82">
        <f t="shared" si="65"/>
        <v>803485.05994129088</v>
      </c>
    </row>
    <row r="186" spans="4:15" x14ac:dyDescent="0.25">
      <c r="D186" s="88" t="s">
        <v>2274</v>
      </c>
      <c r="E186" s="423">
        <f t="shared" si="66"/>
        <v>89276.117771254547</v>
      </c>
      <c r="F186" s="423">
        <f t="shared" si="66"/>
        <v>89276.117771254547</v>
      </c>
      <c r="I186" s="88" t="s">
        <v>2274</v>
      </c>
      <c r="J186" s="423" t="s">
        <v>2223</v>
      </c>
      <c r="K186" s="423">
        <f t="shared" si="67"/>
        <v>680973.88222874538</v>
      </c>
      <c r="L186" s="423"/>
      <c r="M186" s="423"/>
      <c r="N186" s="82">
        <f t="shared" si="65"/>
        <v>770249.99999999988</v>
      </c>
      <c r="O186" s="82"/>
    </row>
    <row r="187" spans="4:15" x14ac:dyDescent="0.25">
      <c r="D187" s="88" t="s">
        <v>2275</v>
      </c>
      <c r="E187" s="423">
        <f t="shared" si="66"/>
        <v>89276.117771254547</v>
      </c>
      <c r="F187" s="423">
        <f t="shared" si="66"/>
        <v>89276.117771254547</v>
      </c>
      <c r="I187" s="88" t="s">
        <v>2275</v>
      </c>
      <c r="J187" s="423" t="s">
        <v>2224</v>
      </c>
      <c r="K187" s="423">
        <f t="shared" si="67"/>
        <v>680973.88222874538</v>
      </c>
      <c r="L187" s="423"/>
      <c r="M187" s="423"/>
      <c r="N187" s="82">
        <f t="shared" si="65"/>
        <v>770249.99999999988</v>
      </c>
      <c r="O187" s="82"/>
    </row>
    <row r="188" spans="4:15" x14ac:dyDescent="0.25">
      <c r="D188" s="88" t="s">
        <v>2276</v>
      </c>
      <c r="E188" s="423">
        <f t="shared" si="66"/>
        <v>89276.117771254547</v>
      </c>
      <c r="F188" s="423">
        <f t="shared" si="66"/>
        <v>89276.117771254547</v>
      </c>
      <c r="I188" s="88" t="s">
        <v>2276</v>
      </c>
      <c r="J188" s="423" t="s">
        <v>2226</v>
      </c>
      <c r="K188" s="423">
        <f t="shared" si="67"/>
        <v>958263.88222874538</v>
      </c>
      <c r="L188" s="423"/>
      <c r="M188" s="423"/>
      <c r="N188" s="82">
        <f t="shared" si="65"/>
        <v>1047539.9999999999</v>
      </c>
      <c r="O188" s="82"/>
    </row>
    <row r="189" spans="4:15" x14ac:dyDescent="0.25">
      <c r="D189" s="88" t="s">
        <v>2277</v>
      </c>
      <c r="E189" s="423">
        <f t="shared" si="66"/>
        <v>89276.117771254547</v>
      </c>
      <c r="F189" s="423">
        <f t="shared" si="66"/>
        <v>89276.117771254547</v>
      </c>
      <c r="I189" s="88" t="s">
        <v>2277</v>
      </c>
      <c r="J189" s="423" t="s">
        <v>2226</v>
      </c>
      <c r="K189" s="423">
        <f t="shared" si="67"/>
        <v>1017829.8822287454</v>
      </c>
      <c r="L189" s="423"/>
      <c r="M189" s="423"/>
      <c r="N189" s="82">
        <f t="shared" si="65"/>
        <v>1107106</v>
      </c>
      <c r="O189" s="82"/>
    </row>
    <row r="190" spans="4:15" x14ac:dyDescent="0.25">
      <c r="D190" s="88" t="s">
        <v>2295</v>
      </c>
      <c r="E190" s="423">
        <f t="shared" si="66"/>
        <v>89276.117771254547</v>
      </c>
      <c r="F190" s="423">
        <f t="shared" si="66"/>
        <v>89276.117771254547</v>
      </c>
      <c r="I190" s="88" t="s">
        <v>2295</v>
      </c>
      <c r="J190" s="423" t="s">
        <v>2226</v>
      </c>
      <c r="K190" s="423">
        <f t="shared" si="67"/>
        <v>619353.88222874538</v>
      </c>
      <c r="L190" s="423"/>
      <c r="M190" s="423"/>
      <c r="N190" s="82">
        <f t="shared" si="65"/>
        <v>708629.99999999988</v>
      </c>
      <c r="O190" s="82"/>
    </row>
    <row r="191" spans="4:15" x14ac:dyDescent="0.25">
      <c r="D191" s="88" t="s">
        <v>2296</v>
      </c>
      <c r="E191" s="423">
        <f t="shared" si="66"/>
        <v>89276.117771254547</v>
      </c>
      <c r="F191" s="423">
        <f t="shared" si="66"/>
        <v>89276.117771254547</v>
      </c>
      <c r="I191" s="88" t="s">
        <v>2296</v>
      </c>
      <c r="J191" s="423" t="s">
        <v>2224</v>
      </c>
      <c r="K191" s="423">
        <f t="shared" si="67"/>
        <v>619353.88222874538</v>
      </c>
      <c r="L191" s="423"/>
      <c r="M191" s="423"/>
      <c r="N191" s="82">
        <f t="shared" si="65"/>
        <v>708629.99999999988</v>
      </c>
      <c r="O191" s="82"/>
    </row>
    <row r="192" spans="4:15" x14ac:dyDescent="0.25">
      <c r="D192" s="88" t="s">
        <v>2297</v>
      </c>
      <c r="E192" s="423">
        <f t="shared" si="66"/>
        <v>89276.117771254547</v>
      </c>
      <c r="F192" s="423">
        <f t="shared" si="66"/>
        <v>89276.117771254547</v>
      </c>
      <c r="I192" s="88" t="s">
        <v>2297</v>
      </c>
      <c r="J192" s="423" t="s">
        <v>2225</v>
      </c>
      <c r="K192" s="423">
        <f t="shared" si="67"/>
        <v>619353.88222874538</v>
      </c>
      <c r="L192" s="423"/>
      <c r="M192" s="423"/>
      <c r="N192" s="82">
        <f t="shared" si="65"/>
        <v>708629.99999999988</v>
      </c>
      <c r="O192" s="82"/>
    </row>
    <row r="193" spans="4:15" x14ac:dyDescent="0.25">
      <c r="D193" s="88" t="s">
        <v>2298</v>
      </c>
      <c r="E193" s="423">
        <f t="shared" si="66"/>
        <v>89276.117771254547</v>
      </c>
      <c r="F193" s="423">
        <f t="shared" si="66"/>
        <v>89276.117771254547</v>
      </c>
      <c r="I193" s="88" t="s">
        <v>2298</v>
      </c>
      <c r="J193" s="423" t="s">
        <v>2227</v>
      </c>
      <c r="K193" s="423">
        <f t="shared" si="67"/>
        <v>619353.88222874538</v>
      </c>
      <c r="L193" s="423"/>
      <c r="M193" s="423"/>
      <c r="N193" s="82">
        <f t="shared" si="65"/>
        <v>708629.99999999988</v>
      </c>
      <c r="O193" s="82"/>
    </row>
    <row r="194" spans="4:15" x14ac:dyDescent="0.25">
      <c r="D194" s="88" t="s">
        <v>2299</v>
      </c>
      <c r="E194" s="423">
        <f t="shared" si="66"/>
        <v>89276.117771254547</v>
      </c>
      <c r="F194" s="423">
        <f t="shared" si="66"/>
        <v>89276.117771254547</v>
      </c>
      <c r="I194" s="88" t="s">
        <v>2299</v>
      </c>
      <c r="J194" s="423" t="s">
        <v>2229</v>
      </c>
      <c r="K194" s="423">
        <f t="shared" si="67"/>
        <v>619353.88222874538</v>
      </c>
      <c r="L194" s="423"/>
      <c r="M194" s="423"/>
      <c r="N194" s="82">
        <f t="shared" si="65"/>
        <v>708629.99999999988</v>
      </c>
      <c r="O194" s="82"/>
    </row>
  </sheetData>
  <mergeCells count="5">
    <mergeCell ref="M111:M112"/>
    <mergeCell ref="N130:N131"/>
    <mergeCell ref="O130:O131"/>
    <mergeCell ref="N164:N165"/>
    <mergeCell ref="O164:O165"/>
  </mergeCells>
  <phoneticPr fontId="24" type="noConversion"/>
  <conditionalFormatting sqref="C15:D15">
    <cfRule type="cellIs" dxfId="1" priority="1" stopIfTrue="1" operator="notEqual">
      <formula>1</formula>
    </cfRule>
  </conditionalFormatting>
  <pageMargins left="0.78740157480314965" right="0.78740157480314965" top="0.98425196850393704" bottom="0.98425196850393704" header="0.51181102362204722" footer="0.51181102362204722"/>
  <pageSetup paperSize="9" scale="3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945"/>
  <sheetViews>
    <sheetView workbookViewId="0">
      <pane ySplit="1" topLeftCell="A920" activePane="bottomLeft" state="frozen"/>
      <selection activeCell="G28" sqref="G28"/>
      <selection pane="bottomLeft" activeCell="N814" sqref="N814"/>
    </sheetView>
  </sheetViews>
  <sheetFormatPr baseColWidth="10" defaultColWidth="11.44140625" defaultRowHeight="13.2" x14ac:dyDescent="0.25"/>
  <cols>
    <col min="8" max="11" width="11.44140625" style="404"/>
  </cols>
  <sheetData>
    <row r="1" spans="1:13" s="395" customFormat="1" ht="66" x14ac:dyDescent="0.25">
      <c r="A1" s="395" t="s">
        <v>1627</v>
      </c>
      <c r="B1" s="395" t="s">
        <v>787</v>
      </c>
      <c r="C1" s="395" t="s">
        <v>788</v>
      </c>
      <c r="D1" s="395" t="s">
        <v>1418</v>
      </c>
      <c r="E1" s="395" t="s">
        <v>2150</v>
      </c>
      <c r="F1" s="395" t="s">
        <v>1811</v>
      </c>
      <c r="G1" s="395" t="s">
        <v>510</v>
      </c>
      <c r="H1" s="395" t="s">
        <v>512</v>
      </c>
      <c r="I1" s="395" t="s">
        <v>240</v>
      </c>
      <c r="J1" s="403" t="s">
        <v>793</v>
      </c>
      <c r="K1" s="403" t="s">
        <v>794</v>
      </c>
      <c r="L1" s="403" t="s">
        <v>2800</v>
      </c>
      <c r="M1" s="395" t="s">
        <v>795</v>
      </c>
    </row>
    <row r="2" spans="1:13" x14ac:dyDescent="0.25">
      <c r="A2" s="386" t="s">
        <v>986</v>
      </c>
      <c r="B2">
        <v>81738500</v>
      </c>
      <c r="C2" t="s">
        <v>2226</v>
      </c>
      <c r="D2" t="s">
        <v>1287</v>
      </c>
      <c r="E2">
        <v>653010</v>
      </c>
      <c r="F2" t="s">
        <v>1813</v>
      </c>
      <c r="G2" t="s">
        <v>530</v>
      </c>
      <c r="H2">
        <v>2012</v>
      </c>
      <c r="I2" t="s">
        <v>1269</v>
      </c>
      <c r="J2">
        <v>85041.879042675049</v>
      </c>
      <c r="K2">
        <v>399696.83150057279</v>
      </c>
      <c r="L2">
        <v>484738.71054324787</v>
      </c>
      <c r="M2" t="s">
        <v>1339</v>
      </c>
    </row>
    <row r="3" spans="1:13" x14ac:dyDescent="0.25">
      <c r="A3" s="386" t="s">
        <v>986</v>
      </c>
      <c r="B3">
        <v>81738600</v>
      </c>
      <c r="C3" t="s">
        <v>2226</v>
      </c>
      <c r="D3" t="s">
        <v>1288</v>
      </c>
      <c r="E3">
        <v>652510</v>
      </c>
      <c r="F3" t="s">
        <v>1813</v>
      </c>
      <c r="G3" t="s">
        <v>530</v>
      </c>
      <c r="H3">
        <v>2012</v>
      </c>
      <c r="I3" t="s">
        <v>1285</v>
      </c>
      <c r="J3">
        <v>85041.879042675049</v>
      </c>
      <c r="K3">
        <v>399696.83150057279</v>
      </c>
      <c r="L3">
        <v>484738.71054324787</v>
      </c>
      <c r="M3" t="s">
        <v>1322</v>
      </c>
    </row>
    <row r="4" spans="1:13" x14ac:dyDescent="0.25">
      <c r="A4" s="386" t="s">
        <v>986</v>
      </c>
      <c r="B4">
        <v>81741800</v>
      </c>
      <c r="C4" t="s">
        <v>2224</v>
      </c>
      <c r="D4" t="s">
        <v>1784</v>
      </c>
      <c r="E4" t="s">
        <v>2177</v>
      </c>
      <c r="F4" t="s">
        <v>1812</v>
      </c>
      <c r="G4" t="s">
        <v>527</v>
      </c>
      <c r="H4">
        <v>2012</v>
      </c>
      <c r="I4">
        <v>1411</v>
      </c>
      <c r="J4">
        <v>74402.716550563549</v>
      </c>
      <c r="K4">
        <v>499561.0968394982</v>
      </c>
      <c r="L4">
        <v>573963.81339006172</v>
      </c>
      <c r="M4" t="s">
        <v>1802</v>
      </c>
    </row>
    <row r="5" spans="1:13" x14ac:dyDescent="0.25">
      <c r="A5" s="386" t="s">
        <v>986</v>
      </c>
      <c r="B5">
        <v>81711600</v>
      </c>
      <c r="C5" t="s">
        <v>2227</v>
      </c>
      <c r="D5" t="s">
        <v>600</v>
      </c>
      <c r="E5">
        <v>662005</v>
      </c>
      <c r="F5" t="s">
        <v>1813</v>
      </c>
      <c r="H5">
        <v>2010</v>
      </c>
      <c r="I5" t="s">
        <v>540</v>
      </c>
      <c r="J5">
        <v>7436.7006103455033</v>
      </c>
      <c r="K5">
        <v>49932.13266946267</v>
      </c>
      <c r="L5">
        <v>57368.833279808176</v>
      </c>
      <c r="M5" t="s">
        <v>656</v>
      </c>
    </row>
    <row r="6" spans="1:13" x14ac:dyDescent="0.25">
      <c r="A6" s="386" t="s">
        <v>986</v>
      </c>
      <c r="B6">
        <v>81741700</v>
      </c>
      <c r="C6" t="s">
        <v>2227</v>
      </c>
      <c r="D6" t="s">
        <v>1697</v>
      </c>
      <c r="E6" t="s">
        <v>2164</v>
      </c>
      <c r="F6" t="s">
        <v>1813</v>
      </c>
      <c r="H6">
        <v>2012</v>
      </c>
      <c r="I6">
        <v>1402</v>
      </c>
      <c r="J6">
        <v>7436.7006103455033</v>
      </c>
      <c r="K6">
        <v>49932.13266946267</v>
      </c>
      <c r="L6">
        <v>57368.833279808176</v>
      </c>
      <c r="M6" t="s">
        <v>1712</v>
      </c>
    </row>
    <row r="7" spans="1:13" x14ac:dyDescent="0.25">
      <c r="A7" s="386" t="s">
        <v>986</v>
      </c>
      <c r="B7">
        <v>81741200</v>
      </c>
      <c r="C7" t="s">
        <v>2225</v>
      </c>
      <c r="D7" t="s">
        <v>1990</v>
      </c>
      <c r="E7" t="s">
        <v>2178</v>
      </c>
      <c r="F7" t="s">
        <v>1812</v>
      </c>
      <c r="G7" t="s">
        <v>527</v>
      </c>
      <c r="H7">
        <v>2014</v>
      </c>
      <c r="I7">
        <v>1511</v>
      </c>
      <c r="J7">
        <v>89276.117771254561</v>
      </c>
      <c r="K7">
        <v>599425.36217842356</v>
      </c>
      <c r="L7">
        <v>688701.47994967806</v>
      </c>
      <c r="M7" t="s">
        <v>1996</v>
      </c>
    </row>
    <row r="8" spans="1:13" x14ac:dyDescent="0.25">
      <c r="A8" s="386" t="s">
        <v>986</v>
      </c>
      <c r="B8">
        <v>81742300</v>
      </c>
      <c r="C8" t="s">
        <v>557</v>
      </c>
      <c r="D8" t="s">
        <v>1588</v>
      </c>
      <c r="F8" t="s">
        <v>1812</v>
      </c>
      <c r="H8">
        <v>2014</v>
      </c>
      <c r="I8"/>
      <c r="J8">
        <v>59529.315329872537</v>
      </c>
      <c r="K8">
        <v>399696.83150057279</v>
      </c>
      <c r="L8">
        <v>459226.14683044533</v>
      </c>
      <c r="M8" t="s">
        <v>808</v>
      </c>
    </row>
    <row r="9" spans="1:13" x14ac:dyDescent="0.25">
      <c r="A9" s="386" t="s">
        <v>986</v>
      </c>
      <c r="B9">
        <v>81158800</v>
      </c>
      <c r="C9" t="s">
        <v>2228</v>
      </c>
      <c r="D9" t="s">
        <v>1384</v>
      </c>
      <c r="F9" t="s">
        <v>1813</v>
      </c>
      <c r="H9">
        <v>2013</v>
      </c>
      <c r="I9"/>
      <c r="J9">
        <v>63768.655550896117</v>
      </c>
      <c r="K9">
        <v>599425.36217842356</v>
      </c>
      <c r="L9">
        <v>663194.01772931963</v>
      </c>
      <c r="M9" t="s">
        <v>1594</v>
      </c>
    </row>
    <row r="10" spans="1:13" x14ac:dyDescent="0.25">
      <c r="A10" s="386" t="s">
        <v>986</v>
      </c>
      <c r="B10">
        <v>81158801</v>
      </c>
      <c r="C10" t="s">
        <v>2228</v>
      </c>
      <c r="D10" t="s">
        <v>1384</v>
      </c>
      <c r="F10" t="s">
        <v>1813</v>
      </c>
      <c r="H10">
        <v>2013</v>
      </c>
      <c r="I10"/>
      <c r="J10">
        <v>63768.655550896117</v>
      </c>
      <c r="K10">
        <v>599425.36217842356</v>
      </c>
      <c r="L10">
        <v>663194.01772931963</v>
      </c>
      <c r="M10" t="s">
        <v>1594</v>
      </c>
    </row>
    <row r="11" spans="1:13" x14ac:dyDescent="0.25">
      <c r="A11" s="386" t="s">
        <v>986</v>
      </c>
      <c r="B11">
        <v>81158805</v>
      </c>
      <c r="C11" t="s">
        <v>2228</v>
      </c>
      <c r="D11" t="s">
        <v>1384</v>
      </c>
      <c r="F11" t="s">
        <v>1813</v>
      </c>
      <c r="H11">
        <v>2013</v>
      </c>
      <c r="I11"/>
      <c r="J11">
        <v>10623.858014779291</v>
      </c>
      <c r="K11">
        <v>99864.265338925339</v>
      </c>
      <c r="L11">
        <v>110488.12335370464</v>
      </c>
      <c r="M11" t="s">
        <v>1594</v>
      </c>
    </row>
    <row r="12" spans="1:13" x14ac:dyDescent="0.25">
      <c r="A12" s="386" t="s">
        <v>986</v>
      </c>
      <c r="B12">
        <v>81749500</v>
      </c>
      <c r="C12" t="s">
        <v>2227</v>
      </c>
      <c r="D12" t="s">
        <v>1788</v>
      </c>
      <c r="E12" t="s">
        <v>2165</v>
      </c>
      <c r="F12" t="s">
        <v>1813</v>
      </c>
      <c r="H12">
        <v>2013</v>
      </c>
      <c r="I12">
        <v>1409</v>
      </c>
      <c r="J12">
        <v>59529.315329872537</v>
      </c>
      <c r="K12">
        <v>399696.83150057279</v>
      </c>
      <c r="L12">
        <v>459226.14683044533</v>
      </c>
      <c r="M12" t="s">
        <v>1803</v>
      </c>
    </row>
    <row r="13" spans="1:13" x14ac:dyDescent="0.25">
      <c r="A13" s="386" t="s">
        <v>986</v>
      </c>
      <c r="B13">
        <v>81750500</v>
      </c>
      <c r="C13" t="s">
        <v>2224</v>
      </c>
      <c r="D13" t="s">
        <v>1773</v>
      </c>
      <c r="E13">
        <v>632505</v>
      </c>
      <c r="F13" t="s">
        <v>1812</v>
      </c>
      <c r="G13" t="s">
        <v>527</v>
      </c>
      <c r="H13">
        <v>2013</v>
      </c>
      <c r="I13">
        <v>1408</v>
      </c>
      <c r="J13">
        <v>52083.687107749902</v>
      </c>
      <c r="K13">
        <v>349704.75629489223</v>
      </c>
      <c r="L13">
        <v>401788.44340264215</v>
      </c>
      <c r="M13" t="s">
        <v>1777</v>
      </c>
    </row>
    <row r="14" spans="1:13" x14ac:dyDescent="0.25">
      <c r="A14" s="386" t="s">
        <v>986</v>
      </c>
      <c r="B14">
        <v>81750700</v>
      </c>
      <c r="C14" t="s">
        <v>2227</v>
      </c>
      <c r="D14" t="s">
        <v>1607</v>
      </c>
      <c r="E14" t="s">
        <v>2191</v>
      </c>
      <c r="F14" t="s">
        <v>1812</v>
      </c>
      <c r="H14">
        <v>2013</v>
      </c>
      <c r="I14">
        <v>1310</v>
      </c>
      <c r="J14">
        <v>89276.117771254561</v>
      </c>
      <c r="K14">
        <v>599425.36217842356</v>
      </c>
      <c r="L14">
        <v>688701.47994967806</v>
      </c>
      <c r="M14" t="s">
        <v>1618</v>
      </c>
    </row>
    <row r="15" spans="1:13" x14ac:dyDescent="0.25">
      <c r="A15" s="386" t="s">
        <v>986</v>
      </c>
      <c r="B15">
        <v>81751100</v>
      </c>
      <c r="C15" t="s">
        <v>2224</v>
      </c>
      <c r="D15" t="s">
        <v>1748</v>
      </c>
      <c r="E15" t="s">
        <v>2172</v>
      </c>
      <c r="F15" t="s">
        <v>1812</v>
      </c>
      <c r="G15" t="s">
        <v>527</v>
      </c>
      <c r="H15">
        <v>2013</v>
      </c>
      <c r="I15">
        <v>1409</v>
      </c>
      <c r="J15">
        <v>59529.315329872537</v>
      </c>
      <c r="K15">
        <v>399696.83150057279</v>
      </c>
      <c r="L15">
        <v>459226.14683044533</v>
      </c>
      <c r="M15" t="s">
        <v>1763</v>
      </c>
    </row>
    <row r="16" spans="1:13" x14ac:dyDescent="0.25">
      <c r="A16" s="386" t="s">
        <v>986</v>
      </c>
      <c r="B16">
        <v>81751200</v>
      </c>
      <c r="C16" t="s">
        <v>810</v>
      </c>
      <c r="D16" t="s">
        <v>1796</v>
      </c>
      <c r="E16" t="s">
        <v>2163</v>
      </c>
      <c r="F16" t="s">
        <v>1812</v>
      </c>
      <c r="H16">
        <v>2013</v>
      </c>
      <c r="I16">
        <v>1408</v>
      </c>
      <c r="J16">
        <v>37202.633648392788</v>
      </c>
      <c r="K16">
        <v>349704.75629489223</v>
      </c>
      <c r="L16">
        <v>386907.38994328503</v>
      </c>
      <c r="M16" t="s">
        <v>1803</v>
      </c>
    </row>
    <row r="17" spans="1:13" x14ac:dyDescent="0.25">
      <c r="A17" s="386" t="s">
        <v>986</v>
      </c>
      <c r="B17">
        <v>81751500</v>
      </c>
      <c r="C17" t="s">
        <v>2227</v>
      </c>
      <c r="D17" t="s">
        <v>2156</v>
      </c>
      <c r="E17" t="s">
        <v>2165</v>
      </c>
      <c r="F17" t="s">
        <v>1812</v>
      </c>
      <c r="H17">
        <v>2013</v>
      </c>
      <c r="I17">
        <v>1508</v>
      </c>
      <c r="J17">
        <v>89276.117771254561</v>
      </c>
      <c r="K17">
        <v>599425.36217842356</v>
      </c>
      <c r="L17">
        <v>688701.47994967806</v>
      </c>
      <c r="M17" t="s">
        <v>2004</v>
      </c>
    </row>
    <row r="18" spans="1:13" x14ac:dyDescent="0.25">
      <c r="A18" s="386" t="s">
        <v>986</v>
      </c>
      <c r="B18">
        <v>81751700</v>
      </c>
      <c r="C18" t="s">
        <v>2227</v>
      </c>
      <c r="D18" t="s">
        <v>1751</v>
      </c>
      <c r="E18" t="s">
        <v>2165</v>
      </c>
      <c r="F18" t="s">
        <v>1812</v>
      </c>
      <c r="H18">
        <v>2013</v>
      </c>
      <c r="I18">
        <v>1408</v>
      </c>
      <c r="J18">
        <v>52083.687107749902</v>
      </c>
      <c r="K18">
        <v>349704.75629489223</v>
      </c>
      <c r="L18">
        <v>401788.44340264215</v>
      </c>
      <c r="M18" t="s">
        <v>1764</v>
      </c>
    </row>
    <row r="19" spans="1:13" x14ac:dyDescent="0.25">
      <c r="A19" s="386" t="s">
        <v>986</v>
      </c>
      <c r="B19">
        <v>81752000</v>
      </c>
      <c r="C19" t="s">
        <v>2224</v>
      </c>
      <c r="D19" t="s">
        <v>1661</v>
      </c>
      <c r="E19" t="s">
        <v>2173</v>
      </c>
      <c r="F19" t="s">
        <v>1812</v>
      </c>
      <c r="H19">
        <v>2013</v>
      </c>
      <c r="I19">
        <v>1403</v>
      </c>
      <c r="J19">
        <v>14873.401220691007</v>
      </c>
      <c r="K19">
        <v>99864.265338925339</v>
      </c>
      <c r="L19">
        <v>114737.66655961635</v>
      </c>
      <c r="M19" t="s">
        <v>1671</v>
      </c>
    </row>
    <row r="20" spans="1:13" x14ac:dyDescent="0.25">
      <c r="A20" s="386" t="s">
        <v>986</v>
      </c>
      <c r="B20">
        <v>81752100</v>
      </c>
      <c r="C20" t="s">
        <v>2224</v>
      </c>
      <c r="D20" t="s">
        <v>1839</v>
      </c>
      <c r="E20" t="s">
        <v>2173</v>
      </c>
      <c r="F20" t="s">
        <v>1812</v>
      </c>
      <c r="G20" t="s">
        <v>527</v>
      </c>
      <c r="H20">
        <v>2013</v>
      </c>
      <c r="I20">
        <v>1501</v>
      </c>
      <c r="J20">
        <v>89276.117771254561</v>
      </c>
      <c r="K20">
        <v>599425.36217842356</v>
      </c>
      <c r="L20">
        <v>688701.47994967806</v>
      </c>
      <c r="M20" t="s">
        <v>1873</v>
      </c>
    </row>
    <row r="21" spans="1:13" x14ac:dyDescent="0.25">
      <c r="A21" s="386" t="s">
        <v>986</v>
      </c>
      <c r="B21">
        <v>81752200</v>
      </c>
      <c r="C21" t="s">
        <v>2224</v>
      </c>
      <c r="D21" t="s">
        <v>1662</v>
      </c>
      <c r="E21" t="s">
        <v>2172</v>
      </c>
      <c r="F21" t="s">
        <v>1812</v>
      </c>
      <c r="H21">
        <v>2013</v>
      </c>
      <c r="I21">
        <v>1403</v>
      </c>
      <c r="J21">
        <v>14873.401220691007</v>
      </c>
      <c r="K21">
        <v>99864.265338925339</v>
      </c>
      <c r="L21">
        <v>114737.66655961635</v>
      </c>
      <c r="M21" t="s">
        <v>1672</v>
      </c>
    </row>
    <row r="22" spans="1:13" x14ac:dyDescent="0.25">
      <c r="A22" s="386" t="s">
        <v>986</v>
      </c>
      <c r="B22">
        <v>81752400</v>
      </c>
      <c r="C22" t="s">
        <v>2225</v>
      </c>
      <c r="D22" t="s">
        <v>1836</v>
      </c>
      <c r="E22" t="s">
        <v>2186</v>
      </c>
      <c r="F22" t="s">
        <v>1812</v>
      </c>
      <c r="G22" t="s">
        <v>527</v>
      </c>
      <c r="H22">
        <v>2013</v>
      </c>
      <c r="I22">
        <v>1501</v>
      </c>
      <c r="J22">
        <v>89276.117771254561</v>
      </c>
      <c r="K22">
        <v>599425.36217842356</v>
      </c>
      <c r="L22">
        <v>688701.47994967806</v>
      </c>
      <c r="M22" t="s">
        <v>1874</v>
      </c>
    </row>
    <row r="23" spans="1:13" x14ac:dyDescent="0.25">
      <c r="A23" s="386" t="s">
        <v>986</v>
      </c>
      <c r="B23">
        <v>81753300</v>
      </c>
      <c r="C23" t="s">
        <v>2227</v>
      </c>
      <c r="D23" t="s">
        <v>1752</v>
      </c>
      <c r="E23" t="s">
        <v>2165</v>
      </c>
      <c r="F23" t="s">
        <v>1812</v>
      </c>
      <c r="H23">
        <v>2013</v>
      </c>
      <c r="I23">
        <v>1409</v>
      </c>
      <c r="J23">
        <v>59529.315329872537</v>
      </c>
      <c r="K23">
        <v>399696.83150057279</v>
      </c>
      <c r="L23">
        <v>459226.14683044533</v>
      </c>
      <c r="M23" t="s">
        <v>1764</v>
      </c>
    </row>
    <row r="24" spans="1:13" x14ac:dyDescent="0.25">
      <c r="A24" s="386" t="s">
        <v>986</v>
      </c>
      <c r="B24">
        <v>81753400</v>
      </c>
      <c r="C24" t="s">
        <v>2224</v>
      </c>
      <c r="D24" t="s">
        <v>1838</v>
      </c>
      <c r="E24" t="s">
        <v>2174</v>
      </c>
      <c r="F24" t="s">
        <v>1812</v>
      </c>
      <c r="G24" t="s">
        <v>527</v>
      </c>
      <c r="H24">
        <v>2013</v>
      </c>
      <c r="I24">
        <v>1501</v>
      </c>
      <c r="J24">
        <v>89276.117771254561</v>
      </c>
      <c r="K24">
        <v>599425.36217842356</v>
      </c>
      <c r="L24">
        <v>688701.47994967806</v>
      </c>
      <c r="M24" t="s">
        <v>1873</v>
      </c>
    </row>
    <row r="25" spans="1:13" x14ac:dyDescent="0.25">
      <c r="A25" s="386" t="s">
        <v>986</v>
      </c>
      <c r="B25">
        <v>81754000</v>
      </c>
      <c r="C25" t="s">
        <v>2224</v>
      </c>
      <c r="D25" t="s">
        <v>1860</v>
      </c>
      <c r="E25" t="s">
        <v>2172</v>
      </c>
      <c r="F25" t="s">
        <v>1812</v>
      </c>
      <c r="G25" t="s">
        <v>527</v>
      </c>
      <c r="H25">
        <v>2013</v>
      </c>
      <c r="I25">
        <v>1501</v>
      </c>
      <c r="J25">
        <v>89276.117771254561</v>
      </c>
      <c r="K25">
        <v>599425.36217842356</v>
      </c>
      <c r="L25">
        <v>688701.47994967806</v>
      </c>
      <c r="M25" t="s">
        <v>1875</v>
      </c>
    </row>
    <row r="26" spans="1:13" x14ac:dyDescent="0.25">
      <c r="A26" s="386" t="s">
        <v>986</v>
      </c>
      <c r="B26">
        <v>81754100</v>
      </c>
      <c r="C26" t="s">
        <v>2224</v>
      </c>
      <c r="D26" t="s">
        <v>2600</v>
      </c>
      <c r="H26">
        <v>2015</v>
      </c>
      <c r="I26"/>
      <c r="J26">
        <v>59529.315329872537</v>
      </c>
      <c r="K26">
        <v>399696.83150057279</v>
      </c>
      <c r="L26">
        <v>459226.14683044533</v>
      </c>
      <c r="M26" t="s">
        <v>1594</v>
      </c>
    </row>
    <row r="27" spans="1:13" x14ac:dyDescent="0.25">
      <c r="A27" s="386" t="s">
        <v>986</v>
      </c>
      <c r="B27">
        <v>81754500</v>
      </c>
      <c r="C27" t="s">
        <v>2227</v>
      </c>
      <c r="D27" t="s">
        <v>1909</v>
      </c>
      <c r="E27">
        <v>662005</v>
      </c>
      <c r="F27" t="s">
        <v>1813</v>
      </c>
      <c r="H27">
        <v>2014</v>
      </c>
      <c r="I27">
        <v>1401</v>
      </c>
      <c r="J27">
        <v>7436.7006103455033</v>
      </c>
      <c r="K27">
        <v>49932.13266946267</v>
      </c>
      <c r="L27">
        <v>57368.833279808176</v>
      </c>
      <c r="M27" t="s">
        <v>1448</v>
      </c>
    </row>
    <row r="28" spans="1:13" x14ac:dyDescent="0.25">
      <c r="A28" s="386" t="s">
        <v>986</v>
      </c>
      <c r="B28">
        <v>81757400</v>
      </c>
      <c r="C28" t="s">
        <v>2225</v>
      </c>
      <c r="D28" t="s">
        <v>1652</v>
      </c>
      <c r="E28" t="s">
        <v>2205</v>
      </c>
      <c r="F28" t="s">
        <v>1813</v>
      </c>
      <c r="H28">
        <v>2014</v>
      </c>
      <c r="I28">
        <v>1402</v>
      </c>
      <c r="J28">
        <v>7436.7006103455033</v>
      </c>
      <c r="K28">
        <v>49932.13266946267</v>
      </c>
      <c r="L28">
        <v>57368.833279808176</v>
      </c>
      <c r="M28" t="s">
        <v>1664</v>
      </c>
    </row>
    <row r="29" spans="1:13" x14ac:dyDescent="0.25">
      <c r="A29" s="386" t="s">
        <v>986</v>
      </c>
      <c r="B29">
        <v>81757900</v>
      </c>
      <c r="C29" t="s">
        <v>2223</v>
      </c>
      <c r="D29" t="s">
        <v>1792</v>
      </c>
      <c r="E29" t="s">
        <v>2204</v>
      </c>
      <c r="F29" t="s">
        <v>1813</v>
      </c>
      <c r="H29">
        <v>2014</v>
      </c>
      <c r="I29">
        <v>1409</v>
      </c>
      <c r="J29">
        <v>59529.315329872537</v>
      </c>
      <c r="K29">
        <v>399696.83150057279</v>
      </c>
      <c r="L29">
        <v>459226.14683044533</v>
      </c>
      <c r="M29" t="s">
        <v>1803</v>
      </c>
    </row>
    <row r="30" spans="1:13" x14ac:dyDescent="0.25">
      <c r="A30" s="386" t="s">
        <v>986</v>
      </c>
      <c r="B30">
        <v>81758000</v>
      </c>
      <c r="C30" t="s">
        <v>2223</v>
      </c>
      <c r="D30" t="s">
        <v>1793</v>
      </c>
      <c r="E30" t="s">
        <v>2171</v>
      </c>
      <c r="F30" t="s">
        <v>1813</v>
      </c>
      <c r="H30">
        <v>2014</v>
      </c>
      <c r="I30">
        <v>1410</v>
      </c>
      <c r="J30">
        <v>66966.015940218043</v>
      </c>
      <c r="K30">
        <v>449628.9641700355</v>
      </c>
      <c r="L30">
        <v>516594.98011025356</v>
      </c>
      <c r="M30" t="s">
        <v>1803</v>
      </c>
    </row>
    <row r="31" spans="1:13" x14ac:dyDescent="0.25">
      <c r="A31" s="386" t="s">
        <v>986</v>
      </c>
      <c r="B31">
        <v>81758100</v>
      </c>
      <c r="C31" t="s">
        <v>2226</v>
      </c>
      <c r="D31" t="s">
        <v>1527</v>
      </c>
      <c r="F31" t="s">
        <v>1813</v>
      </c>
      <c r="H31">
        <v>2014</v>
      </c>
      <c r="I31"/>
      <c r="J31">
        <v>85041.879042675049</v>
      </c>
      <c r="K31">
        <v>399696.83150057279</v>
      </c>
      <c r="L31">
        <v>484738.71054324787</v>
      </c>
      <c r="M31" t="s">
        <v>1594</v>
      </c>
    </row>
    <row r="32" spans="1:13" x14ac:dyDescent="0.25">
      <c r="A32" s="386" t="s">
        <v>986</v>
      </c>
      <c r="B32">
        <v>81758200</v>
      </c>
      <c r="C32" t="s">
        <v>2226</v>
      </c>
      <c r="D32" t="s">
        <v>1527</v>
      </c>
      <c r="F32" t="s">
        <v>1813</v>
      </c>
      <c r="H32">
        <v>2014</v>
      </c>
      <c r="I32"/>
      <c r="J32">
        <v>85041.879042675049</v>
      </c>
      <c r="K32">
        <v>399696.83150057279</v>
      </c>
      <c r="L32">
        <v>484738.71054324787</v>
      </c>
      <c r="M32" t="s">
        <v>1594</v>
      </c>
    </row>
    <row r="33" spans="1:13" x14ac:dyDescent="0.25">
      <c r="A33" s="386" t="s">
        <v>986</v>
      </c>
      <c r="B33">
        <v>81758300</v>
      </c>
      <c r="C33" t="s">
        <v>2226</v>
      </c>
      <c r="D33" t="s">
        <v>1527</v>
      </c>
      <c r="F33" t="s">
        <v>1813</v>
      </c>
      <c r="H33">
        <v>2014</v>
      </c>
      <c r="I33"/>
      <c r="J33">
        <v>85041.879042675049</v>
      </c>
      <c r="K33">
        <v>399696.83150057279</v>
      </c>
      <c r="L33">
        <v>484738.71054324787</v>
      </c>
      <c r="M33" t="s">
        <v>1594</v>
      </c>
    </row>
    <row r="34" spans="1:13" x14ac:dyDescent="0.25">
      <c r="A34" s="386" t="s">
        <v>986</v>
      </c>
      <c r="B34">
        <v>81758400</v>
      </c>
      <c r="C34" t="s">
        <v>2226</v>
      </c>
      <c r="D34" t="s">
        <v>1527</v>
      </c>
      <c r="F34" t="s">
        <v>1813</v>
      </c>
      <c r="H34">
        <v>2014</v>
      </c>
      <c r="I34"/>
      <c r="J34">
        <v>85041.879042675049</v>
      </c>
      <c r="K34">
        <v>399696.83150057279</v>
      </c>
      <c r="L34">
        <v>484738.71054324787</v>
      </c>
      <c r="M34" t="s">
        <v>1594</v>
      </c>
    </row>
    <row r="35" spans="1:13" x14ac:dyDescent="0.25">
      <c r="A35" s="386" t="s">
        <v>986</v>
      </c>
      <c r="B35">
        <v>81758500</v>
      </c>
      <c r="C35" t="s">
        <v>2226</v>
      </c>
      <c r="D35" t="s">
        <v>1527</v>
      </c>
      <c r="F35" t="s">
        <v>1813</v>
      </c>
      <c r="H35">
        <v>2014</v>
      </c>
      <c r="I35"/>
      <c r="J35">
        <v>85041.879042675049</v>
      </c>
      <c r="K35">
        <v>399696.83150057279</v>
      </c>
      <c r="L35">
        <v>484738.71054324787</v>
      </c>
      <c r="M35" t="s">
        <v>1594</v>
      </c>
    </row>
    <row r="36" spans="1:13" x14ac:dyDescent="0.25">
      <c r="A36" s="386" t="s">
        <v>986</v>
      </c>
      <c r="B36">
        <v>81758600</v>
      </c>
      <c r="C36" t="s">
        <v>2226</v>
      </c>
      <c r="D36" t="s">
        <v>1527</v>
      </c>
      <c r="F36" t="s">
        <v>1813</v>
      </c>
      <c r="H36">
        <v>2014</v>
      </c>
      <c r="I36"/>
      <c r="J36">
        <v>85041.879042675049</v>
      </c>
      <c r="K36">
        <v>399696.83150057279</v>
      </c>
      <c r="L36">
        <v>484738.71054324787</v>
      </c>
      <c r="M36" t="s">
        <v>1594</v>
      </c>
    </row>
    <row r="37" spans="1:13" x14ac:dyDescent="0.25">
      <c r="A37" s="386" t="s">
        <v>986</v>
      </c>
      <c r="B37">
        <v>81758700</v>
      </c>
      <c r="C37" t="s">
        <v>2226</v>
      </c>
      <c r="D37" t="s">
        <v>1527</v>
      </c>
      <c r="F37" t="s">
        <v>1813</v>
      </c>
      <c r="H37">
        <v>2014</v>
      </c>
      <c r="I37"/>
      <c r="J37">
        <v>85041.879042675049</v>
      </c>
      <c r="K37">
        <v>399696.83150057279</v>
      </c>
      <c r="L37">
        <v>484738.71054324787</v>
      </c>
      <c r="M37" t="s">
        <v>1594</v>
      </c>
    </row>
    <row r="38" spans="1:13" x14ac:dyDescent="0.25">
      <c r="A38" s="386" t="s">
        <v>986</v>
      </c>
      <c r="B38">
        <v>81758800</v>
      </c>
      <c r="C38" t="s">
        <v>2226</v>
      </c>
      <c r="D38" t="s">
        <v>1527</v>
      </c>
      <c r="F38" t="s">
        <v>1813</v>
      </c>
      <c r="H38">
        <v>2014</v>
      </c>
      <c r="I38"/>
      <c r="J38">
        <v>85041.879042675049</v>
      </c>
      <c r="K38">
        <v>399696.83150057279</v>
      </c>
      <c r="L38">
        <v>484738.71054324787</v>
      </c>
      <c r="M38" t="s">
        <v>1594</v>
      </c>
    </row>
    <row r="39" spans="1:13" x14ac:dyDescent="0.25">
      <c r="A39" s="386" t="s">
        <v>986</v>
      </c>
      <c r="B39">
        <v>81758900</v>
      </c>
      <c r="C39" t="s">
        <v>2226</v>
      </c>
      <c r="D39" t="s">
        <v>1527</v>
      </c>
      <c r="F39" t="s">
        <v>1813</v>
      </c>
      <c r="H39">
        <v>2014</v>
      </c>
      <c r="I39"/>
      <c r="J39">
        <v>85041.879042675049</v>
      </c>
      <c r="K39">
        <v>399696.83150057279</v>
      </c>
      <c r="L39">
        <v>484738.71054324787</v>
      </c>
      <c r="M39" t="s">
        <v>1594</v>
      </c>
    </row>
    <row r="40" spans="1:13" x14ac:dyDescent="0.25">
      <c r="A40" s="386" t="s">
        <v>986</v>
      </c>
      <c r="B40">
        <v>81759000</v>
      </c>
      <c r="C40" t="s">
        <v>2226</v>
      </c>
      <c r="D40" t="s">
        <v>1527</v>
      </c>
      <c r="F40" t="s">
        <v>1813</v>
      </c>
      <c r="H40">
        <v>2014</v>
      </c>
      <c r="I40"/>
      <c r="J40">
        <v>85041.879042675049</v>
      </c>
      <c r="K40">
        <v>399696.83150057279</v>
      </c>
      <c r="L40">
        <v>484738.71054324787</v>
      </c>
      <c r="M40" t="s">
        <v>1594</v>
      </c>
    </row>
    <row r="41" spans="1:13" x14ac:dyDescent="0.25">
      <c r="A41" s="386" t="s">
        <v>986</v>
      </c>
      <c r="B41">
        <v>81759100</v>
      </c>
      <c r="C41" t="s">
        <v>2226</v>
      </c>
      <c r="D41" t="s">
        <v>1527</v>
      </c>
      <c r="F41" t="s">
        <v>1813</v>
      </c>
      <c r="H41">
        <v>2014</v>
      </c>
      <c r="I41"/>
      <c r="J41">
        <v>85041.879042675049</v>
      </c>
      <c r="K41">
        <v>399696.83150057279</v>
      </c>
      <c r="L41">
        <v>484738.71054324787</v>
      </c>
      <c r="M41" t="s">
        <v>1594</v>
      </c>
    </row>
    <row r="42" spans="1:13" x14ac:dyDescent="0.25">
      <c r="A42" s="386" t="s">
        <v>986</v>
      </c>
      <c r="B42">
        <v>81759300</v>
      </c>
      <c r="C42" t="s">
        <v>810</v>
      </c>
      <c r="D42" t="s">
        <v>1872</v>
      </c>
      <c r="E42" t="s">
        <v>2163</v>
      </c>
      <c r="F42" t="s">
        <v>1813</v>
      </c>
      <c r="H42">
        <v>2014</v>
      </c>
      <c r="I42">
        <v>1410</v>
      </c>
      <c r="J42">
        <v>47832.868528727173</v>
      </c>
      <c r="K42">
        <v>449628.9641700355</v>
      </c>
      <c r="L42">
        <v>497461.83269876265</v>
      </c>
      <c r="M42" t="s">
        <v>1778</v>
      </c>
    </row>
    <row r="43" spans="1:13" x14ac:dyDescent="0.25">
      <c r="A43" s="386" t="s">
        <v>986</v>
      </c>
      <c r="B43">
        <v>81759400</v>
      </c>
      <c r="C43" t="s">
        <v>810</v>
      </c>
      <c r="D43" t="s">
        <v>1798</v>
      </c>
      <c r="E43" t="s">
        <v>2163</v>
      </c>
      <c r="F43" t="s">
        <v>1813</v>
      </c>
      <c r="H43">
        <v>2014</v>
      </c>
      <c r="I43">
        <v>1408</v>
      </c>
      <c r="J43">
        <v>37202.633648392788</v>
      </c>
      <c r="K43">
        <v>349704.75629489223</v>
      </c>
      <c r="L43">
        <v>386907.38994328503</v>
      </c>
      <c r="M43" t="s">
        <v>1803</v>
      </c>
    </row>
    <row r="44" spans="1:13" x14ac:dyDescent="0.25">
      <c r="A44" s="386" t="s">
        <v>986</v>
      </c>
      <c r="B44">
        <v>81759500</v>
      </c>
      <c r="C44" t="s">
        <v>810</v>
      </c>
      <c r="D44" t="s">
        <v>1527</v>
      </c>
      <c r="F44" t="s">
        <v>1813</v>
      </c>
      <c r="H44">
        <v>2014</v>
      </c>
      <c r="I44"/>
      <c r="J44">
        <v>63768.655550896117</v>
      </c>
      <c r="K44">
        <v>599425.36217842356</v>
      </c>
      <c r="L44">
        <v>663194.01772931963</v>
      </c>
      <c r="M44" t="s">
        <v>1594</v>
      </c>
    </row>
    <row r="45" spans="1:13" x14ac:dyDescent="0.25">
      <c r="A45" s="386" t="s">
        <v>986</v>
      </c>
      <c r="B45">
        <v>81759600</v>
      </c>
      <c r="C45" t="s">
        <v>810</v>
      </c>
      <c r="D45" t="s">
        <v>1527</v>
      </c>
      <c r="F45" t="s">
        <v>1813</v>
      </c>
      <c r="H45">
        <v>2014</v>
      </c>
      <c r="I45"/>
      <c r="J45">
        <v>63768.655550896117</v>
      </c>
      <c r="K45">
        <v>599425.36217842356</v>
      </c>
      <c r="L45">
        <v>663194.01772931963</v>
      </c>
      <c r="M45" t="s">
        <v>1594</v>
      </c>
    </row>
    <row r="46" spans="1:13" x14ac:dyDescent="0.25">
      <c r="A46" s="386" t="s">
        <v>986</v>
      </c>
      <c r="B46">
        <v>81759700</v>
      </c>
      <c r="C46" t="s">
        <v>810</v>
      </c>
      <c r="D46" t="s">
        <v>1527</v>
      </c>
      <c r="F46" t="s">
        <v>1813</v>
      </c>
      <c r="H46">
        <v>2014</v>
      </c>
      <c r="I46"/>
      <c r="J46">
        <v>63768.655550896117</v>
      </c>
      <c r="K46">
        <v>599425.36217842356</v>
      </c>
      <c r="L46">
        <v>663194.01772931963</v>
      </c>
      <c r="M46" t="s">
        <v>1594</v>
      </c>
    </row>
    <row r="47" spans="1:13" x14ac:dyDescent="0.25">
      <c r="A47" s="386" t="s">
        <v>986</v>
      </c>
      <c r="B47">
        <v>81759800</v>
      </c>
      <c r="C47" t="s">
        <v>810</v>
      </c>
      <c r="D47" t="s">
        <v>1799</v>
      </c>
      <c r="E47" t="s">
        <v>2163</v>
      </c>
      <c r="F47" t="s">
        <v>1813</v>
      </c>
      <c r="H47">
        <v>2014</v>
      </c>
      <c r="I47">
        <v>1408</v>
      </c>
      <c r="J47">
        <v>37202.633648392788</v>
      </c>
      <c r="K47">
        <v>349704.75629489223</v>
      </c>
      <c r="L47">
        <v>386907.38994328503</v>
      </c>
      <c r="M47" t="s">
        <v>1803</v>
      </c>
    </row>
    <row r="48" spans="1:13" x14ac:dyDescent="0.25">
      <c r="A48" s="386" t="s">
        <v>986</v>
      </c>
      <c r="B48">
        <v>81759900</v>
      </c>
      <c r="C48" t="s">
        <v>2225</v>
      </c>
      <c r="D48" t="s">
        <v>1659</v>
      </c>
      <c r="E48" t="s">
        <v>2182</v>
      </c>
      <c r="F48" t="s">
        <v>1813</v>
      </c>
      <c r="G48" t="s">
        <v>527</v>
      </c>
      <c r="H48">
        <v>2014</v>
      </c>
      <c r="I48">
        <v>1403</v>
      </c>
      <c r="J48">
        <v>14873.401220691007</v>
      </c>
      <c r="K48">
        <v>99864.265338925339</v>
      </c>
      <c r="L48">
        <v>114737.66655961635</v>
      </c>
      <c r="M48" t="s">
        <v>1675</v>
      </c>
    </row>
    <row r="49" spans="1:13" x14ac:dyDescent="0.25">
      <c r="A49" s="386" t="s">
        <v>986</v>
      </c>
      <c r="B49">
        <v>81760000</v>
      </c>
      <c r="C49" t="s">
        <v>2225</v>
      </c>
      <c r="D49" t="s">
        <v>1681</v>
      </c>
      <c r="E49" t="s">
        <v>2187</v>
      </c>
      <c r="F49" t="s">
        <v>1813</v>
      </c>
      <c r="G49" t="s">
        <v>527</v>
      </c>
      <c r="H49">
        <v>2014</v>
      </c>
      <c r="I49">
        <v>1407</v>
      </c>
      <c r="J49">
        <v>44638.058885627273</v>
      </c>
      <c r="K49">
        <v>299712.68108921172</v>
      </c>
      <c r="L49">
        <v>344350.73997483897</v>
      </c>
      <c r="M49" t="s">
        <v>1720</v>
      </c>
    </row>
    <row r="50" spans="1:13" x14ac:dyDescent="0.25">
      <c r="A50" s="386" t="s">
        <v>986</v>
      </c>
      <c r="B50">
        <v>81760100</v>
      </c>
      <c r="C50" t="s">
        <v>2225</v>
      </c>
      <c r="D50" t="s">
        <v>1683</v>
      </c>
      <c r="E50" t="s">
        <v>2187</v>
      </c>
      <c r="F50" t="s">
        <v>1813</v>
      </c>
      <c r="G50" t="s">
        <v>527</v>
      </c>
      <c r="H50">
        <v>2014</v>
      </c>
      <c r="I50">
        <v>1408</v>
      </c>
      <c r="J50">
        <v>52083.687107749902</v>
      </c>
      <c r="K50">
        <v>349704.75629489223</v>
      </c>
      <c r="L50">
        <v>401788.44340264215</v>
      </c>
      <c r="M50" t="s">
        <v>1733</v>
      </c>
    </row>
    <row r="51" spans="1:13" x14ac:dyDescent="0.25">
      <c r="A51" s="386" t="s">
        <v>986</v>
      </c>
      <c r="B51">
        <v>81760200</v>
      </c>
      <c r="C51" t="s">
        <v>2225</v>
      </c>
      <c r="D51" t="s">
        <v>1684</v>
      </c>
      <c r="E51" t="s">
        <v>2187</v>
      </c>
      <c r="F51" t="s">
        <v>1813</v>
      </c>
      <c r="G51" t="s">
        <v>527</v>
      </c>
      <c r="H51">
        <v>2014</v>
      </c>
      <c r="I51">
        <v>1408</v>
      </c>
      <c r="J51">
        <v>52083.687107749902</v>
      </c>
      <c r="K51">
        <v>349704.75629489223</v>
      </c>
      <c r="L51">
        <v>401788.44340264215</v>
      </c>
      <c r="M51" t="s">
        <v>1733</v>
      </c>
    </row>
    <row r="52" spans="1:13" x14ac:dyDescent="0.25">
      <c r="A52" s="386" t="s">
        <v>986</v>
      </c>
      <c r="B52">
        <v>81760300</v>
      </c>
      <c r="C52" t="s">
        <v>2225</v>
      </c>
      <c r="D52" t="s">
        <v>1685</v>
      </c>
      <c r="E52" t="s">
        <v>2178</v>
      </c>
      <c r="F52" t="s">
        <v>1813</v>
      </c>
      <c r="G52" t="s">
        <v>530</v>
      </c>
      <c r="H52">
        <v>2014</v>
      </c>
      <c r="I52">
        <v>1404</v>
      </c>
      <c r="J52">
        <v>22310.101831036511</v>
      </c>
      <c r="K52">
        <v>149796.39800838803</v>
      </c>
      <c r="L52">
        <v>172106.49983942453</v>
      </c>
      <c r="M52" t="s">
        <v>1689</v>
      </c>
    </row>
    <row r="53" spans="1:13" x14ac:dyDescent="0.25">
      <c r="A53" s="386" t="s">
        <v>986</v>
      </c>
      <c r="B53">
        <v>81760400</v>
      </c>
      <c r="C53" t="s">
        <v>2225</v>
      </c>
      <c r="D53" t="s">
        <v>1686</v>
      </c>
      <c r="E53" t="s">
        <v>2187</v>
      </c>
      <c r="F53" t="s">
        <v>1813</v>
      </c>
      <c r="G53" t="s">
        <v>527</v>
      </c>
      <c r="H53">
        <v>2014</v>
      </c>
      <c r="I53">
        <v>1408</v>
      </c>
      <c r="J53">
        <v>52083.687107749902</v>
      </c>
      <c r="K53">
        <v>349704.75629489223</v>
      </c>
      <c r="L53">
        <v>401788.44340264215</v>
      </c>
      <c r="M53" t="s">
        <v>1734</v>
      </c>
    </row>
    <row r="54" spans="1:13" x14ac:dyDescent="0.25">
      <c r="A54" s="386" t="s">
        <v>986</v>
      </c>
      <c r="B54">
        <v>81760500</v>
      </c>
      <c r="C54" t="s">
        <v>2225</v>
      </c>
      <c r="D54" t="s">
        <v>1696</v>
      </c>
      <c r="E54" t="s">
        <v>2187</v>
      </c>
      <c r="F54" t="s">
        <v>1813</v>
      </c>
      <c r="G54" t="s">
        <v>530</v>
      </c>
      <c r="H54">
        <v>2014</v>
      </c>
      <c r="I54">
        <v>1408</v>
      </c>
      <c r="J54">
        <v>52083.687107749902</v>
      </c>
      <c r="K54">
        <v>349704.75629489223</v>
      </c>
      <c r="L54">
        <v>401788.44340264215</v>
      </c>
      <c r="M54" t="s">
        <v>1735</v>
      </c>
    </row>
    <row r="55" spans="1:13" x14ac:dyDescent="0.25">
      <c r="A55" s="386" t="s">
        <v>986</v>
      </c>
      <c r="B55">
        <v>81760600</v>
      </c>
      <c r="C55" t="s">
        <v>2225</v>
      </c>
      <c r="D55" t="s">
        <v>1698</v>
      </c>
      <c r="E55" t="s">
        <v>2182</v>
      </c>
      <c r="F55" t="s">
        <v>1813</v>
      </c>
      <c r="G55" t="s">
        <v>527</v>
      </c>
      <c r="H55">
        <v>2014</v>
      </c>
      <c r="I55">
        <v>1408</v>
      </c>
      <c r="J55">
        <v>52083.687107749902</v>
      </c>
      <c r="K55">
        <v>349704.75629489223</v>
      </c>
      <c r="L55">
        <v>401788.44340264215</v>
      </c>
      <c r="M55" t="s">
        <v>1736</v>
      </c>
    </row>
    <row r="56" spans="1:13" x14ac:dyDescent="0.25">
      <c r="A56" s="386" t="s">
        <v>986</v>
      </c>
      <c r="B56">
        <v>81760700</v>
      </c>
      <c r="C56" t="s">
        <v>2225</v>
      </c>
      <c r="D56" t="s">
        <v>1699</v>
      </c>
      <c r="E56" t="s">
        <v>2178</v>
      </c>
      <c r="F56" t="s">
        <v>1813</v>
      </c>
      <c r="G56" t="s">
        <v>527</v>
      </c>
      <c r="H56">
        <v>2014</v>
      </c>
      <c r="I56">
        <v>1406</v>
      </c>
      <c r="J56">
        <v>37192.430663504645</v>
      </c>
      <c r="K56">
        <v>249720.60588353119</v>
      </c>
      <c r="L56">
        <v>286913.03654703585</v>
      </c>
      <c r="M56" t="s">
        <v>1713</v>
      </c>
    </row>
    <row r="57" spans="1:13" x14ac:dyDescent="0.25">
      <c r="A57" s="386" t="s">
        <v>986</v>
      </c>
      <c r="B57">
        <v>81760800</v>
      </c>
      <c r="C57" t="s">
        <v>2225</v>
      </c>
      <c r="D57" t="s">
        <v>1700</v>
      </c>
      <c r="E57" t="s">
        <v>2178</v>
      </c>
      <c r="F57" t="s">
        <v>1813</v>
      </c>
      <c r="G57" t="s">
        <v>527</v>
      </c>
      <c r="H57">
        <v>2014</v>
      </c>
      <c r="I57">
        <v>1406</v>
      </c>
      <c r="J57">
        <v>37192.430663504645</v>
      </c>
      <c r="K57">
        <v>249720.60588353119</v>
      </c>
      <c r="L57">
        <v>286913.03654703585</v>
      </c>
      <c r="M57" t="s">
        <v>1721</v>
      </c>
    </row>
    <row r="58" spans="1:13" x14ac:dyDescent="0.25">
      <c r="A58" s="386" t="s">
        <v>986</v>
      </c>
      <c r="B58">
        <v>81760900</v>
      </c>
      <c r="C58" t="s">
        <v>2227</v>
      </c>
      <c r="D58" t="s">
        <v>1753</v>
      </c>
      <c r="E58" t="s">
        <v>2164</v>
      </c>
      <c r="F58" t="s">
        <v>1813</v>
      </c>
      <c r="H58">
        <v>2014</v>
      </c>
      <c r="I58">
        <v>1406</v>
      </c>
      <c r="J58">
        <v>37192.430663504645</v>
      </c>
      <c r="K58">
        <v>249720.60588353119</v>
      </c>
      <c r="L58">
        <v>286913.03654703585</v>
      </c>
      <c r="M58" t="s">
        <v>1764</v>
      </c>
    </row>
    <row r="59" spans="1:13" x14ac:dyDescent="0.25">
      <c r="A59" s="386" t="s">
        <v>986</v>
      </c>
      <c r="B59">
        <v>81761000</v>
      </c>
      <c r="C59" t="s">
        <v>2227</v>
      </c>
      <c r="D59" t="s">
        <v>1918</v>
      </c>
      <c r="E59" t="s">
        <v>2190</v>
      </c>
      <c r="F59" t="s">
        <v>1813</v>
      </c>
      <c r="H59">
        <v>2014</v>
      </c>
      <c r="I59">
        <v>1503</v>
      </c>
      <c r="J59">
        <v>89276.117771254561</v>
      </c>
      <c r="K59">
        <v>599425.36217842356</v>
      </c>
      <c r="L59">
        <v>688701.47994967806</v>
      </c>
      <c r="M59" t="s">
        <v>1932</v>
      </c>
    </row>
    <row r="60" spans="1:13" x14ac:dyDescent="0.25">
      <c r="A60" s="386" t="s">
        <v>986</v>
      </c>
      <c r="B60">
        <v>81761100</v>
      </c>
      <c r="C60" t="s">
        <v>2227</v>
      </c>
      <c r="D60" t="s">
        <v>1754</v>
      </c>
      <c r="E60" t="s">
        <v>2190</v>
      </c>
      <c r="F60" t="s">
        <v>1813</v>
      </c>
      <c r="H60">
        <v>2014</v>
      </c>
      <c r="I60">
        <v>1408</v>
      </c>
      <c r="J60">
        <v>52083.687107749902</v>
      </c>
      <c r="K60">
        <v>349704.75629489223</v>
      </c>
      <c r="L60">
        <v>401788.44340264215</v>
      </c>
      <c r="M60" t="s">
        <v>1764</v>
      </c>
    </row>
    <row r="61" spans="1:13" x14ac:dyDescent="0.25">
      <c r="A61" s="386" t="s">
        <v>986</v>
      </c>
      <c r="B61">
        <v>81761200</v>
      </c>
      <c r="C61" t="s">
        <v>2227</v>
      </c>
      <c r="D61" t="s">
        <v>1744</v>
      </c>
      <c r="E61" t="s">
        <v>2192</v>
      </c>
      <c r="F61" t="s">
        <v>1813</v>
      </c>
      <c r="H61">
        <v>2014</v>
      </c>
      <c r="I61">
        <v>1408</v>
      </c>
      <c r="J61">
        <v>52083.687107749902</v>
      </c>
      <c r="K61">
        <v>349704.75629489223</v>
      </c>
      <c r="L61">
        <v>401788.44340264215</v>
      </c>
      <c r="M61" t="s">
        <v>1765</v>
      </c>
    </row>
    <row r="62" spans="1:13" x14ac:dyDescent="0.25">
      <c r="A62" s="386" t="s">
        <v>986</v>
      </c>
      <c r="B62">
        <v>81761300</v>
      </c>
      <c r="C62" t="s">
        <v>2228</v>
      </c>
      <c r="D62" t="s">
        <v>1527</v>
      </c>
      <c r="F62" t="s">
        <v>1813</v>
      </c>
      <c r="H62">
        <v>2014</v>
      </c>
      <c r="I62"/>
      <c r="J62">
        <v>42520.939521337525</v>
      </c>
      <c r="K62">
        <v>399696.83150057279</v>
      </c>
      <c r="L62">
        <v>442217.7710219103</v>
      </c>
      <c r="M62" t="s">
        <v>1594</v>
      </c>
    </row>
    <row r="63" spans="1:13" x14ac:dyDescent="0.25">
      <c r="A63" s="386" t="s">
        <v>986</v>
      </c>
      <c r="B63">
        <v>81761400</v>
      </c>
      <c r="C63" t="s">
        <v>2228</v>
      </c>
      <c r="D63" t="s">
        <v>1527</v>
      </c>
      <c r="F63" t="s">
        <v>1813</v>
      </c>
      <c r="H63">
        <v>2014</v>
      </c>
      <c r="I63"/>
      <c r="J63">
        <v>42520.939521337525</v>
      </c>
      <c r="K63">
        <v>399696.83150057279</v>
      </c>
      <c r="L63">
        <v>442217.7710219103</v>
      </c>
      <c r="M63" t="s">
        <v>1594</v>
      </c>
    </row>
    <row r="64" spans="1:13" x14ac:dyDescent="0.25">
      <c r="A64" s="386" t="s">
        <v>986</v>
      </c>
      <c r="B64">
        <v>81761500</v>
      </c>
      <c r="C64" t="s">
        <v>2228</v>
      </c>
      <c r="D64" t="s">
        <v>1527</v>
      </c>
      <c r="F64" t="s">
        <v>1813</v>
      </c>
      <c r="H64">
        <v>2014</v>
      </c>
      <c r="I64"/>
      <c r="J64">
        <v>42520.939521337525</v>
      </c>
      <c r="K64">
        <v>399696.83150057279</v>
      </c>
      <c r="L64">
        <v>442217.7710219103</v>
      </c>
      <c r="M64" t="s">
        <v>1594</v>
      </c>
    </row>
    <row r="65" spans="1:13" x14ac:dyDescent="0.25">
      <c r="A65" s="386" t="s">
        <v>986</v>
      </c>
      <c r="B65">
        <v>81761600</v>
      </c>
      <c r="C65" t="s">
        <v>2228</v>
      </c>
      <c r="D65" t="s">
        <v>1527</v>
      </c>
      <c r="F65" t="s">
        <v>1813</v>
      </c>
      <c r="H65">
        <v>2014</v>
      </c>
      <c r="I65"/>
      <c r="J65">
        <v>42520.939521337525</v>
      </c>
      <c r="K65">
        <v>399696.83150057279</v>
      </c>
      <c r="L65">
        <v>442217.7710219103</v>
      </c>
      <c r="M65" t="s">
        <v>1594</v>
      </c>
    </row>
    <row r="66" spans="1:13" x14ac:dyDescent="0.25">
      <c r="A66" s="386" t="s">
        <v>986</v>
      </c>
      <c r="B66">
        <v>81761700</v>
      </c>
      <c r="C66" t="s">
        <v>2228</v>
      </c>
      <c r="D66" t="s">
        <v>1527</v>
      </c>
      <c r="F66" t="s">
        <v>1813</v>
      </c>
      <c r="H66">
        <v>2014</v>
      </c>
      <c r="I66"/>
      <c r="J66">
        <v>42520.939521337525</v>
      </c>
      <c r="K66">
        <v>399696.83150057279</v>
      </c>
      <c r="L66">
        <v>442217.7710219103</v>
      </c>
      <c r="M66" t="s">
        <v>1594</v>
      </c>
    </row>
    <row r="67" spans="1:13" x14ac:dyDescent="0.25">
      <c r="A67" s="386" t="s">
        <v>986</v>
      </c>
      <c r="B67">
        <v>81761800</v>
      </c>
      <c r="C67" t="s">
        <v>2228</v>
      </c>
      <c r="D67" t="s">
        <v>1527</v>
      </c>
      <c r="F67" t="s">
        <v>1813</v>
      </c>
      <c r="H67">
        <v>2014</v>
      </c>
      <c r="I67"/>
      <c r="J67">
        <v>42520.939521337525</v>
      </c>
      <c r="K67">
        <v>399696.83150057279</v>
      </c>
      <c r="L67">
        <v>442217.7710219103</v>
      </c>
      <c r="M67" t="s">
        <v>1594</v>
      </c>
    </row>
    <row r="68" spans="1:13" x14ac:dyDescent="0.25">
      <c r="A68" s="386" t="s">
        <v>986</v>
      </c>
      <c r="B68">
        <v>81761900</v>
      </c>
      <c r="C68" t="s">
        <v>2228</v>
      </c>
      <c r="D68" t="s">
        <v>1527</v>
      </c>
      <c r="F68" t="s">
        <v>1813</v>
      </c>
      <c r="H68">
        <v>2014</v>
      </c>
      <c r="I68"/>
      <c r="J68">
        <v>42520.939521337525</v>
      </c>
      <c r="K68">
        <v>399696.83150057279</v>
      </c>
      <c r="L68">
        <v>442217.7710219103</v>
      </c>
      <c r="M68" t="s">
        <v>1594</v>
      </c>
    </row>
    <row r="69" spans="1:13" x14ac:dyDescent="0.25">
      <c r="A69" s="386" t="s">
        <v>986</v>
      </c>
      <c r="B69">
        <v>81762000</v>
      </c>
      <c r="C69" t="s">
        <v>2228</v>
      </c>
      <c r="D69" t="s">
        <v>1527</v>
      </c>
      <c r="F69" t="s">
        <v>1813</v>
      </c>
      <c r="H69">
        <v>2014</v>
      </c>
      <c r="I69"/>
      <c r="J69">
        <v>42520.939521337525</v>
      </c>
      <c r="K69">
        <v>399696.83150057279</v>
      </c>
      <c r="L69">
        <v>442217.7710219103</v>
      </c>
      <c r="M69" t="s">
        <v>1594</v>
      </c>
    </row>
    <row r="70" spans="1:13" x14ac:dyDescent="0.25">
      <c r="A70" s="386" t="s">
        <v>986</v>
      </c>
      <c r="B70">
        <v>81762100</v>
      </c>
      <c r="C70" t="s">
        <v>2228</v>
      </c>
      <c r="D70" t="s">
        <v>1527</v>
      </c>
      <c r="F70" t="s">
        <v>1813</v>
      </c>
      <c r="H70">
        <v>2014</v>
      </c>
      <c r="I70"/>
      <c r="J70">
        <v>42520.939521337525</v>
      </c>
      <c r="K70">
        <v>399696.83150057279</v>
      </c>
      <c r="L70">
        <v>442217.7710219103</v>
      </c>
      <c r="M70" t="s">
        <v>1594</v>
      </c>
    </row>
    <row r="71" spans="1:13" x14ac:dyDescent="0.25">
      <c r="A71" s="386" t="s">
        <v>986</v>
      </c>
      <c r="B71">
        <v>81762200</v>
      </c>
      <c r="C71" t="s">
        <v>2228</v>
      </c>
      <c r="D71" t="s">
        <v>1527</v>
      </c>
      <c r="F71" t="s">
        <v>1813</v>
      </c>
      <c r="H71">
        <v>2014</v>
      </c>
      <c r="I71"/>
      <c r="J71">
        <v>42520.939521337525</v>
      </c>
      <c r="K71">
        <v>399696.83150057279</v>
      </c>
      <c r="L71">
        <v>442217.7710219103</v>
      </c>
      <c r="M71" t="s">
        <v>1594</v>
      </c>
    </row>
    <row r="72" spans="1:13" x14ac:dyDescent="0.25">
      <c r="A72" s="386" t="s">
        <v>986</v>
      </c>
      <c r="B72">
        <v>81762300</v>
      </c>
      <c r="C72" t="s">
        <v>2228</v>
      </c>
      <c r="D72" t="s">
        <v>1527</v>
      </c>
      <c r="F72" t="s">
        <v>1813</v>
      </c>
      <c r="H72">
        <v>2014</v>
      </c>
      <c r="I72"/>
      <c r="J72">
        <v>42520.939521337525</v>
      </c>
      <c r="K72">
        <v>399696.83150057279</v>
      </c>
      <c r="L72">
        <v>442217.7710219103</v>
      </c>
      <c r="M72" t="s">
        <v>1594</v>
      </c>
    </row>
    <row r="73" spans="1:13" x14ac:dyDescent="0.25">
      <c r="A73" s="386" t="s">
        <v>986</v>
      </c>
      <c r="B73">
        <v>81762400</v>
      </c>
      <c r="C73" t="s">
        <v>2228</v>
      </c>
      <c r="D73" t="s">
        <v>1527</v>
      </c>
      <c r="F73" t="s">
        <v>1813</v>
      </c>
      <c r="H73">
        <v>2014</v>
      </c>
      <c r="I73"/>
      <c r="J73">
        <v>42520.939521337525</v>
      </c>
      <c r="K73">
        <v>399696.83150057279</v>
      </c>
      <c r="L73">
        <v>442217.7710219103</v>
      </c>
      <c r="M73" t="s">
        <v>1594</v>
      </c>
    </row>
    <row r="74" spans="1:13" x14ac:dyDescent="0.25">
      <c r="A74" s="386" t="s">
        <v>986</v>
      </c>
      <c r="B74">
        <v>81762500</v>
      </c>
      <c r="C74" t="s">
        <v>2228</v>
      </c>
      <c r="D74" t="s">
        <v>1527</v>
      </c>
      <c r="F74" t="s">
        <v>1813</v>
      </c>
      <c r="H74">
        <v>2014</v>
      </c>
      <c r="I74"/>
      <c r="J74">
        <v>42520.939521337525</v>
      </c>
      <c r="K74">
        <v>399696.83150057279</v>
      </c>
      <c r="L74">
        <v>442217.7710219103</v>
      </c>
      <c r="M74" t="s">
        <v>1594</v>
      </c>
    </row>
    <row r="75" spans="1:13" x14ac:dyDescent="0.25">
      <c r="A75" s="386" t="s">
        <v>986</v>
      </c>
      <c r="B75">
        <v>81762600</v>
      </c>
      <c r="C75" t="s">
        <v>810</v>
      </c>
      <c r="D75" t="s">
        <v>1589</v>
      </c>
      <c r="E75">
        <v>620105</v>
      </c>
      <c r="F75" t="s">
        <v>1812</v>
      </c>
      <c r="H75">
        <v>2014</v>
      </c>
      <c r="I75"/>
      <c r="J75">
        <v>10623.858014779291</v>
      </c>
      <c r="K75">
        <v>99864.265338925339</v>
      </c>
      <c r="L75">
        <v>110488.12335370464</v>
      </c>
      <c r="M75" t="s">
        <v>1933</v>
      </c>
    </row>
    <row r="76" spans="1:13" x14ac:dyDescent="0.25">
      <c r="A76" s="386" t="s">
        <v>986</v>
      </c>
      <c r="B76">
        <v>81762700</v>
      </c>
      <c r="C76" t="s">
        <v>2225</v>
      </c>
      <c r="D76" t="s">
        <v>1993</v>
      </c>
      <c r="E76" t="s">
        <v>2186</v>
      </c>
      <c r="F76" t="s">
        <v>1812</v>
      </c>
      <c r="G76" t="s">
        <v>530</v>
      </c>
      <c r="H76">
        <v>2014</v>
      </c>
      <c r="I76">
        <v>1511</v>
      </c>
      <c r="J76">
        <v>74402.716550563549</v>
      </c>
      <c r="K76">
        <v>499561.0968394982</v>
      </c>
      <c r="L76">
        <v>573963.81339006172</v>
      </c>
      <c r="M76" t="s">
        <v>1997</v>
      </c>
    </row>
    <row r="77" spans="1:13" x14ac:dyDescent="0.25">
      <c r="A77" s="386" t="s">
        <v>986</v>
      </c>
      <c r="B77">
        <v>81762800</v>
      </c>
      <c r="C77" t="s">
        <v>2226</v>
      </c>
      <c r="D77" t="s">
        <v>2045</v>
      </c>
      <c r="F77" t="s">
        <v>1812</v>
      </c>
      <c r="H77">
        <v>2014</v>
      </c>
      <c r="I77">
        <v>1603</v>
      </c>
      <c r="J77">
        <v>127537.31110179223</v>
      </c>
      <c r="K77">
        <v>599425.36217842356</v>
      </c>
      <c r="L77">
        <v>726962.67328021582</v>
      </c>
      <c r="M77" t="s">
        <v>1594</v>
      </c>
    </row>
    <row r="78" spans="1:13" x14ac:dyDescent="0.25">
      <c r="A78" s="386" t="s">
        <v>986</v>
      </c>
      <c r="B78">
        <v>81762900</v>
      </c>
      <c r="C78" t="s">
        <v>2228</v>
      </c>
      <c r="D78" t="s">
        <v>2046</v>
      </c>
      <c r="F78" t="s">
        <v>1812</v>
      </c>
      <c r="H78">
        <v>2014</v>
      </c>
      <c r="I78"/>
      <c r="J78">
        <v>63768.655550896117</v>
      </c>
      <c r="K78">
        <v>599425.36217842356</v>
      </c>
      <c r="L78">
        <v>663194.01772931963</v>
      </c>
      <c r="M78" t="s">
        <v>1594</v>
      </c>
    </row>
    <row r="79" spans="1:13" x14ac:dyDescent="0.25">
      <c r="A79" s="386" t="s">
        <v>986</v>
      </c>
      <c r="B79">
        <v>81763000</v>
      </c>
      <c r="C79" t="s">
        <v>2227</v>
      </c>
      <c r="D79" t="s">
        <v>2080</v>
      </c>
      <c r="E79" t="s">
        <v>2190</v>
      </c>
      <c r="H79">
        <v>2015</v>
      </c>
      <c r="I79">
        <v>1503</v>
      </c>
      <c r="J79">
        <v>89276.117771254561</v>
      </c>
      <c r="K79">
        <v>599425.36217842356</v>
      </c>
      <c r="L79">
        <v>688701.47994967806</v>
      </c>
      <c r="M79" t="s">
        <v>2088</v>
      </c>
    </row>
    <row r="80" spans="1:13" x14ac:dyDescent="0.25">
      <c r="A80" s="386" t="s">
        <v>986</v>
      </c>
      <c r="B80">
        <v>81763100</v>
      </c>
      <c r="C80" t="s">
        <v>2224</v>
      </c>
      <c r="D80" t="s">
        <v>2011</v>
      </c>
      <c r="E80" t="s">
        <v>2177</v>
      </c>
      <c r="F80" t="s">
        <v>1812</v>
      </c>
      <c r="G80" t="s">
        <v>527</v>
      </c>
      <c r="H80">
        <v>2014</v>
      </c>
      <c r="I80">
        <v>1511</v>
      </c>
      <c r="J80">
        <v>74402.716550563549</v>
      </c>
      <c r="K80">
        <v>499561.0968394982</v>
      </c>
      <c r="L80">
        <v>573963.81339006172</v>
      </c>
      <c r="M80" t="s">
        <v>2012</v>
      </c>
    </row>
    <row r="81" spans="1:13" x14ac:dyDescent="0.25">
      <c r="A81" s="386" t="s">
        <v>986</v>
      </c>
      <c r="B81">
        <v>81763200</v>
      </c>
      <c r="C81" t="s">
        <v>2227</v>
      </c>
      <c r="D81" t="s">
        <v>1919</v>
      </c>
      <c r="E81" t="s">
        <v>2190</v>
      </c>
      <c r="F81" t="s">
        <v>1812</v>
      </c>
      <c r="H81">
        <v>2014</v>
      </c>
      <c r="I81">
        <v>1504</v>
      </c>
      <c r="J81">
        <v>89276.117771254561</v>
      </c>
      <c r="K81">
        <v>599425.36217842356</v>
      </c>
      <c r="L81">
        <v>688701.47994967806</v>
      </c>
      <c r="M81" t="s">
        <v>1932</v>
      </c>
    </row>
    <row r="82" spans="1:13" x14ac:dyDescent="0.25">
      <c r="A82" s="386" t="s">
        <v>986</v>
      </c>
      <c r="B82">
        <v>81763300</v>
      </c>
      <c r="C82" t="s">
        <v>2224</v>
      </c>
      <c r="D82" t="s">
        <v>2158</v>
      </c>
      <c r="E82" t="s">
        <v>2172</v>
      </c>
      <c r="F82" t="s">
        <v>1812</v>
      </c>
      <c r="H82">
        <v>2014</v>
      </c>
      <c r="I82">
        <v>1501</v>
      </c>
      <c r="J82">
        <v>89276.117771254561</v>
      </c>
      <c r="K82">
        <v>599425.36217842356</v>
      </c>
      <c r="L82">
        <v>688701.47994967806</v>
      </c>
      <c r="M82" t="s">
        <v>1959</v>
      </c>
    </row>
    <row r="83" spans="1:13" x14ac:dyDescent="0.25">
      <c r="A83" s="386" t="s">
        <v>986</v>
      </c>
      <c r="B83">
        <v>81763400</v>
      </c>
      <c r="C83" t="s">
        <v>2226</v>
      </c>
      <c r="D83" t="s">
        <v>1787</v>
      </c>
      <c r="F83" t="s">
        <v>1812</v>
      </c>
      <c r="H83">
        <v>2014</v>
      </c>
      <c r="I83"/>
      <c r="J83">
        <v>127537.31110179223</v>
      </c>
      <c r="K83">
        <v>599425.36217842356</v>
      </c>
      <c r="L83">
        <v>726962.67328021582</v>
      </c>
      <c r="M83" t="s">
        <v>1594</v>
      </c>
    </row>
    <row r="84" spans="1:13" x14ac:dyDescent="0.25">
      <c r="A84" s="386" t="s">
        <v>986</v>
      </c>
      <c r="B84">
        <v>81763500</v>
      </c>
      <c r="C84" t="s">
        <v>2224</v>
      </c>
      <c r="D84" t="s">
        <v>1739</v>
      </c>
      <c r="E84" t="s">
        <v>2172</v>
      </c>
      <c r="F84" t="s">
        <v>1812</v>
      </c>
      <c r="G84" t="s">
        <v>527</v>
      </c>
      <c r="H84">
        <v>2014</v>
      </c>
      <c r="I84">
        <v>1408</v>
      </c>
      <c r="J84">
        <v>52083.687107749902</v>
      </c>
      <c r="K84">
        <v>349704.75629489223</v>
      </c>
      <c r="L84">
        <v>401788.44340264215</v>
      </c>
      <c r="M84" t="s">
        <v>1766</v>
      </c>
    </row>
    <row r="85" spans="1:13" x14ac:dyDescent="0.25">
      <c r="A85" s="386" t="s">
        <v>986</v>
      </c>
      <c r="B85">
        <v>81763600</v>
      </c>
      <c r="C85" t="s">
        <v>2224</v>
      </c>
      <c r="D85" t="s">
        <v>2056</v>
      </c>
      <c r="E85" t="s">
        <v>2176</v>
      </c>
      <c r="G85" t="s">
        <v>527</v>
      </c>
      <c r="H85">
        <v>2014</v>
      </c>
      <c r="I85">
        <v>1603</v>
      </c>
      <c r="J85">
        <v>89276.117771254561</v>
      </c>
      <c r="K85">
        <v>599425.36217842356</v>
      </c>
      <c r="L85">
        <v>688701.47994967806</v>
      </c>
      <c r="M85" t="s">
        <v>2059</v>
      </c>
    </row>
    <row r="86" spans="1:13" x14ac:dyDescent="0.25">
      <c r="A86" s="386" t="s">
        <v>986</v>
      </c>
      <c r="B86">
        <v>81763700</v>
      </c>
      <c r="C86" t="s">
        <v>2224</v>
      </c>
      <c r="D86" t="s">
        <v>1762</v>
      </c>
      <c r="E86" t="s">
        <v>2172</v>
      </c>
      <c r="F86" t="s">
        <v>1812</v>
      </c>
      <c r="G86" t="s">
        <v>530</v>
      </c>
      <c r="H86">
        <v>2014</v>
      </c>
      <c r="I86">
        <v>1409</v>
      </c>
      <c r="J86">
        <v>59529.315329872537</v>
      </c>
      <c r="K86">
        <v>399696.83150057279</v>
      </c>
      <c r="L86">
        <v>459226.14683044533</v>
      </c>
      <c r="M86" t="s">
        <v>1779</v>
      </c>
    </row>
    <row r="87" spans="1:13" x14ac:dyDescent="0.25">
      <c r="A87" s="386" t="s">
        <v>986</v>
      </c>
      <c r="B87">
        <v>81763800</v>
      </c>
      <c r="C87" t="s">
        <v>2227</v>
      </c>
      <c r="D87" t="s">
        <v>2131</v>
      </c>
      <c r="E87" t="s">
        <v>2165</v>
      </c>
      <c r="F87" t="s">
        <v>1812</v>
      </c>
      <c r="H87">
        <v>2014</v>
      </c>
      <c r="I87">
        <v>1603</v>
      </c>
      <c r="J87">
        <v>89276.117771254561</v>
      </c>
      <c r="K87">
        <v>599425.36217842356</v>
      </c>
      <c r="L87">
        <v>688701.47994967806</v>
      </c>
      <c r="M87" t="s">
        <v>2138</v>
      </c>
    </row>
    <row r="88" spans="1:13" x14ac:dyDescent="0.25">
      <c r="A88" s="386" t="s">
        <v>986</v>
      </c>
      <c r="B88">
        <v>81763900</v>
      </c>
      <c r="C88" t="s">
        <v>810</v>
      </c>
      <c r="D88" t="s">
        <v>2159</v>
      </c>
      <c r="E88" t="s">
        <v>2163</v>
      </c>
      <c r="F88" t="s">
        <v>1812</v>
      </c>
      <c r="H88">
        <v>2014</v>
      </c>
      <c r="I88">
        <v>1404</v>
      </c>
      <c r="J88">
        <v>21247.716029558582</v>
      </c>
      <c r="K88">
        <v>199728.53067785068</v>
      </c>
      <c r="L88">
        <v>220976.24670740927</v>
      </c>
      <c r="M88" t="s">
        <v>1692</v>
      </c>
    </row>
    <row r="89" spans="1:13" x14ac:dyDescent="0.25">
      <c r="A89" s="386" t="s">
        <v>986</v>
      </c>
      <c r="B89">
        <v>81764000</v>
      </c>
      <c r="C89" t="s">
        <v>2225</v>
      </c>
      <c r="D89" t="s">
        <v>1679</v>
      </c>
      <c r="E89">
        <v>643505</v>
      </c>
      <c r="F89" t="s">
        <v>1812</v>
      </c>
      <c r="H89">
        <v>2014</v>
      </c>
      <c r="I89">
        <v>1406</v>
      </c>
      <c r="J89">
        <v>37192.430663504645</v>
      </c>
      <c r="K89">
        <v>249720.60588353119</v>
      </c>
      <c r="L89">
        <v>286913.03654703585</v>
      </c>
      <c r="M89" t="s">
        <v>1714</v>
      </c>
    </row>
    <row r="90" spans="1:13" x14ac:dyDescent="0.25">
      <c r="A90" s="386" t="s">
        <v>986</v>
      </c>
      <c r="B90">
        <v>81764100</v>
      </c>
      <c r="C90" t="s">
        <v>2225</v>
      </c>
      <c r="D90" t="s">
        <v>2048</v>
      </c>
      <c r="E90" t="s">
        <v>2178</v>
      </c>
      <c r="F90" t="s">
        <v>1812</v>
      </c>
      <c r="G90" t="s">
        <v>527</v>
      </c>
      <c r="H90">
        <v>2014</v>
      </c>
      <c r="I90">
        <v>1601</v>
      </c>
      <c r="J90">
        <v>89276.117771254561</v>
      </c>
      <c r="K90">
        <v>599425.36217842356</v>
      </c>
      <c r="L90">
        <v>688701.47994967806</v>
      </c>
      <c r="M90" t="s">
        <v>2060</v>
      </c>
    </row>
    <row r="91" spans="1:13" x14ac:dyDescent="0.25">
      <c r="A91" s="386" t="s">
        <v>986</v>
      </c>
      <c r="B91">
        <v>81764200</v>
      </c>
      <c r="C91" t="s">
        <v>2225</v>
      </c>
      <c r="D91" t="s">
        <v>1820</v>
      </c>
      <c r="E91" t="s">
        <v>2187</v>
      </c>
      <c r="F91" t="s">
        <v>1812</v>
      </c>
      <c r="H91">
        <v>2014</v>
      </c>
      <c r="I91">
        <v>1408</v>
      </c>
      <c r="J91">
        <v>52083.687107749902</v>
      </c>
      <c r="K91">
        <v>349704.75629489223</v>
      </c>
      <c r="L91">
        <v>401788.44340264215</v>
      </c>
      <c r="M91" t="s">
        <v>1821</v>
      </c>
    </row>
    <row r="92" spans="1:13" x14ac:dyDescent="0.25">
      <c r="A92" s="386" t="s">
        <v>986</v>
      </c>
      <c r="B92">
        <v>81764300</v>
      </c>
      <c r="C92" t="s">
        <v>2225</v>
      </c>
      <c r="D92" t="s">
        <v>1841</v>
      </c>
      <c r="E92" t="s">
        <v>2181</v>
      </c>
      <c r="F92" t="s">
        <v>1812</v>
      </c>
      <c r="G92" t="s">
        <v>530</v>
      </c>
      <c r="H92">
        <v>2014</v>
      </c>
      <c r="I92">
        <v>1501</v>
      </c>
      <c r="J92">
        <v>89276.117771254561</v>
      </c>
      <c r="K92">
        <v>599425.36217842356</v>
      </c>
      <c r="L92">
        <v>688701.47994967806</v>
      </c>
      <c r="M92" t="s">
        <v>1876</v>
      </c>
    </row>
    <row r="93" spans="1:13" x14ac:dyDescent="0.25">
      <c r="A93" s="386" t="s">
        <v>986</v>
      </c>
      <c r="B93">
        <v>81764400</v>
      </c>
      <c r="C93" t="s">
        <v>2227</v>
      </c>
      <c r="D93" t="s">
        <v>1785</v>
      </c>
      <c r="E93" t="s">
        <v>2164</v>
      </c>
      <c r="F93" t="s">
        <v>1812</v>
      </c>
      <c r="H93">
        <v>2014</v>
      </c>
      <c r="I93">
        <v>1409</v>
      </c>
      <c r="J93">
        <v>59529.315329872537</v>
      </c>
      <c r="K93">
        <v>399696.83150057279</v>
      </c>
      <c r="L93">
        <v>459226.14683044533</v>
      </c>
      <c r="M93" t="s">
        <v>1802</v>
      </c>
    </row>
    <row r="94" spans="1:13" x14ac:dyDescent="0.25">
      <c r="A94" s="386" t="s">
        <v>986</v>
      </c>
      <c r="B94">
        <v>81764600</v>
      </c>
      <c r="C94" t="s">
        <v>810</v>
      </c>
      <c r="D94" t="s">
        <v>1591</v>
      </c>
      <c r="F94" t="s">
        <v>1812</v>
      </c>
      <c r="H94">
        <v>2014</v>
      </c>
      <c r="I94"/>
      <c r="J94">
        <v>63768.655550896117</v>
      </c>
      <c r="K94">
        <v>599425.36217842356</v>
      </c>
      <c r="L94">
        <v>663194.01772931963</v>
      </c>
      <c r="M94" t="s">
        <v>1594</v>
      </c>
    </row>
    <row r="95" spans="1:13" x14ac:dyDescent="0.25">
      <c r="A95" s="386" t="s">
        <v>986</v>
      </c>
      <c r="B95">
        <v>81764700</v>
      </c>
      <c r="C95" t="s">
        <v>2224</v>
      </c>
      <c r="D95" t="s">
        <v>2603</v>
      </c>
      <c r="E95">
        <v>631505</v>
      </c>
      <c r="F95" t="s">
        <v>1812</v>
      </c>
      <c r="H95">
        <v>2014</v>
      </c>
      <c r="I95">
        <v>1708</v>
      </c>
      <c r="J95">
        <v>89276.117771254561</v>
      </c>
      <c r="K95">
        <v>599425.36217842356</v>
      </c>
      <c r="L95">
        <v>688701.47994967806</v>
      </c>
      <c r="M95" t="s">
        <v>2635</v>
      </c>
    </row>
    <row r="96" spans="1:13" x14ac:dyDescent="0.25">
      <c r="A96" s="386" t="s">
        <v>986</v>
      </c>
      <c r="B96">
        <v>81764800</v>
      </c>
      <c r="C96" t="s">
        <v>2225</v>
      </c>
      <c r="D96" t="s">
        <v>2002</v>
      </c>
      <c r="E96" t="s">
        <v>2178</v>
      </c>
      <c r="F96" t="s">
        <v>1812</v>
      </c>
      <c r="G96" t="s">
        <v>527</v>
      </c>
      <c r="H96">
        <v>2014</v>
      </c>
      <c r="I96">
        <v>1601</v>
      </c>
      <c r="J96">
        <v>89276.117771254561</v>
      </c>
      <c r="K96">
        <v>599425.36217842356</v>
      </c>
      <c r="L96">
        <v>688701.47994967806</v>
      </c>
      <c r="M96" t="s">
        <v>2003</v>
      </c>
    </row>
    <row r="97" spans="1:13" x14ac:dyDescent="0.25">
      <c r="A97" s="386" t="s">
        <v>986</v>
      </c>
      <c r="B97">
        <v>81764900</v>
      </c>
      <c r="C97" t="s">
        <v>2226</v>
      </c>
      <c r="D97" t="s">
        <v>1591</v>
      </c>
      <c r="F97" t="s">
        <v>1812</v>
      </c>
      <c r="H97">
        <v>2014</v>
      </c>
      <c r="I97"/>
      <c r="J97">
        <v>85041.879042675049</v>
      </c>
      <c r="K97">
        <v>399696.83150057279</v>
      </c>
      <c r="L97">
        <v>484738.71054324787</v>
      </c>
      <c r="M97" t="s">
        <v>1824</v>
      </c>
    </row>
    <row r="98" spans="1:13" x14ac:dyDescent="0.25">
      <c r="A98" s="386" t="s">
        <v>986</v>
      </c>
      <c r="B98">
        <v>81765000</v>
      </c>
      <c r="C98" t="s">
        <v>2227</v>
      </c>
      <c r="D98" t="s">
        <v>1920</v>
      </c>
      <c r="E98" t="s">
        <v>2191</v>
      </c>
      <c r="F98" t="s">
        <v>1812</v>
      </c>
      <c r="H98">
        <v>2014</v>
      </c>
      <c r="I98">
        <v>1506</v>
      </c>
      <c r="J98">
        <v>89276.117771254561</v>
      </c>
      <c r="K98">
        <v>599425.36217842356</v>
      </c>
      <c r="L98">
        <v>688701.47994967806</v>
      </c>
      <c r="M98" t="s">
        <v>1932</v>
      </c>
    </row>
    <row r="99" spans="1:13" x14ac:dyDescent="0.25">
      <c r="A99" s="386" t="s">
        <v>986</v>
      </c>
      <c r="B99">
        <v>81765100</v>
      </c>
      <c r="C99" t="s">
        <v>2228</v>
      </c>
      <c r="D99" t="s">
        <v>1591</v>
      </c>
      <c r="F99" t="s">
        <v>1812</v>
      </c>
      <c r="H99">
        <v>2014</v>
      </c>
      <c r="I99"/>
      <c r="J99">
        <v>42520.939521337525</v>
      </c>
      <c r="K99">
        <v>399696.83150057279</v>
      </c>
      <c r="L99">
        <v>442217.7710219103</v>
      </c>
      <c r="M99" t="s">
        <v>1825</v>
      </c>
    </row>
    <row r="100" spans="1:13" x14ac:dyDescent="0.25">
      <c r="A100" s="386" t="s">
        <v>986</v>
      </c>
      <c r="B100">
        <v>81765200</v>
      </c>
      <c r="C100" t="s">
        <v>2227</v>
      </c>
      <c r="D100" t="s">
        <v>2066</v>
      </c>
      <c r="E100" t="s">
        <v>2164</v>
      </c>
      <c r="F100" t="s">
        <v>1812</v>
      </c>
      <c r="H100">
        <v>2014</v>
      </c>
      <c r="I100">
        <v>1604</v>
      </c>
      <c r="J100">
        <v>89276.117771254561</v>
      </c>
      <c r="K100">
        <v>599425.36217842356</v>
      </c>
      <c r="L100">
        <v>688701.47994967806</v>
      </c>
      <c r="M100" t="s">
        <v>2067</v>
      </c>
    </row>
    <row r="101" spans="1:13" x14ac:dyDescent="0.25">
      <c r="A101" s="386" t="s">
        <v>986</v>
      </c>
      <c r="B101">
        <v>81765300</v>
      </c>
      <c r="C101" t="s">
        <v>2227</v>
      </c>
      <c r="D101" t="s">
        <v>1998</v>
      </c>
      <c r="E101" t="s">
        <v>2166</v>
      </c>
      <c r="F101" t="s">
        <v>1812</v>
      </c>
      <c r="H101">
        <v>2014</v>
      </c>
      <c r="I101">
        <v>1509</v>
      </c>
      <c r="J101">
        <v>89276.117771254561</v>
      </c>
      <c r="K101">
        <v>599425.36217842356</v>
      </c>
      <c r="L101">
        <v>688701.47994967806</v>
      </c>
      <c r="M101" t="s">
        <v>1999</v>
      </c>
    </row>
    <row r="102" spans="1:13" x14ac:dyDescent="0.25">
      <c r="A102" s="386" t="s">
        <v>986</v>
      </c>
      <c r="B102">
        <v>81765400</v>
      </c>
      <c r="C102" t="s">
        <v>810</v>
      </c>
      <c r="D102" t="s">
        <v>1844</v>
      </c>
      <c r="H102">
        <v>2015</v>
      </c>
      <c r="I102"/>
      <c r="J102">
        <v>63768.655550896117</v>
      </c>
      <c r="K102">
        <v>599425.36217842356</v>
      </c>
      <c r="L102">
        <v>663194.01772931963</v>
      </c>
      <c r="M102" t="s">
        <v>1594</v>
      </c>
    </row>
    <row r="103" spans="1:13" x14ac:dyDescent="0.25">
      <c r="A103" s="386" t="s">
        <v>986</v>
      </c>
      <c r="B103">
        <v>81765600</v>
      </c>
      <c r="C103" t="s">
        <v>2228</v>
      </c>
      <c r="D103" t="s">
        <v>1599</v>
      </c>
      <c r="F103" t="s">
        <v>1812</v>
      </c>
      <c r="H103">
        <v>2014</v>
      </c>
      <c r="I103"/>
      <c r="J103">
        <v>63768.655550896117</v>
      </c>
      <c r="K103">
        <v>599425.36217842356</v>
      </c>
      <c r="L103">
        <v>663194.01772931963</v>
      </c>
      <c r="M103" t="s">
        <v>1877</v>
      </c>
    </row>
    <row r="104" spans="1:13" x14ac:dyDescent="0.25">
      <c r="A104" s="386" t="s">
        <v>986</v>
      </c>
      <c r="B104">
        <v>81765700</v>
      </c>
      <c r="C104" t="s">
        <v>2226</v>
      </c>
      <c r="D104" t="s">
        <v>1592</v>
      </c>
      <c r="F104" t="s">
        <v>1812</v>
      </c>
      <c r="H104">
        <v>2014</v>
      </c>
      <c r="I104"/>
      <c r="J104">
        <v>85041.879042675049</v>
      </c>
      <c r="K104">
        <v>399696.83150057279</v>
      </c>
      <c r="L104">
        <v>484738.71054324787</v>
      </c>
      <c r="M104" t="s">
        <v>1594</v>
      </c>
    </row>
    <row r="105" spans="1:13" x14ac:dyDescent="0.25">
      <c r="A105" s="386" t="s">
        <v>986</v>
      </c>
      <c r="B105">
        <v>81765800</v>
      </c>
      <c r="C105" t="s">
        <v>2223</v>
      </c>
      <c r="D105" t="s">
        <v>1794</v>
      </c>
      <c r="E105" t="s">
        <v>2203</v>
      </c>
      <c r="F105" t="s">
        <v>1812</v>
      </c>
      <c r="H105">
        <v>2014</v>
      </c>
      <c r="I105">
        <v>1409</v>
      </c>
      <c r="J105">
        <v>59529.315329872537</v>
      </c>
      <c r="K105">
        <v>399696.83150057279</v>
      </c>
      <c r="L105">
        <v>459226.14683044533</v>
      </c>
      <c r="M105" t="s">
        <v>1803</v>
      </c>
    </row>
    <row r="106" spans="1:13" x14ac:dyDescent="0.25">
      <c r="A106" s="386" t="s">
        <v>986</v>
      </c>
      <c r="B106">
        <v>81765900</v>
      </c>
      <c r="C106" t="s">
        <v>810</v>
      </c>
      <c r="D106" t="s">
        <v>1593</v>
      </c>
      <c r="F106" t="s">
        <v>1812</v>
      </c>
      <c r="H106">
        <v>2014</v>
      </c>
      <c r="I106"/>
      <c r="J106">
        <v>63768.655550896117</v>
      </c>
      <c r="K106">
        <v>599425.36217842356</v>
      </c>
      <c r="L106">
        <v>663194.01772931963</v>
      </c>
      <c r="M106" t="s">
        <v>1594</v>
      </c>
    </row>
    <row r="107" spans="1:13" x14ac:dyDescent="0.25">
      <c r="A107" s="386" t="s">
        <v>986</v>
      </c>
      <c r="B107">
        <v>81766000</v>
      </c>
      <c r="C107" t="s">
        <v>2228</v>
      </c>
      <c r="D107" t="s">
        <v>1593</v>
      </c>
      <c r="F107" t="s">
        <v>1812</v>
      </c>
      <c r="H107">
        <v>2014</v>
      </c>
      <c r="I107"/>
      <c r="J107">
        <v>42520.939521337525</v>
      </c>
      <c r="K107">
        <v>399696.83150057279</v>
      </c>
      <c r="L107">
        <v>442217.7710219103</v>
      </c>
      <c r="M107" t="s">
        <v>1594</v>
      </c>
    </row>
    <row r="108" spans="1:13" x14ac:dyDescent="0.25">
      <c r="A108" s="386" t="s">
        <v>986</v>
      </c>
      <c r="B108">
        <v>81766800</v>
      </c>
      <c r="C108" t="s">
        <v>2223</v>
      </c>
      <c r="D108" t="s">
        <v>1795</v>
      </c>
      <c r="E108" t="s">
        <v>2170</v>
      </c>
      <c r="F108" t="s">
        <v>1813</v>
      </c>
      <c r="H108">
        <v>2014</v>
      </c>
      <c r="I108">
        <v>1409</v>
      </c>
      <c r="J108">
        <v>59529.315329872537</v>
      </c>
      <c r="K108">
        <v>399696.83150057279</v>
      </c>
      <c r="L108">
        <v>459226.14683044533</v>
      </c>
      <c r="M108" t="s">
        <v>1803</v>
      </c>
    </row>
    <row r="109" spans="1:13" x14ac:dyDescent="0.25">
      <c r="A109" s="386" t="s">
        <v>986</v>
      </c>
      <c r="B109">
        <v>81766900</v>
      </c>
      <c r="C109" t="s">
        <v>2226</v>
      </c>
      <c r="D109" t="s">
        <v>1639</v>
      </c>
      <c r="F109" t="s">
        <v>1813</v>
      </c>
      <c r="H109">
        <v>2014</v>
      </c>
      <c r="I109"/>
      <c r="J109">
        <v>85041.879042675049</v>
      </c>
      <c r="K109">
        <v>399696.83150057279</v>
      </c>
      <c r="L109">
        <v>484738.71054324787</v>
      </c>
      <c r="M109" t="s">
        <v>1694</v>
      </c>
    </row>
    <row r="110" spans="1:13" x14ac:dyDescent="0.25">
      <c r="A110" s="386" t="s">
        <v>986</v>
      </c>
      <c r="B110">
        <v>81767000</v>
      </c>
      <c r="C110" t="s">
        <v>2226</v>
      </c>
      <c r="D110" t="s">
        <v>1639</v>
      </c>
      <c r="F110" t="s">
        <v>1813</v>
      </c>
      <c r="H110">
        <v>2014</v>
      </c>
      <c r="I110"/>
      <c r="J110">
        <v>85041.879042675049</v>
      </c>
      <c r="K110">
        <v>399696.83150057279</v>
      </c>
      <c r="L110">
        <v>484738.71054324787</v>
      </c>
      <c r="M110" t="s">
        <v>1694</v>
      </c>
    </row>
    <row r="111" spans="1:13" x14ac:dyDescent="0.25">
      <c r="A111" s="386" t="s">
        <v>986</v>
      </c>
      <c r="B111">
        <v>81767100</v>
      </c>
      <c r="C111" t="s">
        <v>2226</v>
      </c>
      <c r="D111" t="s">
        <v>1639</v>
      </c>
      <c r="F111" t="s">
        <v>1813</v>
      </c>
      <c r="H111">
        <v>2014</v>
      </c>
      <c r="I111"/>
      <c r="J111">
        <v>85041.879042675049</v>
      </c>
      <c r="K111">
        <v>399696.83150057279</v>
      </c>
      <c r="L111">
        <v>484738.71054324787</v>
      </c>
      <c r="M111" t="s">
        <v>1694</v>
      </c>
    </row>
    <row r="112" spans="1:13" x14ac:dyDescent="0.25">
      <c r="A112" s="386" t="s">
        <v>986</v>
      </c>
      <c r="B112">
        <v>81767200</v>
      </c>
      <c r="C112" t="s">
        <v>810</v>
      </c>
      <c r="D112" t="s">
        <v>1639</v>
      </c>
      <c r="F112" t="s">
        <v>1813</v>
      </c>
      <c r="H112">
        <v>2014</v>
      </c>
      <c r="I112"/>
      <c r="J112">
        <v>63768.655550896117</v>
      </c>
      <c r="K112">
        <v>599425.36217842356</v>
      </c>
      <c r="L112">
        <v>663194.01772931963</v>
      </c>
      <c r="M112" t="s">
        <v>1594</v>
      </c>
    </row>
    <row r="113" spans="1:13" x14ac:dyDescent="0.25">
      <c r="A113" s="386" t="s">
        <v>986</v>
      </c>
      <c r="B113">
        <v>81767300</v>
      </c>
      <c r="C113" t="s">
        <v>810</v>
      </c>
      <c r="D113" t="s">
        <v>1639</v>
      </c>
      <c r="F113" t="s">
        <v>1813</v>
      </c>
      <c r="H113">
        <v>2014</v>
      </c>
      <c r="I113"/>
      <c r="J113">
        <v>63768.655550896117</v>
      </c>
      <c r="K113">
        <v>599425.36217842356</v>
      </c>
      <c r="L113">
        <v>663194.01772931963</v>
      </c>
      <c r="M113" t="s">
        <v>1594</v>
      </c>
    </row>
    <row r="114" spans="1:13" x14ac:dyDescent="0.25">
      <c r="A114" s="386" t="s">
        <v>986</v>
      </c>
      <c r="B114">
        <v>81767400</v>
      </c>
      <c r="C114" t="s">
        <v>2225</v>
      </c>
      <c r="D114" t="s">
        <v>1705</v>
      </c>
      <c r="E114" t="s">
        <v>2187</v>
      </c>
      <c r="F114" t="s">
        <v>1813</v>
      </c>
      <c r="G114" t="s">
        <v>527</v>
      </c>
      <c r="H114">
        <v>2014</v>
      </c>
      <c r="I114">
        <v>1409</v>
      </c>
      <c r="J114">
        <v>59529.315329872537</v>
      </c>
      <c r="K114">
        <v>399696.83150057279</v>
      </c>
      <c r="L114">
        <v>459226.14683044533</v>
      </c>
      <c r="M114" t="s">
        <v>1767</v>
      </c>
    </row>
    <row r="115" spans="1:13" x14ac:dyDescent="0.25">
      <c r="A115" s="386" t="s">
        <v>986</v>
      </c>
      <c r="B115">
        <v>81767500</v>
      </c>
      <c r="C115" t="s">
        <v>2225</v>
      </c>
      <c r="D115" t="s">
        <v>1706</v>
      </c>
      <c r="E115" t="s">
        <v>2182</v>
      </c>
      <c r="F115" t="s">
        <v>1813</v>
      </c>
      <c r="G115" t="s">
        <v>530</v>
      </c>
      <c r="H115">
        <v>2014</v>
      </c>
      <c r="I115">
        <v>1408</v>
      </c>
      <c r="J115">
        <v>52083.687107749902</v>
      </c>
      <c r="K115">
        <v>349704.75629489223</v>
      </c>
      <c r="L115">
        <v>401788.44340264215</v>
      </c>
      <c r="M115" t="s">
        <v>1737</v>
      </c>
    </row>
    <row r="116" spans="1:13" x14ac:dyDescent="0.25">
      <c r="A116" s="386" t="s">
        <v>986</v>
      </c>
      <c r="B116">
        <v>81767600</v>
      </c>
      <c r="C116" t="s">
        <v>2225</v>
      </c>
      <c r="D116" t="s">
        <v>1707</v>
      </c>
      <c r="E116" t="s">
        <v>2180</v>
      </c>
      <c r="F116" t="s">
        <v>1813</v>
      </c>
      <c r="G116" t="s">
        <v>527</v>
      </c>
      <c r="H116">
        <v>2014</v>
      </c>
      <c r="I116">
        <v>1408</v>
      </c>
      <c r="J116">
        <v>52083.687107749902</v>
      </c>
      <c r="K116">
        <v>349704.75629489223</v>
      </c>
      <c r="L116">
        <v>401788.44340264215</v>
      </c>
      <c r="M116" t="s">
        <v>1737</v>
      </c>
    </row>
    <row r="117" spans="1:13" x14ac:dyDescent="0.25">
      <c r="A117" s="386" t="s">
        <v>986</v>
      </c>
      <c r="B117">
        <v>81767700</v>
      </c>
      <c r="C117" t="s">
        <v>2225</v>
      </c>
      <c r="D117" t="s">
        <v>1708</v>
      </c>
      <c r="E117" t="s">
        <v>2180</v>
      </c>
      <c r="F117" t="s">
        <v>1813</v>
      </c>
      <c r="G117" t="s">
        <v>527</v>
      </c>
      <c r="H117">
        <v>2014</v>
      </c>
      <c r="I117">
        <v>1408</v>
      </c>
      <c r="J117">
        <v>52083.687107749902</v>
      </c>
      <c r="K117">
        <v>349704.75629489223</v>
      </c>
      <c r="L117">
        <v>401788.44340264215</v>
      </c>
      <c r="M117" t="s">
        <v>1737</v>
      </c>
    </row>
    <row r="118" spans="1:13" x14ac:dyDescent="0.25">
      <c r="A118" s="386" t="s">
        <v>986</v>
      </c>
      <c r="B118">
        <v>81767800</v>
      </c>
      <c r="C118" t="s">
        <v>2225</v>
      </c>
      <c r="D118" t="s">
        <v>1709</v>
      </c>
      <c r="E118" t="s">
        <v>2180</v>
      </c>
      <c r="F118" t="s">
        <v>1813</v>
      </c>
      <c r="G118" t="s">
        <v>527</v>
      </c>
      <c r="H118">
        <v>2014</v>
      </c>
      <c r="I118">
        <v>1408</v>
      </c>
      <c r="J118">
        <v>52083.687107749902</v>
      </c>
      <c r="K118">
        <v>349704.75629489223</v>
      </c>
      <c r="L118">
        <v>401788.44340264215</v>
      </c>
      <c r="M118" t="s">
        <v>1737</v>
      </c>
    </row>
    <row r="119" spans="1:13" x14ac:dyDescent="0.25">
      <c r="A119" s="386" t="s">
        <v>986</v>
      </c>
      <c r="B119">
        <v>81767900</v>
      </c>
      <c r="C119" t="s">
        <v>2227</v>
      </c>
      <c r="D119" t="s">
        <v>2711</v>
      </c>
      <c r="E119">
        <v>663505</v>
      </c>
      <c r="F119" t="s">
        <v>1813</v>
      </c>
      <c r="H119">
        <v>2014</v>
      </c>
      <c r="I119">
        <v>1506</v>
      </c>
      <c r="J119">
        <v>89276.117771254561</v>
      </c>
      <c r="K119">
        <v>599425.36217842356</v>
      </c>
      <c r="L119">
        <v>688701.47994967806</v>
      </c>
      <c r="M119" t="s">
        <v>1932</v>
      </c>
    </row>
    <row r="120" spans="1:13" x14ac:dyDescent="0.25">
      <c r="A120" s="386" t="s">
        <v>986</v>
      </c>
      <c r="B120">
        <v>81768000</v>
      </c>
      <c r="C120" t="s">
        <v>2227</v>
      </c>
      <c r="D120" t="s">
        <v>1755</v>
      </c>
      <c r="E120" t="s">
        <v>2165</v>
      </c>
      <c r="F120" t="s">
        <v>1813</v>
      </c>
      <c r="H120">
        <v>2014</v>
      </c>
      <c r="I120">
        <v>1408</v>
      </c>
      <c r="J120">
        <v>52083.687107749902</v>
      </c>
      <c r="K120">
        <v>349704.75629489223</v>
      </c>
      <c r="L120">
        <v>401788.44340264215</v>
      </c>
      <c r="M120" t="s">
        <v>1764</v>
      </c>
    </row>
    <row r="121" spans="1:13" x14ac:dyDescent="0.25">
      <c r="A121" s="386" t="s">
        <v>986</v>
      </c>
      <c r="B121">
        <v>81768100</v>
      </c>
      <c r="C121" t="s">
        <v>2227</v>
      </c>
      <c r="D121" t="s">
        <v>1756</v>
      </c>
      <c r="E121" t="s">
        <v>2166</v>
      </c>
      <c r="F121" t="s">
        <v>1813</v>
      </c>
      <c r="H121">
        <v>2014</v>
      </c>
      <c r="I121">
        <v>1409</v>
      </c>
      <c r="J121">
        <v>59529.315329872537</v>
      </c>
      <c r="K121">
        <v>399696.83150057279</v>
      </c>
      <c r="L121">
        <v>459226.14683044533</v>
      </c>
      <c r="M121" t="s">
        <v>1764</v>
      </c>
    </row>
    <row r="122" spans="1:13" x14ac:dyDescent="0.25">
      <c r="A122" s="386" t="s">
        <v>986</v>
      </c>
      <c r="B122">
        <v>81768200</v>
      </c>
      <c r="C122" t="s">
        <v>2227</v>
      </c>
      <c r="D122" t="s">
        <v>1938</v>
      </c>
      <c r="E122" t="s">
        <v>2164</v>
      </c>
      <c r="F122" t="s">
        <v>1813</v>
      </c>
      <c r="G122" t="s">
        <v>527</v>
      </c>
      <c r="H122">
        <v>2014</v>
      </c>
      <c r="I122">
        <v>1508</v>
      </c>
      <c r="J122">
        <v>89276.117771254561</v>
      </c>
      <c r="K122">
        <v>599425.36217842356</v>
      </c>
      <c r="L122">
        <v>688701.47994967806</v>
      </c>
      <c r="M122" t="s">
        <v>1960</v>
      </c>
    </row>
    <row r="123" spans="1:13" x14ac:dyDescent="0.25">
      <c r="A123" s="386" t="s">
        <v>986</v>
      </c>
      <c r="B123">
        <v>81768300</v>
      </c>
      <c r="C123" t="s">
        <v>2228</v>
      </c>
      <c r="D123" t="s">
        <v>1639</v>
      </c>
      <c r="F123" t="s">
        <v>1813</v>
      </c>
      <c r="H123">
        <v>2014</v>
      </c>
      <c r="I123"/>
      <c r="J123">
        <v>42520.939521337525</v>
      </c>
      <c r="K123">
        <v>399696.83150057279</v>
      </c>
      <c r="L123">
        <v>442217.7710219103</v>
      </c>
      <c r="M123" t="s">
        <v>1693</v>
      </c>
    </row>
    <row r="124" spans="1:13" x14ac:dyDescent="0.25">
      <c r="A124" s="386" t="s">
        <v>986</v>
      </c>
      <c r="B124">
        <v>81768400</v>
      </c>
      <c r="C124" t="s">
        <v>2226</v>
      </c>
      <c r="D124" t="s">
        <v>2443</v>
      </c>
      <c r="F124" t="s">
        <v>1813</v>
      </c>
      <c r="H124">
        <v>2014</v>
      </c>
      <c r="I124"/>
      <c r="J124">
        <v>85041.879042675049</v>
      </c>
      <c r="K124">
        <v>399696.83150057279</v>
      </c>
      <c r="L124">
        <v>484738.71054324787</v>
      </c>
      <c r="M124" t="s">
        <v>1693</v>
      </c>
    </row>
    <row r="125" spans="1:13" x14ac:dyDescent="0.25">
      <c r="A125" s="386" t="s">
        <v>986</v>
      </c>
      <c r="B125">
        <v>81768500</v>
      </c>
      <c r="C125" t="s">
        <v>2228</v>
      </c>
      <c r="D125" t="s">
        <v>1639</v>
      </c>
      <c r="F125" t="s">
        <v>1813</v>
      </c>
      <c r="H125">
        <v>2014</v>
      </c>
      <c r="I125"/>
      <c r="J125">
        <v>42520.939521337525</v>
      </c>
      <c r="K125">
        <v>399696.83150057279</v>
      </c>
      <c r="L125">
        <v>442217.7710219103</v>
      </c>
      <c r="M125" t="s">
        <v>1693</v>
      </c>
    </row>
    <row r="126" spans="1:13" x14ac:dyDescent="0.25">
      <c r="A126" s="386" t="s">
        <v>986</v>
      </c>
      <c r="B126">
        <v>81768600</v>
      </c>
      <c r="C126" t="s">
        <v>2228</v>
      </c>
      <c r="D126" t="s">
        <v>1639</v>
      </c>
      <c r="F126" t="s">
        <v>1813</v>
      </c>
      <c r="H126">
        <v>2014</v>
      </c>
      <c r="I126"/>
      <c r="J126">
        <v>42520.939521337525</v>
      </c>
      <c r="K126">
        <v>399696.83150057279</v>
      </c>
      <c r="L126">
        <v>442217.7710219103</v>
      </c>
      <c r="M126" t="s">
        <v>1693</v>
      </c>
    </row>
    <row r="127" spans="1:13" x14ac:dyDescent="0.25">
      <c r="A127" s="386" t="s">
        <v>986</v>
      </c>
      <c r="B127">
        <v>81768700</v>
      </c>
      <c r="C127" t="s">
        <v>2224</v>
      </c>
      <c r="D127" t="s">
        <v>1656</v>
      </c>
      <c r="E127" t="s">
        <v>2173</v>
      </c>
      <c r="F127" t="s">
        <v>1813</v>
      </c>
      <c r="H127">
        <v>2015</v>
      </c>
      <c r="I127">
        <v>1501</v>
      </c>
      <c r="J127">
        <v>89276.117771254561</v>
      </c>
      <c r="K127">
        <v>599425.36217842356</v>
      </c>
      <c r="L127">
        <v>688701.47994967806</v>
      </c>
      <c r="M127" t="s">
        <v>1657</v>
      </c>
    </row>
    <row r="128" spans="1:13" x14ac:dyDescent="0.25">
      <c r="A128" s="386" t="s">
        <v>986</v>
      </c>
      <c r="B128">
        <v>81768800</v>
      </c>
      <c r="C128" t="s">
        <v>2224</v>
      </c>
      <c r="D128" t="s">
        <v>1658</v>
      </c>
      <c r="E128" t="s">
        <v>2177</v>
      </c>
      <c r="F128" t="s">
        <v>1813</v>
      </c>
      <c r="H128">
        <v>2015</v>
      </c>
      <c r="I128">
        <v>1501</v>
      </c>
      <c r="J128">
        <v>89276.117771254561</v>
      </c>
      <c r="K128">
        <v>599425.36217842356</v>
      </c>
      <c r="L128">
        <v>688701.47994967806</v>
      </c>
      <c r="M128" t="s">
        <v>1657</v>
      </c>
    </row>
    <row r="129" spans="1:13" x14ac:dyDescent="0.25">
      <c r="A129" s="386" t="s">
        <v>986</v>
      </c>
      <c r="B129">
        <v>81768900</v>
      </c>
      <c r="C129" t="s">
        <v>2224</v>
      </c>
      <c r="D129" t="s">
        <v>2599</v>
      </c>
      <c r="E129" t="s">
        <v>2173</v>
      </c>
      <c r="F129" t="s">
        <v>1812</v>
      </c>
      <c r="G129" t="s">
        <v>527</v>
      </c>
      <c r="H129">
        <v>2013</v>
      </c>
      <c r="I129">
        <v>1501</v>
      </c>
      <c r="J129">
        <v>89276.117771254561</v>
      </c>
      <c r="K129">
        <v>599425.36217842356</v>
      </c>
      <c r="L129">
        <v>688701.47994967806</v>
      </c>
      <c r="M129" t="s">
        <v>1701</v>
      </c>
    </row>
    <row r="130" spans="1:13" x14ac:dyDescent="0.25">
      <c r="A130" s="386" t="s">
        <v>986</v>
      </c>
      <c r="B130">
        <v>81769000</v>
      </c>
      <c r="C130" t="s">
        <v>2224</v>
      </c>
      <c r="D130" t="s">
        <v>1702</v>
      </c>
      <c r="E130" t="s">
        <v>2173</v>
      </c>
      <c r="F130" t="s">
        <v>1813</v>
      </c>
      <c r="G130" t="s">
        <v>530</v>
      </c>
      <c r="H130">
        <v>2015</v>
      </c>
      <c r="I130">
        <v>1501</v>
      </c>
      <c r="J130">
        <v>89276.117771254561</v>
      </c>
      <c r="K130">
        <v>599425.36217842356</v>
      </c>
      <c r="L130">
        <v>688701.47994967806</v>
      </c>
      <c r="M130" t="s">
        <v>1701</v>
      </c>
    </row>
    <row r="131" spans="1:13" x14ac:dyDescent="0.25">
      <c r="A131" s="386" t="s">
        <v>986</v>
      </c>
      <c r="B131">
        <v>81769100</v>
      </c>
      <c r="C131" t="s">
        <v>810</v>
      </c>
      <c r="D131" t="s">
        <v>1703</v>
      </c>
      <c r="F131" t="s">
        <v>1813</v>
      </c>
      <c r="H131">
        <v>2015</v>
      </c>
      <c r="I131">
        <v>1501</v>
      </c>
      <c r="J131">
        <v>63768.655550896117</v>
      </c>
      <c r="K131">
        <v>599425.36217842356</v>
      </c>
      <c r="L131">
        <v>663194.01772931963</v>
      </c>
      <c r="M131" t="s">
        <v>1704</v>
      </c>
    </row>
    <row r="132" spans="1:13" x14ac:dyDescent="0.25">
      <c r="A132" s="386" t="s">
        <v>986</v>
      </c>
      <c r="B132">
        <v>81769200</v>
      </c>
      <c r="C132" t="s">
        <v>2224</v>
      </c>
      <c r="D132" t="s">
        <v>1710</v>
      </c>
      <c r="E132" t="s">
        <v>2174</v>
      </c>
      <c r="F132" t="s">
        <v>1813</v>
      </c>
      <c r="G132" t="s">
        <v>530</v>
      </c>
      <c r="H132">
        <v>2015</v>
      </c>
      <c r="I132">
        <v>1501</v>
      </c>
      <c r="J132">
        <v>89276.117771254561</v>
      </c>
      <c r="K132">
        <v>599425.36217842356</v>
      </c>
      <c r="L132">
        <v>688701.47994967806</v>
      </c>
      <c r="M132" t="s">
        <v>1711</v>
      </c>
    </row>
    <row r="133" spans="1:13" x14ac:dyDescent="0.25">
      <c r="A133" s="386" t="s">
        <v>986</v>
      </c>
      <c r="B133">
        <v>81769300</v>
      </c>
      <c r="C133" t="s">
        <v>2225</v>
      </c>
      <c r="D133" t="s">
        <v>1716</v>
      </c>
      <c r="E133" t="s">
        <v>2205</v>
      </c>
      <c r="F133" t="s">
        <v>1813</v>
      </c>
      <c r="G133" t="s">
        <v>527</v>
      </c>
      <c r="H133">
        <v>2015</v>
      </c>
      <c r="I133">
        <v>1501</v>
      </c>
      <c r="J133">
        <v>89276.117771254561</v>
      </c>
      <c r="K133">
        <v>599425.36217842356</v>
      </c>
      <c r="L133">
        <v>688701.47994967806</v>
      </c>
      <c r="M133" t="s">
        <v>1717</v>
      </c>
    </row>
    <row r="134" spans="1:13" x14ac:dyDescent="0.25">
      <c r="A134" s="386" t="s">
        <v>986</v>
      </c>
      <c r="B134">
        <v>81769400</v>
      </c>
      <c r="C134" t="s">
        <v>2225</v>
      </c>
      <c r="D134" t="s">
        <v>1718</v>
      </c>
      <c r="E134" t="s">
        <v>2179</v>
      </c>
      <c r="F134" t="s">
        <v>1813</v>
      </c>
      <c r="G134" t="s">
        <v>527</v>
      </c>
      <c r="H134">
        <v>2015</v>
      </c>
      <c r="I134">
        <v>1501</v>
      </c>
      <c r="J134">
        <v>89276.117771254561</v>
      </c>
      <c r="K134">
        <v>599425.36217842356</v>
      </c>
      <c r="L134">
        <v>688701.47994967806</v>
      </c>
      <c r="M134" t="s">
        <v>1717</v>
      </c>
    </row>
    <row r="135" spans="1:13" x14ac:dyDescent="0.25">
      <c r="A135" s="386" t="s">
        <v>986</v>
      </c>
      <c r="B135">
        <v>81769500</v>
      </c>
      <c r="C135" t="s">
        <v>2223</v>
      </c>
      <c r="D135" t="s">
        <v>2489</v>
      </c>
      <c r="E135">
        <v>614505</v>
      </c>
      <c r="F135" t="s">
        <v>1813</v>
      </c>
      <c r="G135" t="s">
        <v>530</v>
      </c>
      <c r="H135">
        <v>2015</v>
      </c>
      <c r="I135">
        <v>1501</v>
      </c>
      <c r="J135">
        <v>89276.117771254561</v>
      </c>
      <c r="K135">
        <v>599425.36217842356</v>
      </c>
      <c r="L135">
        <v>688701.47994967806</v>
      </c>
      <c r="M135" t="s">
        <v>1722</v>
      </c>
    </row>
    <row r="136" spans="1:13" x14ac:dyDescent="0.25">
      <c r="A136" s="386" t="s">
        <v>986</v>
      </c>
      <c r="B136">
        <v>81769600</v>
      </c>
      <c r="C136" t="s">
        <v>2225</v>
      </c>
      <c r="D136" t="s">
        <v>1727</v>
      </c>
      <c r="E136" t="s">
        <v>2178</v>
      </c>
      <c r="F136" t="s">
        <v>1813</v>
      </c>
      <c r="G136" t="s">
        <v>527</v>
      </c>
      <c r="H136">
        <v>2015</v>
      </c>
      <c r="I136">
        <v>1501</v>
      </c>
      <c r="J136">
        <v>89276.117771254561</v>
      </c>
      <c r="K136">
        <v>599425.36217842356</v>
      </c>
      <c r="L136">
        <v>688701.47994967806</v>
      </c>
      <c r="M136" t="s">
        <v>1726</v>
      </c>
    </row>
    <row r="137" spans="1:13" x14ac:dyDescent="0.25">
      <c r="A137" s="386" t="s">
        <v>986</v>
      </c>
      <c r="B137">
        <v>81769700</v>
      </c>
      <c r="C137" t="s">
        <v>2225</v>
      </c>
      <c r="D137" t="s">
        <v>2091</v>
      </c>
      <c r="E137" t="s">
        <v>2205</v>
      </c>
      <c r="F137" t="s">
        <v>1813</v>
      </c>
      <c r="G137" t="s">
        <v>527</v>
      </c>
      <c r="H137">
        <v>2015</v>
      </c>
      <c r="I137">
        <v>1501</v>
      </c>
      <c r="J137">
        <v>89276.117771254561</v>
      </c>
      <c r="K137">
        <v>599425.36217842356</v>
      </c>
      <c r="L137">
        <v>688701.47994967806</v>
      </c>
      <c r="M137" t="s">
        <v>1726</v>
      </c>
    </row>
    <row r="138" spans="1:13" x14ac:dyDescent="0.25">
      <c r="A138" s="386" t="s">
        <v>986</v>
      </c>
      <c r="B138">
        <v>81769800</v>
      </c>
      <c r="C138" t="s">
        <v>2225</v>
      </c>
      <c r="D138" t="s">
        <v>1728</v>
      </c>
      <c r="E138" t="s">
        <v>2178</v>
      </c>
      <c r="F138" t="s">
        <v>1813</v>
      </c>
      <c r="G138" t="s">
        <v>527</v>
      </c>
      <c r="H138">
        <v>2015</v>
      </c>
      <c r="I138">
        <v>1501</v>
      </c>
      <c r="J138">
        <v>89276.117771254561</v>
      </c>
      <c r="K138">
        <v>599425.36217842356</v>
      </c>
      <c r="L138">
        <v>688701.47994967806</v>
      </c>
      <c r="M138" t="s">
        <v>1726</v>
      </c>
    </row>
    <row r="139" spans="1:13" x14ac:dyDescent="0.25">
      <c r="A139" s="386" t="s">
        <v>986</v>
      </c>
      <c r="B139">
        <v>81769900</v>
      </c>
      <c r="C139" t="s">
        <v>2225</v>
      </c>
      <c r="D139" t="s">
        <v>1730</v>
      </c>
      <c r="E139" t="s">
        <v>2210</v>
      </c>
      <c r="F139" t="s">
        <v>1813</v>
      </c>
      <c r="G139" t="s">
        <v>527</v>
      </c>
      <c r="H139">
        <v>2015</v>
      </c>
      <c r="I139">
        <v>1501</v>
      </c>
      <c r="J139">
        <v>89276.117771254561</v>
      </c>
      <c r="K139">
        <v>599425.36217842356</v>
      </c>
      <c r="L139">
        <v>688701.47994967806</v>
      </c>
      <c r="M139" t="s">
        <v>1731</v>
      </c>
    </row>
    <row r="140" spans="1:13" x14ac:dyDescent="0.25">
      <c r="A140" s="386" t="s">
        <v>986</v>
      </c>
      <c r="B140">
        <v>81770000</v>
      </c>
      <c r="C140" t="s">
        <v>2225</v>
      </c>
      <c r="D140" t="s">
        <v>1742</v>
      </c>
      <c r="E140" t="s">
        <v>2205</v>
      </c>
      <c r="F140" t="s">
        <v>1813</v>
      </c>
      <c r="G140" t="s">
        <v>530</v>
      </c>
      <c r="H140">
        <v>2015</v>
      </c>
      <c r="I140">
        <v>1501</v>
      </c>
      <c r="J140">
        <v>89276.117771254561</v>
      </c>
      <c r="K140">
        <v>599425.36217842356</v>
      </c>
      <c r="L140">
        <v>688701.47994967806</v>
      </c>
      <c r="M140" t="s">
        <v>1743</v>
      </c>
    </row>
    <row r="141" spans="1:13" x14ac:dyDescent="0.25">
      <c r="A141" s="386" t="s">
        <v>986</v>
      </c>
      <c r="B141">
        <v>81770100</v>
      </c>
      <c r="C141" t="s">
        <v>2225</v>
      </c>
      <c r="D141" t="s">
        <v>1745</v>
      </c>
      <c r="E141" t="s">
        <v>2210</v>
      </c>
      <c r="F141" t="s">
        <v>1813</v>
      </c>
      <c r="G141" t="s">
        <v>527</v>
      </c>
      <c r="H141">
        <v>2015</v>
      </c>
      <c r="I141">
        <v>1501</v>
      </c>
      <c r="J141">
        <v>89276.117771254561</v>
      </c>
      <c r="K141">
        <v>599425.36217842356</v>
      </c>
      <c r="L141">
        <v>688701.47994967806</v>
      </c>
      <c r="M141" t="s">
        <v>1746</v>
      </c>
    </row>
    <row r="142" spans="1:13" x14ac:dyDescent="0.25">
      <c r="A142" s="386" t="s">
        <v>986</v>
      </c>
      <c r="B142">
        <v>81770200</v>
      </c>
      <c r="C142" t="s">
        <v>2225</v>
      </c>
      <c r="D142" t="s">
        <v>1861</v>
      </c>
      <c r="E142" t="s">
        <v>2179</v>
      </c>
      <c r="F142" t="s">
        <v>1813</v>
      </c>
      <c r="G142" t="s">
        <v>527</v>
      </c>
      <c r="H142">
        <v>2015</v>
      </c>
      <c r="I142">
        <v>1502</v>
      </c>
      <c r="J142">
        <v>89276.117771254561</v>
      </c>
      <c r="K142">
        <v>599425.36217842356</v>
      </c>
      <c r="L142">
        <v>688701.47994967806</v>
      </c>
      <c r="M142" t="s">
        <v>1878</v>
      </c>
    </row>
    <row r="143" spans="1:13" x14ac:dyDescent="0.25">
      <c r="A143" s="386" t="s">
        <v>986</v>
      </c>
      <c r="B143">
        <v>81770300</v>
      </c>
      <c r="C143" t="s">
        <v>2224</v>
      </c>
      <c r="D143" t="s">
        <v>1723</v>
      </c>
      <c r="E143" t="s">
        <v>2172</v>
      </c>
      <c r="F143" t="s">
        <v>1813</v>
      </c>
      <c r="G143" t="s">
        <v>527</v>
      </c>
      <c r="H143">
        <v>2015</v>
      </c>
      <c r="I143">
        <v>1501</v>
      </c>
      <c r="J143">
        <v>89276.117771254561</v>
      </c>
      <c r="K143">
        <v>599425.36217842356</v>
      </c>
      <c r="L143">
        <v>688701.47994967806</v>
      </c>
      <c r="M143" t="s">
        <v>1722</v>
      </c>
    </row>
    <row r="144" spans="1:13" x14ac:dyDescent="0.25">
      <c r="A144" s="386" t="s">
        <v>986</v>
      </c>
      <c r="B144">
        <v>81770400</v>
      </c>
      <c r="C144" t="s">
        <v>2224</v>
      </c>
      <c r="D144" t="s">
        <v>1724</v>
      </c>
      <c r="E144" t="s">
        <v>2177</v>
      </c>
      <c r="F144" t="s">
        <v>1813</v>
      </c>
      <c r="G144" t="s">
        <v>527</v>
      </c>
      <c r="H144">
        <v>2015</v>
      </c>
      <c r="I144">
        <v>1501</v>
      </c>
      <c r="J144">
        <v>89276.117771254561</v>
      </c>
      <c r="K144">
        <v>599425.36217842356</v>
      </c>
      <c r="L144">
        <v>688701.47994967806</v>
      </c>
      <c r="M144" t="s">
        <v>1722</v>
      </c>
    </row>
    <row r="145" spans="1:13" x14ac:dyDescent="0.25">
      <c r="A145" s="386" t="s">
        <v>986</v>
      </c>
      <c r="B145">
        <v>81770500</v>
      </c>
      <c r="C145" t="s">
        <v>2224</v>
      </c>
      <c r="D145" t="s">
        <v>1725</v>
      </c>
      <c r="E145" t="s">
        <v>2177</v>
      </c>
      <c r="F145" t="s">
        <v>1813</v>
      </c>
      <c r="G145" t="s">
        <v>527</v>
      </c>
      <c r="H145">
        <v>2015</v>
      </c>
      <c r="I145">
        <v>1501</v>
      </c>
      <c r="J145">
        <v>89276.117771254561</v>
      </c>
      <c r="K145">
        <v>599425.36217842356</v>
      </c>
      <c r="L145">
        <v>688701.47994967806</v>
      </c>
      <c r="M145" t="s">
        <v>1722</v>
      </c>
    </row>
    <row r="146" spans="1:13" x14ac:dyDescent="0.25">
      <c r="A146" s="386" t="s">
        <v>986</v>
      </c>
      <c r="B146">
        <v>81770600</v>
      </c>
      <c r="C146" t="s">
        <v>2224</v>
      </c>
      <c r="D146" t="s">
        <v>1740</v>
      </c>
      <c r="E146" t="s">
        <v>2173</v>
      </c>
      <c r="F146" t="s">
        <v>1813</v>
      </c>
      <c r="G146" t="s">
        <v>527</v>
      </c>
      <c r="H146">
        <v>2015</v>
      </c>
      <c r="I146">
        <v>1501</v>
      </c>
      <c r="J146">
        <v>89276.117771254561</v>
      </c>
      <c r="K146">
        <v>599425.36217842356</v>
      </c>
      <c r="L146">
        <v>688701.47994967806</v>
      </c>
      <c r="M146" t="s">
        <v>1741</v>
      </c>
    </row>
    <row r="147" spans="1:13" x14ac:dyDescent="0.25">
      <c r="A147" s="386" t="s">
        <v>986</v>
      </c>
      <c r="B147">
        <v>81770700</v>
      </c>
      <c r="C147" t="s">
        <v>2227</v>
      </c>
      <c r="D147" t="s">
        <v>1715</v>
      </c>
      <c r="E147">
        <v>663505</v>
      </c>
      <c r="F147" t="s">
        <v>1813</v>
      </c>
      <c r="H147">
        <v>2015</v>
      </c>
      <c r="I147"/>
      <c r="J147">
        <v>89276.117771254561</v>
      </c>
      <c r="K147">
        <v>599425.36217842356</v>
      </c>
      <c r="L147">
        <v>688701.47994967806</v>
      </c>
      <c r="M147" t="s">
        <v>1879</v>
      </c>
    </row>
    <row r="148" spans="1:13" x14ac:dyDescent="0.25">
      <c r="A148" s="386" t="s">
        <v>986</v>
      </c>
      <c r="B148">
        <v>81770701</v>
      </c>
      <c r="C148" t="s">
        <v>2225</v>
      </c>
      <c r="D148" t="s">
        <v>1750</v>
      </c>
      <c r="E148" t="s">
        <v>2180</v>
      </c>
      <c r="F148" t="s">
        <v>1813</v>
      </c>
      <c r="G148" t="s">
        <v>527</v>
      </c>
      <c r="H148">
        <v>2015</v>
      </c>
      <c r="I148">
        <v>1501</v>
      </c>
      <c r="J148">
        <v>89276.117771254561</v>
      </c>
      <c r="K148">
        <v>599425.36217842356</v>
      </c>
      <c r="L148">
        <v>688701.47994967806</v>
      </c>
      <c r="M148" t="s">
        <v>1749</v>
      </c>
    </row>
    <row r="149" spans="1:13" x14ac:dyDescent="0.25">
      <c r="A149" s="386" t="s">
        <v>986</v>
      </c>
      <c r="B149">
        <v>81770702</v>
      </c>
      <c r="C149" t="s">
        <v>2225</v>
      </c>
      <c r="D149" t="s">
        <v>1758</v>
      </c>
      <c r="E149" t="s">
        <v>2186</v>
      </c>
      <c r="F149" t="s">
        <v>1813</v>
      </c>
      <c r="G149" t="s">
        <v>530</v>
      </c>
      <c r="H149">
        <v>2015</v>
      </c>
      <c r="I149">
        <v>1501</v>
      </c>
      <c r="J149">
        <v>89276.117771254561</v>
      </c>
      <c r="K149">
        <v>599425.36217842356</v>
      </c>
      <c r="L149">
        <v>688701.47994967806</v>
      </c>
      <c r="M149" t="s">
        <v>1759</v>
      </c>
    </row>
    <row r="150" spans="1:13" x14ac:dyDescent="0.25">
      <c r="A150" s="386" t="s">
        <v>986</v>
      </c>
      <c r="B150">
        <v>81770703</v>
      </c>
      <c r="C150" t="s">
        <v>2225</v>
      </c>
      <c r="D150" t="s">
        <v>1760</v>
      </c>
      <c r="E150" t="s">
        <v>2178</v>
      </c>
      <c r="F150" t="s">
        <v>1813</v>
      </c>
      <c r="G150" t="s">
        <v>527</v>
      </c>
      <c r="H150">
        <v>2015</v>
      </c>
      <c r="I150">
        <v>1501</v>
      </c>
      <c r="J150">
        <v>89276.117771254561</v>
      </c>
      <c r="K150">
        <v>599425.36217842356</v>
      </c>
      <c r="L150">
        <v>688701.47994967806</v>
      </c>
      <c r="M150" t="s">
        <v>1761</v>
      </c>
    </row>
    <row r="151" spans="1:13" x14ac:dyDescent="0.25">
      <c r="A151" s="386" t="s">
        <v>986</v>
      </c>
      <c r="B151">
        <v>81770704</v>
      </c>
      <c r="C151" t="s">
        <v>2227</v>
      </c>
      <c r="D151" t="s">
        <v>1770</v>
      </c>
      <c r="E151">
        <v>662005</v>
      </c>
      <c r="F151" t="s">
        <v>1813</v>
      </c>
      <c r="H151">
        <v>2015</v>
      </c>
      <c r="I151">
        <v>1501</v>
      </c>
      <c r="J151">
        <v>89276.117771254561</v>
      </c>
      <c r="K151">
        <v>599425.36217842356</v>
      </c>
      <c r="L151">
        <v>688701.47994967806</v>
      </c>
      <c r="M151" t="s">
        <v>1771</v>
      </c>
    </row>
    <row r="152" spans="1:13" x14ac:dyDescent="0.25">
      <c r="A152" s="386" t="s">
        <v>986</v>
      </c>
      <c r="B152">
        <v>81770706</v>
      </c>
      <c r="C152" t="s">
        <v>2225</v>
      </c>
      <c r="D152" t="s">
        <v>1774</v>
      </c>
      <c r="E152" t="s">
        <v>2179</v>
      </c>
      <c r="F152" t="s">
        <v>1813</v>
      </c>
      <c r="G152" t="s">
        <v>530</v>
      </c>
      <c r="H152">
        <v>2015</v>
      </c>
      <c r="I152">
        <v>1501</v>
      </c>
      <c r="J152">
        <v>89276.117771254561</v>
      </c>
      <c r="K152">
        <v>599425.36217842356</v>
      </c>
      <c r="L152">
        <v>688701.47994967806</v>
      </c>
      <c r="M152" t="s">
        <v>1775</v>
      </c>
    </row>
    <row r="153" spans="1:13" x14ac:dyDescent="0.25">
      <c r="A153" s="386" t="s">
        <v>986</v>
      </c>
      <c r="B153">
        <v>81770707</v>
      </c>
      <c r="C153" t="s">
        <v>2225</v>
      </c>
      <c r="D153" t="s">
        <v>1782</v>
      </c>
      <c r="E153" t="s">
        <v>2187</v>
      </c>
      <c r="F153" t="s">
        <v>1813</v>
      </c>
      <c r="G153" t="s">
        <v>527</v>
      </c>
      <c r="H153">
        <v>2015</v>
      </c>
      <c r="I153">
        <v>1501</v>
      </c>
      <c r="J153">
        <v>89276.117771254561</v>
      </c>
      <c r="K153">
        <v>599425.36217842356</v>
      </c>
      <c r="L153">
        <v>688701.47994967806</v>
      </c>
      <c r="M153" t="s">
        <v>1781</v>
      </c>
    </row>
    <row r="154" spans="1:13" x14ac:dyDescent="0.25">
      <c r="A154" s="386" t="s">
        <v>986</v>
      </c>
      <c r="B154">
        <v>81770708</v>
      </c>
      <c r="C154" t="s">
        <v>2224</v>
      </c>
      <c r="D154" t="s">
        <v>1953</v>
      </c>
      <c r="E154" t="s">
        <v>2173</v>
      </c>
      <c r="F154" t="s">
        <v>1812</v>
      </c>
      <c r="H154">
        <v>2015</v>
      </c>
      <c r="I154">
        <v>1501</v>
      </c>
      <c r="J154">
        <v>89276.117771254561</v>
      </c>
      <c r="K154">
        <v>599425.36217842356</v>
      </c>
      <c r="L154">
        <v>688701.47994967806</v>
      </c>
      <c r="M154" t="s">
        <v>1808</v>
      </c>
    </row>
    <row r="155" spans="1:13" x14ac:dyDescent="0.25">
      <c r="A155" s="386" t="s">
        <v>986</v>
      </c>
      <c r="B155">
        <v>81770709</v>
      </c>
      <c r="C155" t="s">
        <v>2223</v>
      </c>
      <c r="D155" t="s">
        <v>1950</v>
      </c>
      <c r="E155" t="s">
        <v>2203</v>
      </c>
      <c r="F155" t="s">
        <v>1813</v>
      </c>
      <c r="H155">
        <v>2015</v>
      </c>
      <c r="I155">
        <v>1508</v>
      </c>
      <c r="J155">
        <v>89276.117771254561</v>
      </c>
      <c r="K155">
        <v>599425.36217842356</v>
      </c>
      <c r="L155">
        <v>688701.47994967806</v>
      </c>
      <c r="M155" t="s">
        <v>1959</v>
      </c>
    </row>
    <row r="156" spans="1:13" x14ac:dyDescent="0.25">
      <c r="A156" s="386" t="s">
        <v>986</v>
      </c>
      <c r="B156">
        <v>81770710</v>
      </c>
      <c r="C156" t="s">
        <v>2223</v>
      </c>
      <c r="D156" t="s">
        <v>1951</v>
      </c>
      <c r="E156" t="s">
        <v>2214</v>
      </c>
      <c r="F156" t="s">
        <v>1813</v>
      </c>
      <c r="H156">
        <v>2015</v>
      </c>
      <c r="I156">
        <v>1510</v>
      </c>
      <c r="J156">
        <v>89276.117771254561</v>
      </c>
      <c r="K156">
        <v>599425.36217842356</v>
      </c>
      <c r="L156">
        <v>688701.47994967806</v>
      </c>
      <c r="M156" t="s">
        <v>1981</v>
      </c>
    </row>
    <row r="157" spans="1:13" x14ac:dyDescent="0.25">
      <c r="A157" s="386" t="s">
        <v>986</v>
      </c>
      <c r="B157">
        <v>81770711</v>
      </c>
      <c r="C157" t="s">
        <v>2226</v>
      </c>
      <c r="D157" t="s">
        <v>1715</v>
      </c>
      <c r="F157" t="s">
        <v>1813</v>
      </c>
      <c r="H157">
        <v>2015</v>
      </c>
      <c r="I157"/>
      <c r="J157">
        <v>127537.31110179223</v>
      </c>
      <c r="K157">
        <v>599425.36217842356</v>
      </c>
      <c r="L157">
        <v>726962.67328021582</v>
      </c>
      <c r="M157" t="s">
        <v>1594</v>
      </c>
    </row>
    <row r="158" spans="1:13" x14ac:dyDescent="0.25">
      <c r="A158" s="386" t="s">
        <v>986</v>
      </c>
      <c r="B158">
        <v>81770712</v>
      </c>
      <c r="C158" t="s">
        <v>2226</v>
      </c>
      <c r="D158" t="s">
        <v>1715</v>
      </c>
      <c r="F158" t="s">
        <v>1813</v>
      </c>
      <c r="H158">
        <v>2015</v>
      </c>
      <c r="I158"/>
      <c r="J158">
        <v>127537.31110179223</v>
      </c>
      <c r="K158">
        <v>599425.36217842356</v>
      </c>
      <c r="L158">
        <v>726962.67328021582</v>
      </c>
      <c r="M158" t="s">
        <v>1594</v>
      </c>
    </row>
    <row r="159" spans="1:13" x14ac:dyDescent="0.25">
      <c r="A159" s="386" t="s">
        <v>986</v>
      </c>
      <c r="B159">
        <v>81770713</v>
      </c>
      <c r="C159" t="s">
        <v>2226</v>
      </c>
      <c r="D159" t="s">
        <v>1715</v>
      </c>
      <c r="F159" t="s">
        <v>1813</v>
      </c>
      <c r="H159">
        <v>2015</v>
      </c>
      <c r="I159"/>
      <c r="J159">
        <v>127537.31110179223</v>
      </c>
      <c r="K159">
        <v>599425.36217842356</v>
      </c>
      <c r="L159">
        <v>726962.67328021582</v>
      </c>
      <c r="M159" t="s">
        <v>1594</v>
      </c>
    </row>
    <row r="160" spans="1:13" x14ac:dyDescent="0.25">
      <c r="A160" s="386" t="s">
        <v>986</v>
      </c>
      <c r="B160">
        <v>81770714</v>
      </c>
      <c r="C160" t="s">
        <v>2226</v>
      </c>
      <c r="D160" t="s">
        <v>1715</v>
      </c>
      <c r="F160" t="s">
        <v>1813</v>
      </c>
      <c r="H160">
        <v>2015</v>
      </c>
      <c r="I160"/>
      <c r="J160">
        <v>127537.31110179223</v>
      </c>
      <c r="K160">
        <v>599425.36217842356</v>
      </c>
      <c r="L160">
        <v>726962.67328021582</v>
      </c>
      <c r="M160" t="s">
        <v>1594</v>
      </c>
    </row>
    <row r="161" spans="1:13" x14ac:dyDescent="0.25">
      <c r="A161" s="386" t="s">
        <v>986</v>
      </c>
      <c r="B161">
        <v>81770715</v>
      </c>
      <c r="C161" t="s">
        <v>2226</v>
      </c>
      <c r="D161" t="s">
        <v>1715</v>
      </c>
      <c r="F161" t="s">
        <v>1813</v>
      </c>
      <c r="H161">
        <v>2015</v>
      </c>
      <c r="I161"/>
      <c r="J161">
        <v>127537.31110179223</v>
      </c>
      <c r="K161">
        <v>599425.36217842356</v>
      </c>
      <c r="L161">
        <v>726962.67328021582</v>
      </c>
      <c r="M161" t="s">
        <v>1594</v>
      </c>
    </row>
    <row r="162" spans="1:13" x14ac:dyDescent="0.25">
      <c r="A162" s="386" t="s">
        <v>986</v>
      </c>
      <c r="B162">
        <v>81770716</v>
      </c>
      <c r="C162" t="s">
        <v>2226</v>
      </c>
      <c r="D162" t="s">
        <v>1715</v>
      </c>
      <c r="F162" t="s">
        <v>1813</v>
      </c>
      <c r="H162">
        <v>2015</v>
      </c>
      <c r="I162"/>
      <c r="J162">
        <v>127537.31110179223</v>
      </c>
      <c r="K162">
        <v>599425.36217842356</v>
      </c>
      <c r="L162">
        <v>726962.67328021582</v>
      </c>
      <c r="M162" t="s">
        <v>1594</v>
      </c>
    </row>
    <row r="163" spans="1:13" x14ac:dyDescent="0.25">
      <c r="A163" s="386" t="s">
        <v>986</v>
      </c>
      <c r="B163">
        <v>81770717</v>
      </c>
      <c r="C163" t="s">
        <v>2226</v>
      </c>
      <c r="D163" t="s">
        <v>1715</v>
      </c>
      <c r="F163" t="s">
        <v>1813</v>
      </c>
      <c r="H163">
        <v>2015</v>
      </c>
      <c r="I163"/>
      <c r="J163">
        <v>127537.31110179223</v>
      </c>
      <c r="K163">
        <v>599425.36217842356</v>
      </c>
      <c r="L163">
        <v>726962.67328021582</v>
      </c>
      <c r="M163" t="s">
        <v>1594</v>
      </c>
    </row>
    <row r="164" spans="1:13" x14ac:dyDescent="0.25">
      <c r="A164" s="386" t="s">
        <v>986</v>
      </c>
      <c r="B164">
        <v>81770718</v>
      </c>
      <c r="C164" t="s">
        <v>2226</v>
      </c>
      <c r="D164" t="s">
        <v>1715</v>
      </c>
      <c r="F164" t="s">
        <v>1813</v>
      </c>
      <c r="H164">
        <v>2015</v>
      </c>
      <c r="I164"/>
      <c r="J164">
        <v>127537.31110179223</v>
      </c>
      <c r="K164">
        <v>599425.36217842356</v>
      </c>
      <c r="L164">
        <v>726962.67328021582</v>
      </c>
      <c r="M164" t="s">
        <v>1594</v>
      </c>
    </row>
    <row r="165" spans="1:13" x14ac:dyDescent="0.25">
      <c r="A165" s="386" t="s">
        <v>986</v>
      </c>
      <c r="B165">
        <v>81770719</v>
      </c>
      <c r="C165" t="s">
        <v>810</v>
      </c>
      <c r="D165" t="s">
        <v>1715</v>
      </c>
      <c r="F165" t="s">
        <v>1813</v>
      </c>
      <c r="H165">
        <v>2015</v>
      </c>
      <c r="I165"/>
      <c r="J165">
        <v>63768.655550896117</v>
      </c>
      <c r="K165">
        <v>599425.36217842356</v>
      </c>
      <c r="L165">
        <v>663194.01772931963</v>
      </c>
      <c r="M165" t="s">
        <v>1594</v>
      </c>
    </row>
    <row r="166" spans="1:13" x14ac:dyDescent="0.25">
      <c r="A166" s="386" t="s">
        <v>986</v>
      </c>
      <c r="B166">
        <v>81770720</v>
      </c>
      <c r="C166" t="s">
        <v>810</v>
      </c>
      <c r="D166" t="s">
        <v>1715</v>
      </c>
      <c r="F166" t="s">
        <v>1813</v>
      </c>
      <c r="H166">
        <v>2015</v>
      </c>
      <c r="I166"/>
      <c r="J166">
        <v>63768.655550896117</v>
      </c>
      <c r="K166">
        <v>599425.36217842356</v>
      </c>
      <c r="L166">
        <v>663194.01772931963</v>
      </c>
      <c r="M166" t="s">
        <v>1594</v>
      </c>
    </row>
    <row r="167" spans="1:13" x14ac:dyDescent="0.25">
      <c r="A167" s="386" t="s">
        <v>986</v>
      </c>
      <c r="B167">
        <v>81770721</v>
      </c>
      <c r="C167" t="s">
        <v>810</v>
      </c>
      <c r="D167" t="s">
        <v>1715</v>
      </c>
      <c r="F167" t="s">
        <v>1813</v>
      </c>
      <c r="H167">
        <v>2015</v>
      </c>
      <c r="I167"/>
      <c r="J167">
        <v>63768.655550896117</v>
      </c>
      <c r="K167">
        <v>599425.36217842356</v>
      </c>
      <c r="L167">
        <v>663194.01772931963</v>
      </c>
      <c r="M167" t="s">
        <v>1594</v>
      </c>
    </row>
    <row r="168" spans="1:13" x14ac:dyDescent="0.25">
      <c r="A168" s="386" t="s">
        <v>986</v>
      </c>
      <c r="B168">
        <v>81770722</v>
      </c>
      <c r="C168" t="s">
        <v>810</v>
      </c>
      <c r="D168" t="s">
        <v>1715</v>
      </c>
      <c r="F168" t="s">
        <v>1813</v>
      </c>
      <c r="H168">
        <v>2015</v>
      </c>
      <c r="I168"/>
      <c r="J168">
        <v>63768.655550896117</v>
      </c>
      <c r="K168">
        <v>599425.36217842356</v>
      </c>
      <c r="L168">
        <v>663194.01772931963</v>
      </c>
      <c r="M168" t="s">
        <v>1594</v>
      </c>
    </row>
    <row r="169" spans="1:13" x14ac:dyDescent="0.25">
      <c r="A169" s="386" t="s">
        <v>986</v>
      </c>
      <c r="B169">
        <v>81770723</v>
      </c>
      <c r="C169" t="s">
        <v>810</v>
      </c>
      <c r="D169" t="s">
        <v>1715</v>
      </c>
      <c r="F169" t="s">
        <v>1813</v>
      </c>
      <c r="H169">
        <v>2015</v>
      </c>
      <c r="I169"/>
      <c r="J169">
        <v>63768.655550896117</v>
      </c>
      <c r="K169">
        <v>599425.36217842356</v>
      </c>
      <c r="L169">
        <v>663194.01772931963</v>
      </c>
      <c r="M169" t="s">
        <v>1594</v>
      </c>
    </row>
    <row r="170" spans="1:13" x14ac:dyDescent="0.25">
      <c r="A170" s="386" t="s">
        <v>986</v>
      </c>
      <c r="B170">
        <v>81770724</v>
      </c>
      <c r="C170" t="s">
        <v>810</v>
      </c>
      <c r="D170" t="s">
        <v>1715</v>
      </c>
      <c r="F170" t="s">
        <v>1813</v>
      </c>
      <c r="H170">
        <v>2015</v>
      </c>
      <c r="I170"/>
      <c r="J170">
        <v>63768.655550896117</v>
      </c>
      <c r="K170">
        <v>599425.36217842356</v>
      </c>
      <c r="L170">
        <v>663194.01772931963</v>
      </c>
      <c r="M170" t="s">
        <v>1594</v>
      </c>
    </row>
    <row r="171" spans="1:13" x14ac:dyDescent="0.25">
      <c r="A171" s="386" t="s">
        <v>986</v>
      </c>
      <c r="B171">
        <v>81770725</v>
      </c>
      <c r="C171" t="s">
        <v>2224</v>
      </c>
      <c r="D171" t="s">
        <v>1818</v>
      </c>
      <c r="E171" t="s">
        <v>2215</v>
      </c>
      <c r="F171" t="s">
        <v>1813</v>
      </c>
      <c r="H171">
        <v>2015</v>
      </c>
      <c r="I171">
        <v>1501</v>
      </c>
      <c r="J171">
        <v>89276.117771254561</v>
      </c>
      <c r="K171">
        <v>599425.36217842356</v>
      </c>
      <c r="L171">
        <v>688701.47994967806</v>
      </c>
      <c r="M171" t="s">
        <v>1819</v>
      </c>
    </row>
    <row r="172" spans="1:13" x14ac:dyDescent="0.25">
      <c r="A172" s="386" t="s">
        <v>986</v>
      </c>
      <c r="B172">
        <v>81770726</v>
      </c>
      <c r="C172" t="s">
        <v>2225</v>
      </c>
      <c r="D172" t="s">
        <v>1840</v>
      </c>
      <c r="E172" t="s">
        <v>2182</v>
      </c>
      <c r="F172" t="s">
        <v>1813</v>
      </c>
      <c r="G172" t="s">
        <v>527</v>
      </c>
      <c r="H172">
        <v>2015</v>
      </c>
      <c r="I172">
        <v>1501</v>
      </c>
      <c r="J172">
        <v>89276.117771254561</v>
      </c>
      <c r="K172">
        <v>599425.36217842356</v>
      </c>
      <c r="L172">
        <v>688701.47994967806</v>
      </c>
      <c r="M172" t="s">
        <v>1876</v>
      </c>
    </row>
    <row r="173" spans="1:13" x14ac:dyDescent="0.25">
      <c r="A173" s="386" t="s">
        <v>986</v>
      </c>
      <c r="B173">
        <v>81770727</v>
      </c>
      <c r="C173" t="s">
        <v>2227</v>
      </c>
      <c r="D173" t="s">
        <v>1936</v>
      </c>
      <c r="E173" t="s">
        <v>2192</v>
      </c>
      <c r="F173" t="s">
        <v>1813</v>
      </c>
      <c r="G173" t="s">
        <v>527</v>
      </c>
      <c r="H173">
        <v>2015</v>
      </c>
      <c r="I173">
        <v>1508</v>
      </c>
      <c r="J173">
        <v>89276.117771254561</v>
      </c>
      <c r="K173">
        <v>599425.36217842356</v>
      </c>
      <c r="L173">
        <v>688701.47994967806</v>
      </c>
      <c r="M173" t="s">
        <v>1960</v>
      </c>
    </row>
    <row r="174" spans="1:13" x14ac:dyDescent="0.25">
      <c r="A174" s="386" t="s">
        <v>986</v>
      </c>
      <c r="B174">
        <v>81770728</v>
      </c>
      <c r="C174" t="s">
        <v>2227</v>
      </c>
      <c r="D174" t="s">
        <v>1973</v>
      </c>
      <c r="E174" t="s">
        <v>2166</v>
      </c>
      <c r="F174" t="s">
        <v>1813</v>
      </c>
      <c r="G174" t="s">
        <v>530</v>
      </c>
      <c r="H174">
        <v>2015</v>
      </c>
      <c r="I174">
        <v>1506</v>
      </c>
      <c r="J174">
        <v>89276.117771254561</v>
      </c>
      <c r="K174">
        <v>599425.36217842356</v>
      </c>
      <c r="L174">
        <v>688701.47994967806</v>
      </c>
      <c r="M174" t="s">
        <v>1982</v>
      </c>
    </row>
    <row r="175" spans="1:13" x14ac:dyDescent="0.25">
      <c r="A175" s="386" t="s">
        <v>986</v>
      </c>
      <c r="B175">
        <v>81770729</v>
      </c>
      <c r="C175" t="s">
        <v>2227</v>
      </c>
      <c r="D175" t="s">
        <v>2712</v>
      </c>
      <c r="E175">
        <v>663060</v>
      </c>
      <c r="F175" t="s">
        <v>1813</v>
      </c>
      <c r="H175">
        <v>2015</v>
      </c>
      <c r="I175"/>
      <c r="J175">
        <v>89276.117771254561</v>
      </c>
      <c r="K175">
        <v>599425.36217842356</v>
      </c>
      <c r="L175">
        <v>688701.47994967806</v>
      </c>
      <c r="M175" t="s">
        <v>1961</v>
      </c>
    </row>
    <row r="176" spans="1:13" x14ac:dyDescent="0.25">
      <c r="A176" s="386" t="s">
        <v>986</v>
      </c>
      <c r="B176">
        <v>81770730</v>
      </c>
      <c r="C176" t="s">
        <v>2227</v>
      </c>
      <c r="D176" t="s">
        <v>1966</v>
      </c>
      <c r="E176" t="s">
        <v>2165</v>
      </c>
      <c r="F176" t="s">
        <v>1813</v>
      </c>
      <c r="G176" t="s">
        <v>530</v>
      </c>
      <c r="H176">
        <v>2015</v>
      </c>
      <c r="I176">
        <v>1508</v>
      </c>
      <c r="J176">
        <v>89276.117771254561</v>
      </c>
      <c r="K176">
        <v>599425.36217842356</v>
      </c>
      <c r="L176">
        <v>688701.47994967806</v>
      </c>
      <c r="M176" t="s">
        <v>1983</v>
      </c>
    </row>
    <row r="177" spans="1:13" x14ac:dyDescent="0.25">
      <c r="A177" s="386" t="s">
        <v>986</v>
      </c>
      <c r="B177">
        <v>81770731</v>
      </c>
      <c r="C177" t="s">
        <v>2227</v>
      </c>
      <c r="D177" t="s">
        <v>2118</v>
      </c>
      <c r="E177" t="s">
        <v>2190</v>
      </c>
      <c r="F177" t="s">
        <v>1813</v>
      </c>
      <c r="G177" t="s">
        <v>530</v>
      </c>
      <c r="H177">
        <v>2015</v>
      </c>
      <c r="I177">
        <v>1605</v>
      </c>
      <c r="J177">
        <v>89276.117771254561</v>
      </c>
      <c r="K177">
        <v>599425.36217842356</v>
      </c>
      <c r="L177">
        <v>688701.47994967806</v>
      </c>
      <c r="M177" t="s">
        <v>2138</v>
      </c>
    </row>
    <row r="178" spans="1:13" x14ac:dyDescent="0.25">
      <c r="A178" s="386" t="s">
        <v>986</v>
      </c>
      <c r="B178">
        <v>81770732</v>
      </c>
      <c r="C178" t="s">
        <v>2227</v>
      </c>
      <c r="D178" t="s">
        <v>2081</v>
      </c>
      <c r="E178" t="s">
        <v>2190</v>
      </c>
      <c r="F178" t="s">
        <v>1813</v>
      </c>
      <c r="H178">
        <v>2015</v>
      </c>
      <c r="I178">
        <v>1604</v>
      </c>
      <c r="J178">
        <v>89276.117771254561</v>
      </c>
      <c r="K178">
        <v>599425.36217842356</v>
      </c>
      <c r="L178">
        <v>688701.47994967806</v>
      </c>
      <c r="M178" t="s">
        <v>2088</v>
      </c>
    </row>
    <row r="179" spans="1:13" x14ac:dyDescent="0.25">
      <c r="A179" s="386" t="s">
        <v>986</v>
      </c>
      <c r="B179">
        <v>81770733</v>
      </c>
      <c r="C179" t="s">
        <v>2227</v>
      </c>
      <c r="D179" t="s">
        <v>2082</v>
      </c>
      <c r="E179" t="s">
        <v>2190</v>
      </c>
      <c r="F179" t="s">
        <v>1813</v>
      </c>
      <c r="H179">
        <v>2015</v>
      </c>
      <c r="I179">
        <v>1604</v>
      </c>
      <c r="J179">
        <v>89276.117771254561</v>
      </c>
      <c r="K179">
        <v>599425.36217842356</v>
      </c>
      <c r="L179">
        <v>688701.47994967806</v>
      </c>
      <c r="M179" t="s">
        <v>2088</v>
      </c>
    </row>
    <row r="180" spans="1:13" x14ac:dyDescent="0.25">
      <c r="A180" s="386" t="s">
        <v>986</v>
      </c>
      <c r="B180">
        <v>81770734</v>
      </c>
      <c r="C180" t="s">
        <v>2227</v>
      </c>
      <c r="D180" t="s">
        <v>2007</v>
      </c>
      <c r="E180" t="s">
        <v>2190</v>
      </c>
      <c r="F180" t="s">
        <v>1812</v>
      </c>
      <c r="H180">
        <v>2014</v>
      </c>
      <c r="I180">
        <v>1503</v>
      </c>
      <c r="J180">
        <v>14873.401220691007</v>
      </c>
      <c r="K180">
        <v>99864.265338925339</v>
      </c>
      <c r="L180">
        <v>114737.66655961635</v>
      </c>
      <c r="M180" t="s">
        <v>2008</v>
      </c>
    </row>
    <row r="181" spans="1:13" x14ac:dyDescent="0.25">
      <c r="A181" s="386" t="s">
        <v>986</v>
      </c>
      <c r="B181">
        <v>81770735</v>
      </c>
      <c r="C181" t="s">
        <v>2227</v>
      </c>
      <c r="D181" t="s">
        <v>1991</v>
      </c>
      <c r="E181" t="s">
        <v>2192</v>
      </c>
      <c r="F181" t="s">
        <v>1813</v>
      </c>
      <c r="H181">
        <v>2015</v>
      </c>
      <c r="I181">
        <v>1509</v>
      </c>
      <c r="J181">
        <v>89276.117771254561</v>
      </c>
      <c r="K181">
        <v>599425.36217842356</v>
      </c>
      <c r="L181">
        <v>688701.47994967806</v>
      </c>
      <c r="M181" t="s">
        <v>1996</v>
      </c>
    </row>
    <row r="182" spans="1:13" x14ac:dyDescent="0.25">
      <c r="A182" s="386" t="s">
        <v>986</v>
      </c>
      <c r="B182">
        <v>81770736</v>
      </c>
      <c r="C182" t="s">
        <v>2227</v>
      </c>
      <c r="D182" t="s">
        <v>1967</v>
      </c>
      <c r="E182" t="s">
        <v>2165</v>
      </c>
      <c r="F182" t="s">
        <v>1813</v>
      </c>
      <c r="G182" t="s">
        <v>527</v>
      </c>
      <c r="H182">
        <v>2015</v>
      </c>
      <c r="I182">
        <v>1508</v>
      </c>
      <c r="J182">
        <v>89276.117771254561</v>
      </c>
      <c r="K182">
        <v>599425.36217842356</v>
      </c>
      <c r="L182">
        <v>688701.47994967806</v>
      </c>
      <c r="M182" t="s">
        <v>1983</v>
      </c>
    </row>
    <row r="183" spans="1:13" x14ac:dyDescent="0.25">
      <c r="A183" s="386" t="s">
        <v>986</v>
      </c>
      <c r="B183">
        <v>81770737</v>
      </c>
      <c r="C183" t="s">
        <v>2228</v>
      </c>
      <c r="D183" t="s">
        <v>1715</v>
      </c>
      <c r="F183" t="s">
        <v>1813</v>
      </c>
      <c r="H183">
        <v>2015</v>
      </c>
      <c r="I183"/>
      <c r="J183">
        <v>63768.655550896117</v>
      </c>
      <c r="K183">
        <v>599425.36217842356</v>
      </c>
      <c r="L183">
        <v>663194.01772931963</v>
      </c>
      <c r="M183" t="s">
        <v>1594</v>
      </c>
    </row>
    <row r="184" spans="1:13" x14ac:dyDescent="0.25">
      <c r="A184" s="386" t="s">
        <v>986</v>
      </c>
      <c r="B184">
        <v>81770738</v>
      </c>
      <c r="C184" t="s">
        <v>2228</v>
      </c>
      <c r="D184" t="s">
        <v>1715</v>
      </c>
      <c r="F184" t="s">
        <v>1813</v>
      </c>
      <c r="H184">
        <v>2015</v>
      </c>
      <c r="I184"/>
      <c r="J184">
        <v>63768.655550896117</v>
      </c>
      <c r="K184">
        <v>599425.36217842356</v>
      </c>
      <c r="L184">
        <v>663194.01772931963</v>
      </c>
      <c r="M184" t="s">
        <v>1594</v>
      </c>
    </row>
    <row r="185" spans="1:13" x14ac:dyDescent="0.25">
      <c r="A185" s="386" t="s">
        <v>986</v>
      </c>
      <c r="B185">
        <v>81770739</v>
      </c>
      <c r="C185" t="s">
        <v>2229</v>
      </c>
      <c r="D185" t="s">
        <v>2454</v>
      </c>
      <c r="E185">
        <v>602505</v>
      </c>
      <c r="F185" t="s">
        <v>1813</v>
      </c>
      <c r="H185">
        <v>2015</v>
      </c>
      <c r="I185">
        <v>1509</v>
      </c>
      <c r="J185">
        <v>63768.655550896117</v>
      </c>
      <c r="K185">
        <v>599425.36217842356</v>
      </c>
      <c r="L185">
        <v>663194.01772931963</v>
      </c>
      <c r="M185" t="s">
        <v>2455</v>
      </c>
    </row>
    <row r="186" spans="1:13" x14ac:dyDescent="0.25">
      <c r="A186" s="386" t="s">
        <v>986</v>
      </c>
      <c r="B186">
        <v>81770740</v>
      </c>
      <c r="C186" t="s">
        <v>2228</v>
      </c>
      <c r="D186" t="s">
        <v>1715</v>
      </c>
      <c r="F186" t="s">
        <v>1813</v>
      </c>
      <c r="H186">
        <v>2015</v>
      </c>
      <c r="I186"/>
      <c r="J186">
        <v>63768.655550896117</v>
      </c>
      <c r="K186">
        <v>599425.36217842356</v>
      </c>
      <c r="L186">
        <v>663194.01772931963</v>
      </c>
      <c r="M186" t="s">
        <v>1594</v>
      </c>
    </row>
    <row r="187" spans="1:13" x14ac:dyDescent="0.25">
      <c r="A187" s="386" t="s">
        <v>986</v>
      </c>
      <c r="B187">
        <v>81770741</v>
      </c>
      <c r="C187" t="s">
        <v>2228</v>
      </c>
      <c r="D187" t="s">
        <v>1715</v>
      </c>
      <c r="F187" t="s">
        <v>1813</v>
      </c>
      <c r="H187">
        <v>2015</v>
      </c>
      <c r="I187"/>
      <c r="J187">
        <v>63768.655550896117</v>
      </c>
      <c r="K187">
        <v>599425.36217842356</v>
      </c>
      <c r="L187">
        <v>663194.01772931963</v>
      </c>
      <c r="M187" t="s">
        <v>1594</v>
      </c>
    </row>
    <row r="188" spans="1:13" x14ac:dyDescent="0.25">
      <c r="A188" s="386" t="s">
        <v>986</v>
      </c>
      <c r="B188">
        <v>81770742</v>
      </c>
      <c r="C188" t="s">
        <v>2228</v>
      </c>
      <c r="D188" t="s">
        <v>1715</v>
      </c>
      <c r="F188" t="s">
        <v>1813</v>
      </c>
      <c r="H188">
        <v>2015</v>
      </c>
      <c r="I188"/>
      <c r="J188">
        <v>63768.655550896117</v>
      </c>
      <c r="K188">
        <v>599425.36217842356</v>
      </c>
      <c r="L188">
        <v>663194.01772931963</v>
      </c>
      <c r="M188" t="s">
        <v>1594</v>
      </c>
    </row>
    <row r="189" spans="1:13" x14ac:dyDescent="0.25">
      <c r="A189" s="386" t="s">
        <v>986</v>
      </c>
      <c r="B189">
        <v>81770743</v>
      </c>
      <c r="C189" t="s">
        <v>2228</v>
      </c>
      <c r="D189" t="s">
        <v>1715</v>
      </c>
      <c r="F189" t="s">
        <v>1813</v>
      </c>
      <c r="H189">
        <v>2015</v>
      </c>
      <c r="I189"/>
      <c r="J189">
        <v>63768.655550896117</v>
      </c>
      <c r="K189">
        <v>599425.36217842356</v>
      </c>
      <c r="L189">
        <v>663194.01772931963</v>
      </c>
      <c r="M189" t="s">
        <v>1594</v>
      </c>
    </row>
    <row r="190" spans="1:13" x14ac:dyDescent="0.25">
      <c r="A190" s="386" t="s">
        <v>986</v>
      </c>
      <c r="B190">
        <v>81770744</v>
      </c>
      <c r="C190" t="s">
        <v>2228</v>
      </c>
      <c r="D190" t="s">
        <v>1715</v>
      </c>
      <c r="F190" t="s">
        <v>1813</v>
      </c>
      <c r="H190">
        <v>2015</v>
      </c>
      <c r="I190"/>
      <c r="J190">
        <v>63768.655550896117</v>
      </c>
      <c r="K190">
        <v>599425.36217842356</v>
      </c>
      <c r="L190">
        <v>663194.01772931963</v>
      </c>
      <c r="M190" t="s">
        <v>1594</v>
      </c>
    </row>
    <row r="191" spans="1:13" x14ac:dyDescent="0.25">
      <c r="A191" s="386" t="s">
        <v>986</v>
      </c>
      <c r="B191">
        <v>81770745</v>
      </c>
      <c r="C191" t="s">
        <v>2228</v>
      </c>
      <c r="D191" t="s">
        <v>1715</v>
      </c>
      <c r="F191" t="s">
        <v>1813</v>
      </c>
      <c r="H191">
        <v>2015</v>
      </c>
      <c r="I191"/>
      <c r="J191">
        <v>63768.655550896117</v>
      </c>
      <c r="K191">
        <v>599425.36217842356</v>
      </c>
      <c r="L191">
        <v>663194.01772931963</v>
      </c>
      <c r="M191" t="s">
        <v>1594</v>
      </c>
    </row>
    <row r="192" spans="1:13" x14ac:dyDescent="0.25">
      <c r="A192" s="386" t="s">
        <v>986</v>
      </c>
      <c r="B192">
        <v>81770746</v>
      </c>
      <c r="C192" t="s">
        <v>2228</v>
      </c>
      <c r="D192" t="s">
        <v>1715</v>
      </c>
      <c r="F192" t="s">
        <v>1813</v>
      </c>
      <c r="H192">
        <v>2015</v>
      </c>
      <c r="I192"/>
      <c r="J192">
        <v>63768.655550896117</v>
      </c>
      <c r="K192">
        <v>599425.36217842356</v>
      </c>
      <c r="L192">
        <v>663194.01772931963</v>
      </c>
      <c r="M192" t="s">
        <v>1594</v>
      </c>
    </row>
    <row r="193" spans="1:13" x14ac:dyDescent="0.25">
      <c r="A193" s="386" t="s">
        <v>986</v>
      </c>
      <c r="B193">
        <v>81770747</v>
      </c>
      <c r="C193" t="s">
        <v>2226</v>
      </c>
      <c r="D193" t="s">
        <v>2442</v>
      </c>
      <c r="F193" t="s">
        <v>1813</v>
      </c>
      <c r="H193">
        <v>2015</v>
      </c>
      <c r="I193"/>
      <c r="J193">
        <v>127537.31110179223</v>
      </c>
      <c r="K193">
        <v>599425.36217842356</v>
      </c>
      <c r="L193">
        <v>726962.67328021582</v>
      </c>
      <c r="M193" t="s">
        <v>1594</v>
      </c>
    </row>
    <row r="194" spans="1:13" x14ac:dyDescent="0.25">
      <c r="A194" s="386" t="s">
        <v>986</v>
      </c>
      <c r="B194">
        <v>81770748</v>
      </c>
      <c r="C194" t="s">
        <v>2229</v>
      </c>
      <c r="D194" t="s">
        <v>2457</v>
      </c>
      <c r="E194">
        <v>602505</v>
      </c>
      <c r="F194" t="s">
        <v>1813</v>
      </c>
      <c r="H194">
        <v>2015</v>
      </c>
      <c r="I194">
        <v>1509</v>
      </c>
      <c r="J194">
        <v>63768.655550896117</v>
      </c>
      <c r="K194">
        <v>599425.36217842356</v>
      </c>
      <c r="L194">
        <v>663194.01772931963</v>
      </c>
      <c r="M194" t="s">
        <v>2455</v>
      </c>
    </row>
    <row r="195" spans="1:13" x14ac:dyDescent="0.25">
      <c r="A195" s="386" t="s">
        <v>986</v>
      </c>
      <c r="B195">
        <v>81770749</v>
      </c>
      <c r="C195" t="s">
        <v>2228</v>
      </c>
      <c r="D195" t="s">
        <v>1715</v>
      </c>
      <c r="F195" t="s">
        <v>1813</v>
      </c>
      <c r="H195">
        <v>2015</v>
      </c>
      <c r="I195"/>
      <c r="J195">
        <v>63768.655550896117</v>
      </c>
      <c r="K195">
        <v>599425.36217842356</v>
      </c>
      <c r="L195">
        <v>663194.01772931963</v>
      </c>
      <c r="M195" t="s">
        <v>1594</v>
      </c>
    </row>
    <row r="196" spans="1:13" x14ac:dyDescent="0.25">
      <c r="A196" s="386" t="s">
        <v>986</v>
      </c>
      <c r="B196">
        <v>81770750</v>
      </c>
      <c r="C196" t="s">
        <v>829</v>
      </c>
      <c r="D196" t="s">
        <v>2041</v>
      </c>
      <c r="E196" t="s">
        <v>2211</v>
      </c>
      <c r="F196" t="s">
        <v>1813</v>
      </c>
      <c r="G196" t="s">
        <v>527</v>
      </c>
      <c r="H196">
        <v>2015</v>
      </c>
      <c r="I196">
        <v>1510</v>
      </c>
      <c r="J196">
        <v>89276.117771254561</v>
      </c>
      <c r="K196">
        <v>599425.36217842356</v>
      </c>
      <c r="L196">
        <v>688701.47994967806</v>
      </c>
      <c r="M196" t="s">
        <v>2042</v>
      </c>
    </row>
    <row r="197" spans="1:13" x14ac:dyDescent="0.25">
      <c r="A197" s="386" t="s">
        <v>986</v>
      </c>
      <c r="B197">
        <v>81770751</v>
      </c>
      <c r="C197" t="s">
        <v>2225</v>
      </c>
      <c r="D197" t="s">
        <v>2502</v>
      </c>
      <c r="E197">
        <v>649005</v>
      </c>
      <c r="H197">
        <v>2016</v>
      </c>
      <c r="I197">
        <v>1701</v>
      </c>
      <c r="J197">
        <v>89276.117771254561</v>
      </c>
      <c r="K197">
        <v>599425.36217842356</v>
      </c>
      <c r="L197">
        <v>688701.47994967806</v>
      </c>
      <c r="M197" t="s">
        <v>2530</v>
      </c>
    </row>
    <row r="198" spans="1:13" x14ac:dyDescent="0.25">
      <c r="A198" s="386" t="s">
        <v>986</v>
      </c>
      <c r="B198">
        <v>81770752</v>
      </c>
      <c r="C198" t="s">
        <v>2223</v>
      </c>
      <c r="D198" t="s">
        <v>2106</v>
      </c>
      <c r="E198" t="s">
        <v>2203</v>
      </c>
      <c r="F198" t="s">
        <v>1812</v>
      </c>
      <c r="G198" t="s">
        <v>527</v>
      </c>
      <c r="H198">
        <v>2015</v>
      </c>
      <c r="I198">
        <v>1608</v>
      </c>
      <c r="J198">
        <v>89276.117771254561</v>
      </c>
      <c r="K198">
        <v>599425.36217842356</v>
      </c>
      <c r="L198">
        <v>688701.47994967806</v>
      </c>
      <c r="M198" t="s">
        <v>2139</v>
      </c>
    </row>
    <row r="199" spans="1:13" x14ac:dyDescent="0.25">
      <c r="A199" s="386" t="s">
        <v>986</v>
      </c>
      <c r="B199">
        <v>81770753</v>
      </c>
      <c r="C199" t="s">
        <v>2227</v>
      </c>
      <c r="D199" t="s">
        <v>2064</v>
      </c>
      <c r="E199" t="s">
        <v>2190</v>
      </c>
      <c r="F199" t="s">
        <v>1812</v>
      </c>
      <c r="H199">
        <v>2015</v>
      </c>
      <c r="I199">
        <v>201602</v>
      </c>
      <c r="J199">
        <v>89276.117771254561</v>
      </c>
      <c r="K199">
        <v>599425.36217842356</v>
      </c>
      <c r="L199">
        <v>688701.47994967806</v>
      </c>
      <c r="M199" t="s">
        <v>2068</v>
      </c>
    </row>
    <row r="200" spans="1:13" x14ac:dyDescent="0.25">
      <c r="A200" s="386" t="s">
        <v>986</v>
      </c>
      <c r="B200">
        <v>81770754</v>
      </c>
      <c r="C200" t="s">
        <v>2224</v>
      </c>
      <c r="D200" t="s">
        <v>2135</v>
      </c>
      <c r="E200" t="s">
        <v>2215</v>
      </c>
      <c r="F200" t="s">
        <v>1812</v>
      </c>
      <c r="G200" t="s">
        <v>530</v>
      </c>
      <c r="H200">
        <v>2015</v>
      </c>
      <c r="I200">
        <v>1608</v>
      </c>
      <c r="J200">
        <v>89276.117771254561</v>
      </c>
      <c r="K200">
        <v>599425.36217842356</v>
      </c>
      <c r="L200">
        <v>688701.47994967806</v>
      </c>
      <c r="M200" t="s">
        <v>2138</v>
      </c>
    </row>
    <row r="201" spans="1:13" x14ac:dyDescent="0.25">
      <c r="A201" s="386" t="s">
        <v>986</v>
      </c>
      <c r="B201">
        <v>81770755</v>
      </c>
      <c r="C201" t="s">
        <v>2225</v>
      </c>
      <c r="D201" t="s">
        <v>2116</v>
      </c>
      <c r="E201" t="s">
        <v>2182</v>
      </c>
      <c r="F201" t="s">
        <v>1812</v>
      </c>
      <c r="G201" t="s">
        <v>527</v>
      </c>
      <c r="H201">
        <v>2015</v>
      </c>
      <c r="I201">
        <v>1608</v>
      </c>
      <c r="J201">
        <v>89276.117771254561</v>
      </c>
      <c r="K201">
        <v>599425.36217842356</v>
      </c>
      <c r="L201">
        <v>688701.47994967806</v>
      </c>
      <c r="M201" t="s">
        <v>2140</v>
      </c>
    </row>
    <row r="202" spans="1:13" x14ac:dyDescent="0.25">
      <c r="A202" s="386" t="s">
        <v>986</v>
      </c>
      <c r="B202">
        <v>81770756</v>
      </c>
      <c r="C202" t="s">
        <v>557</v>
      </c>
      <c r="D202" t="s">
        <v>1848</v>
      </c>
      <c r="F202" t="s">
        <v>1812</v>
      </c>
      <c r="H202">
        <v>2015</v>
      </c>
      <c r="I202"/>
      <c r="J202">
        <v>59529.315329872537</v>
      </c>
      <c r="K202">
        <v>399696.83150057279</v>
      </c>
      <c r="L202">
        <v>459226.14683044533</v>
      </c>
      <c r="M202" t="s">
        <v>808</v>
      </c>
    </row>
    <row r="203" spans="1:13" x14ac:dyDescent="0.25">
      <c r="A203" s="386" t="s">
        <v>986</v>
      </c>
      <c r="B203">
        <v>81770757</v>
      </c>
      <c r="C203" t="s">
        <v>2227</v>
      </c>
      <c r="D203" t="s">
        <v>2029</v>
      </c>
      <c r="E203" t="s">
        <v>2190</v>
      </c>
      <c r="F203" t="s">
        <v>1812</v>
      </c>
      <c r="G203" t="s">
        <v>530</v>
      </c>
      <c r="H203">
        <v>2015</v>
      </c>
      <c r="I203">
        <v>1512</v>
      </c>
      <c r="J203">
        <v>81839.417160909055</v>
      </c>
      <c r="K203">
        <v>549493.22950896085</v>
      </c>
      <c r="L203">
        <v>631332.64666986989</v>
      </c>
      <c r="M203" t="s">
        <v>2027</v>
      </c>
    </row>
    <row r="204" spans="1:13" x14ac:dyDescent="0.25">
      <c r="A204" s="386" t="s">
        <v>986</v>
      </c>
      <c r="B204">
        <v>81770758</v>
      </c>
      <c r="C204" t="s">
        <v>810</v>
      </c>
      <c r="D204" t="s">
        <v>1987</v>
      </c>
      <c r="E204" t="s">
        <v>2163</v>
      </c>
      <c r="F204" t="s">
        <v>1812</v>
      </c>
      <c r="G204" t="s">
        <v>527</v>
      </c>
      <c r="H204">
        <v>2015</v>
      </c>
      <c r="I204">
        <v>1512</v>
      </c>
      <c r="J204">
        <v>58456.726543506469</v>
      </c>
      <c r="K204">
        <v>549493.22950896085</v>
      </c>
      <c r="L204">
        <v>607949.95605246734</v>
      </c>
      <c r="M204" t="s">
        <v>1994</v>
      </c>
    </row>
    <row r="205" spans="1:13" x14ac:dyDescent="0.25">
      <c r="A205" s="386" t="s">
        <v>986</v>
      </c>
      <c r="B205">
        <v>81770759</v>
      </c>
      <c r="C205" t="s">
        <v>2227</v>
      </c>
      <c r="D205" t="s">
        <v>1992</v>
      </c>
      <c r="E205" t="s">
        <v>2192</v>
      </c>
      <c r="F205" t="s">
        <v>1812</v>
      </c>
      <c r="G205" t="s">
        <v>530</v>
      </c>
      <c r="H205">
        <v>2015</v>
      </c>
      <c r="I205">
        <v>1509</v>
      </c>
      <c r="J205">
        <v>89276.117771254561</v>
      </c>
      <c r="K205">
        <v>599425.36217842356</v>
      </c>
      <c r="L205">
        <v>688701.47994967806</v>
      </c>
      <c r="M205" t="s">
        <v>1996</v>
      </c>
    </row>
    <row r="206" spans="1:13" x14ac:dyDescent="0.25">
      <c r="A206" s="386" t="s">
        <v>986</v>
      </c>
      <c r="B206">
        <v>81770760</v>
      </c>
      <c r="C206" t="s">
        <v>2226</v>
      </c>
      <c r="D206" t="s">
        <v>1849</v>
      </c>
      <c r="F206" t="s">
        <v>1812</v>
      </c>
      <c r="H206">
        <v>2015</v>
      </c>
      <c r="I206"/>
      <c r="J206">
        <v>127537.31110179223</v>
      </c>
      <c r="K206">
        <v>599425.36217842356</v>
      </c>
      <c r="L206">
        <v>726962.67328021582</v>
      </c>
      <c r="M206" t="s">
        <v>1594</v>
      </c>
    </row>
    <row r="207" spans="1:13" x14ac:dyDescent="0.25">
      <c r="A207" s="386" t="s">
        <v>986</v>
      </c>
      <c r="B207">
        <v>81770761</v>
      </c>
      <c r="C207" t="s">
        <v>2226</v>
      </c>
      <c r="D207" t="s">
        <v>1849</v>
      </c>
      <c r="F207" t="s">
        <v>1812</v>
      </c>
      <c r="H207">
        <v>2015</v>
      </c>
      <c r="I207"/>
      <c r="J207">
        <v>127537.31110179223</v>
      </c>
      <c r="K207">
        <v>599425.36217842356</v>
      </c>
      <c r="L207">
        <v>726962.67328021582</v>
      </c>
      <c r="M207" t="s">
        <v>1594</v>
      </c>
    </row>
    <row r="208" spans="1:13" x14ac:dyDescent="0.25">
      <c r="A208" s="386" t="s">
        <v>986</v>
      </c>
      <c r="B208">
        <v>81770762</v>
      </c>
      <c r="C208" t="s">
        <v>2227</v>
      </c>
      <c r="D208" t="s">
        <v>1968</v>
      </c>
      <c r="E208" t="s">
        <v>2165</v>
      </c>
      <c r="F208" t="s">
        <v>1812</v>
      </c>
      <c r="G208" t="s">
        <v>527</v>
      </c>
      <c r="H208">
        <v>2015</v>
      </c>
      <c r="I208">
        <v>1508</v>
      </c>
      <c r="J208">
        <v>89276.117771254561</v>
      </c>
      <c r="K208">
        <v>599425.36217842356</v>
      </c>
      <c r="L208">
        <v>688701.47994967806</v>
      </c>
      <c r="M208" t="s">
        <v>1983</v>
      </c>
    </row>
    <row r="209" spans="1:13" x14ac:dyDescent="0.25">
      <c r="A209" s="386" t="s">
        <v>986</v>
      </c>
      <c r="B209">
        <v>81770763</v>
      </c>
      <c r="C209" t="s">
        <v>2225</v>
      </c>
      <c r="D209" t="s">
        <v>1937</v>
      </c>
      <c r="E209" t="s">
        <v>2182</v>
      </c>
      <c r="F209" t="s">
        <v>1812</v>
      </c>
      <c r="G209" t="s">
        <v>527</v>
      </c>
      <c r="H209">
        <v>2015</v>
      </c>
      <c r="I209">
        <v>1509</v>
      </c>
      <c r="J209">
        <v>89276.117771254561</v>
      </c>
      <c r="K209">
        <v>599425.36217842356</v>
      </c>
      <c r="L209">
        <v>688701.47994967806</v>
      </c>
      <c r="M209" t="s">
        <v>1960</v>
      </c>
    </row>
    <row r="210" spans="1:13" x14ac:dyDescent="0.25">
      <c r="A210" s="386" t="s">
        <v>986</v>
      </c>
      <c r="B210">
        <v>81770764</v>
      </c>
      <c r="C210" t="s">
        <v>2227</v>
      </c>
      <c r="D210" t="s">
        <v>2713</v>
      </c>
      <c r="E210">
        <v>663550</v>
      </c>
      <c r="F210" t="s">
        <v>1812</v>
      </c>
      <c r="H210">
        <v>2015</v>
      </c>
      <c r="I210">
        <v>1507</v>
      </c>
      <c r="J210">
        <v>89276.117771254561</v>
      </c>
      <c r="K210">
        <v>599425.36217842356</v>
      </c>
      <c r="L210">
        <v>688701.47994967806</v>
      </c>
      <c r="M210" t="s">
        <v>2009</v>
      </c>
    </row>
    <row r="211" spans="1:13" x14ac:dyDescent="0.25">
      <c r="A211" s="386" t="s">
        <v>986</v>
      </c>
      <c r="B211">
        <v>81770765</v>
      </c>
      <c r="C211" t="s">
        <v>2227</v>
      </c>
      <c r="D211" t="s">
        <v>2714</v>
      </c>
      <c r="E211">
        <v>663060</v>
      </c>
      <c r="F211" t="s">
        <v>1812</v>
      </c>
      <c r="H211">
        <v>2015</v>
      </c>
      <c r="I211">
        <v>1507</v>
      </c>
      <c r="J211">
        <v>89276.117771254561</v>
      </c>
      <c r="K211">
        <v>599425.36217842356</v>
      </c>
      <c r="L211">
        <v>688701.47994967806</v>
      </c>
      <c r="M211" t="s">
        <v>2009</v>
      </c>
    </row>
    <row r="212" spans="1:13" x14ac:dyDescent="0.25">
      <c r="A212" s="386" t="s">
        <v>986</v>
      </c>
      <c r="B212">
        <v>81770766</v>
      </c>
      <c r="C212" t="s">
        <v>2227</v>
      </c>
      <c r="D212" t="s">
        <v>2715</v>
      </c>
      <c r="E212">
        <v>663050</v>
      </c>
      <c r="F212" t="s">
        <v>1812</v>
      </c>
      <c r="H212">
        <v>2015</v>
      </c>
      <c r="I212">
        <v>1507</v>
      </c>
      <c r="J212">
        <v>89276.117771254561</v>
      </c>
      <c r="K212">
        <v>599425.36217842356</v>
      </c>
      <c r="L212">
        <v>688701.47994967806</v>
      </c>
      <c r="M212" t="s">
        <v>2009</v>
      </c>
    </row>
    <row r="213" spans="1:13" x14ac:dyDescent="0.25">
      <c r="A213" s="386" t="s">
        <v>986</v>
      </c>
      <c r="B213">
        <v>81770767</v>
      </c>
      <c r="C213" t="s">
        <v>2225</v>
      </c>
      <c r="D213" t="s">
        <v>1850</v>
      </c>
      <c r="F213" t="s">
        <v>1812</v>
      </c>
      <c r="H213">
        <v>2015</v>
      </c>
      <c r="I213"/>
      <c r="J213">
        <v>59529.315329872537</v>
      </c>
      <c r="K213">
        <v>399696.83150057279</v>
      </c>
      <c r="L213">
        <v>459226.14683044533</v>
      </c>
      <c r="M213" t="s">
        <v>1594</v>
      </c>
    </row>
    <row r="214" spans="1:13" x14ac:dyDescent="0.25">
      <c r="A214" s="386" t="s">
        <v>986</v>
      </c>
      <c r="B214">
        <v>81770768</v>
      </c>
      <c r="C214" t="s">
        <v>2226</v>
      </c>
      <c r="D214" t="s">
        <v>1850</v>
      </c>
      <c r="F214" t="s">
        <v>1812</v>
      </c>
      <c r="H214">
        <v>2015</v>
      </c>
      <c r="I214"/>
      <c r="J214">
        <v>127537.31110179223</v>
      </c>
      <c r="K214">
        <v>599425.36217842356</v>
      </c>
      <c r="L214">
        <v>726962.67328021582</v>
      </c>
      <c r="M214" t="s">
        <v>1594</v>
      </c>
    </row>
    <row r="215" spans="1:13" x14ac:dyDescent="0.25">
      <c r="A215" s="386" t="s">
        <v>986</v>
      </c>
      <c r="B215">
        <v>81770769</v>
      </c>
      <c r="C215" t="s">
        <v>2229</v>
      </c>
      <c r="D215" t="s">
        <v>2508</v>
      </c>
      <c r="E215">
        <v>600105</v>
      </c>
      <c r="F215" t="s">
        <v>1812</v>
      </c>
      <c r="H215">
        <v>2015</v>
      </c>
      <c r="I215">
        <v>1601</v>
      </c>
      <c r="J215">
        <v>63768.655550896117</v>
      </c>
      <c r="K215">
        <v>599425.36217842356</v>
      </c>
      <c r="L215">
        <v>663194.01772931963</v>
      </c>
      <c r="M215" t="s">
        <v>2455</v>
      </c>
    </row>
    <row r="216" spans="1:13" x14ac:dyDescent="0.25">
      <c r="A216" s="386" t="s">
        <v>986</v>
      </c>
      <c r="B216">
        <v>81770770</v>
      </c>
      <c r="C216" t="s">
        <v>810</v>
      </c>
      <c r="D216" t="s">
        <v>1851</v>
      </c>
      <c r="F216" t="s">
        <v>1812</v>
      </c>
      <c r="H216">
        <v>2015</v>
      </c>
      <c r="I216"/>
      <c r="J216">
        <v>63768.655550896117</v>
      </c>
      <c r="K216">
        <v>599425.36217842356</v>
      </c>
      <c r="L216">
        <v>663194.01772931963</v>
      </c>
      <c r="M216" t="s">
        <v>1594</v>
      </c>
    </row>
    <row r="217" spans="1:13" x14ac:dyDescent="0.25">
      <c r="A217" s="386" t="s">
        <v>986</v>
      </c>
      <c r="B217">
        <v>81770771</v>
      </c>
      <c r="C217" t="s">
        <v>2227</v>
      </c>
      <c r="D217" t="s">
        <v>2052</v>
      </c>
      <c r="E217">
        <v>663005</v>
      </c>
      <c r="F217" t="s">
        <v>1812</v>
      </c>
      <c r="H217">
        <v>2015</v>
      </c>
      <c r="I217">
        <v>1602</v>
      </c>
      <c r="J217">
        <v>89276.117771254561</v>
      </c>
      <c r="K217">
        <v>599425.36217842356</v>
      </c>
      <c r="L217">
        <v>688701.47994967806</v>
      </c>
      <c r="M217" t="s">
        <v>2061</v>
      </c>
    </row>
    <row r="218" spans="1:13" x14ac:dyDescent="0.25">
      <c r="A218" s="386" t="s">
        <v>986</v>
      </c>
      <c r="B218">
        <v>81770772</v>
      </c>
      <c r="C218" t="s">
        <v>557</v>
      </c>
      <c r="D218" t="s">
        <v>1852</v>
      </c>
      <c r="F218" t="s">
        <v>1812</v>
      </c>
      <c r="H218">
        <v>2015</v>
      </c>
      <c r="I218"/>
      <c r="J218">
        <v>89276.117771254561</v>
      </c>
      <c r="K218">
        <v>599425.36217842356</v>
      </c>
      <c r="L218">
        <v>688701.47994967806</v>
      </c>
      <c r="M218" t="s">
        <v>808</v>
      </c>
    </row>
    <row r="219" spans="1:13" x14ac:dyDescent="0.25">
      <c r="A219" s="386" t="s">
        <v>986</v>
      </c>
      <c r="B219">
        <v>81770773</v>
      </c>
      <c r="C219" t="s">
        <v>557</v>
      </c>
      <c r="D219" t="s">
        <v>1852</v>
      </c>
      <c r="F219" t="s">
        <v>1812</v>
      </c>
      <c r="H219">
        <v>2015</v>
      </c>
      <c r="I219"/>
      <c r="J219">
        <v>89276.117771254561</v>
      </c>
      <c r="K219">
        <v>599425.36217842356</v>
      </c>
      <c r="L219">
        <v>688701.47994967806</v>
      </c>
      <c r="M219" t="s">
        <v>808</v>
      </c>
    </row>
    <row r="220" spans="1:13" x14ac:dyDescent="0.25">
      <c r="A220" s="386" t="s">
        <v>986</v>
      </c>
      <c r="B220">
        <v>81770774</v>
      </c>
      <c r="C220" t="s">
        <v>810</v>
      </c>
      <c r="D220" t="s">
        <v>1853</v>
      </c>
      <c r="F220" t="s">
        <v>1812</v>
      </c>
      <c r="H220">
        <v>2015</v>
      </c>
      <c r="I220"/>
      <c r="J220">
        <v>63768.655550896117</v>
      </c>
      <c r="K220">
        <v>599425.36217842356</v>
      </c>
      <c r="L220">
        <v>663194.01772931963</v>
      </c>
      <c r="M220" t="s">
        <v>1594</v>
      </c>
    </row>
    <row r="221" spans="1:13" x14ac:dyDescent="0.25">
      <c r="A221" s="386" t="s">
        <v>986</v>
      </c>
      <c r="B221">
        <v>81770775</v>
      </c>
      <c r="C221" t="s">
        <v>2229</v>
      </c>
      <c r="D221" t="s">
        <v>2458</v>
      </c>
      <c r="E221">
        <v>602505</v>
      </c>
      <c r="F221" t="s">
        <v>1812</v>
      </c>
      <c r="H221">
        <v>2015</v>
      </c>
      <c r="I221">
        <v>1509</v>
      </c>
      <c r="J221">
        <v>63768.655550896117</v>
      </c>
      <c r="K221">
        <v>599425.36217842356</v>
      </c>
      <c r="L221">
        <v>663194.01772931963</v>
      </c>
      <c r="M221" t="s">
        <v>2455</v>
      </c>
    </row>
    <row r="222" spans="1:13" x14ac:dyDescent="0.25">
      <c r="A222" s="386" t="s">
        <v>986</v>
      </c>
      <c r="B222">
        <v>81770776</v>
      </c>
      <c r="C222" t="s">
        <v>2226</v>
      </c>
      <c r="D222" t="s">
        <v>1853</v>
      </c>
      <c r="F222" t="s">
        <v>1812</v>
      </c>
      <c r="H222">
        <v>2015</v>
      </c>
      <c r="I222"/>
      <c r="J222">
        <v>127537.31110179223</v>
      </c>
      <c r="K222">
        <v>599425.36217842356</v>
      </c>
      <c r="L222">
        <v>726962.67328021582</v>
      </c>
      <c r="M222" t="s">
        <v>1594</v>
      </c>
    </row>
    <row r="223" spans="1:13" x14ac:dyDescent="0.25">
      <c r="A223" s="386" t="s">
        <v>986</v>
      </c>
      <c r="B223">
        <v>81770777</v>
      </c>
      <c r="C223" t="s">
        <v>2223</v>
      </c>
      <c r="D223" t="s">
        <v>2741</v>
      </c>
      <c r="E223">
        <v>615505</v>
      </c>
      <c r="F223" t="s">
        <v>1812</v>
      </c>
      <c r="H223">
        <v>2016</v>
      </c>
      <c r="I223">
        <v>1609</v>
      </c>
      <c r="J223">
        <v>89276.117771254561</v>
      </c>
      <c r="K223">
        <v>599425.36217842356</v>
      </c>
      <c r="L223">
        <v>688701.47994967806</v>
      </c>
      <c r="M223" t="s">
        <v>2141</v>
      </c>
    </row>
    <row r="224" spans="1:13" x14ac:dyDescent="0.25">
      <c r="A224" s="386" t="s">
        <v>986</v>
      </c>
      <c r="B224">
        <v>81770778</v>
      </c>
      <c r="C224" t="s">
        <v>2225</v>
      </c>
      <c r="D224" t="s">
        <v>1971</v>
      </c>
      <c r="E224" t="s">
        <v>2205</v>
      </c>
      <c r="F224" t="s">
        <v>1812</v>
      </c>
      <c r="G224" t="s">
        <v>530</v>
      </c>
      <c r="H224">
        <v>2015</v>
      </c>
      <c r="I224">
        <v>1509</v>
      </c>
      <c r="J224">
        <v>89276.117771254561</v>
      </c>
      <c r="K224">
        <v>599425.36217842356</v>
      </c>
      <c r="L224">
        <v>688701.47994967806</v>
      </c>
      <c r="M224" t="s">
        <v>1982</v>
      </c>
    </row>
    <row r="225" spans="1:13" x14ac:dyDescent="0.25">
      <c r="A225" s="386" t="s">
        <v>986</v>
      </c>
      <c r="B225">
        <v>81770779</v>
      </c>
      <c r="C225" t="s">
        <v>2224</v>
      </c>
      <c r="D225" t="s">
        <v>2737</v>
      </c>
      <c r="E225">
        <v>632025</v>
      </c>
      <c r="F225" t="s">
        <v>1812</v>
      </c>
      <c r="G225" t="s">
        <v>527</v>
      </c>
      <c r="H225">
        <v>2015</v>
      </c>
      <c r="I225">
        <v>1712</v>
      </c>
      <c r="J225">
        <v>89276.117771254561</v>
      </c>
      <c r="K225">
        <v>599425.36217842356</v>
      </c>
      <c r="L225">
        <v>688701.47994967806</v>
      </c>
      <c r="M225" t="s">
        <v>2736</v>
      </c>
    </row>
    <row r="226" spans="1:13" x14ac:dyDescent="0.25">
      <c r="A226" s="386" t="s">
        <v>986</v>
      </c>
      <c r="B226">
        <v>81770780</v>
      </c>
      <c r="C226" t="s">
        <v>2227</v>
      </c>
      <c r="D226" t="s">
        <v>1941</v>
      </c>
      <c r="E226" t="s">
        <v>2189</v>
      </c>
      <c r="F226" t="s">
        <v>1812</v>
      </c>
      <c r="H226">
        <v>2015</v>
      </c>
      <c r="I226">
        <v>1508</v>
      </c>
      <c r="J226">
        <v>89276.117771254561</v>
      </c>
      <c r="K226">
        <v>599425.36217842356</v>
      </c>
      <c r="L226">
        <v>688701.47994967806</v>
      </c>
      <c r="M226" t="s">
        <v>1962</v>
      </c>
    </row>
    <row r="227" spans="1:13" x14ac:dyDescent="0.25">
      <c r="A227" s="386" t="s">
        <v>986</v>
      </c>
      <c r="B227">
        <v>81770781</v>
      </c>
      <c r="C227" t="s">
        <v>2227</v>
      </c>
      <c r="D227" t="s">
        <v>2160</v>
      </c>
      <c r="E227" t="s">
        <v>2164</v>
      </c>
      <c r="F227" t="s">
        <v>1812</v>
      </c>
      <c r="G227" t="s">
        <v>527</v>
      </c>
      <c r="H227">
        <v>2015</v>
      </c>
      <c r="I227">
        <v>1510</v>
      </c>
      <c r="J227">
        <v>89276.117771254561</v>
      </c>
      <c r="K227">
        <v>599425.36217842356</v>
      </c>
      <c r="L227">
        <v>688701.47994967806</v>
      </c>
      <c r="M227" t="s">
        <v>1984</v>
      </c>
    </row>
    <row r="228" spans="1:13" x14ac:dyDescent="0.25">
      <c r="A228" s="386" t="s">
        <v>986</v>
      </c>
      <c r="B228">
        <v>81770782</v>
      </c>
      <c r="C228" t="s">
        <v>2224</v>
      </c>
      <c r="D228" t="s">
        <v>2049</v>
      </c>
      <c r="E228" t="s">
        <v>2172</v>
      </c>
      <c r="F228" t="s">
        <v>1812</v>
      </c>
      <c r="G228" t="s">
        <v>527</v>
      </c>
      <c r="H228">
        <v>2015</v>
      </c>
      <c r="I228">
        <v>1601</v>
      </c>
      <c r="J228">
        <v>89276.117771254561</v>
      </c>
      <c r="K228">
        <v>599425.36217842356</v>
      </c>
      <c r="L228">
        <v>688701.47994967806</v>
      </c>
      <c r="M228" t="s">
        <v>2060</v>
      </c>
    </row>
    <row r="229" spans="1:13" x14ac:dyDescent="0.25">
      <c r="A229" s="386" t="s">
        <v>986</v>
      </c>
      <c r="B229">
        <v>81770783</v>
      </c>
      <c r="C229" t="s">
        <v>2224</v>
      </c>
      <c r="D229" t="s">
        <v>2051</v>
      </c>
      <c r="E229" t="s">
        <v>2176</v>
      </c>
      <c r="F229" t="s">
        <v>1812</v>
      </c>
      <c r="G229" t="s">
        <v>527</v>
      </c>
      <c r="H229">
        <v>2015</v>
      </c>
      <c r="I229">
        <v>1602</v>
      </c>
      <c r="J229">
        <v>89276.117771254561</v>
      </c>
      <c r="K229">
        <v>599425.36217842356</v>
      </c>
      <c r="L229">
        <v>688701.47994967806</v>
      </c>
      <c r="M229" t="s">
        <v>2062</v>
      </c>
    </row>
    <row r="230" spans="1:13" x14ac:dyDescent="0.25">
      <c r="A230" s="386" t="s">
        <v>986</v>
      </c>
      <c r="B230">
        <v>81770784</v>
      </c>
      <c r="C230" t="s">
        <v>810</v>
      </c>
      <c r="D230" t="s">
        <v>2010</v>
      </c>
      <c r="E230" t="s">
        <v>2163</v>
      </c>
      <c r="F230" t="s">
        <v>1812</v>
      </c>
      <c r="G230" t="s">
        <v>527</v>
      </c>
      <c r="H230">
        <v>2015</v>
      </c>
      <c r="I230">
        <v>1510</v>
      </c>
      <c r="J230">
        <v>63768.655550896117</v>
      </c>
      <c r="K230">
        <v>599425.36217842356</v>
      </c>
      <c r="L230">
        <v>663194.01772931963</v>
      </c>
      <c r="M230" t="s">
        <v>2009</v>
      </c>
    </row>
    <row r="231" spans="1:13" x14ac:dyDescent="0.25">
      <c r="A231" s="386" t="s">
        <v>986</v>
      </c>
      <c r="B231">
        <v>81770785</v>
      </c>
      <c r="C231" t="s">
        <v>2223</v>
      </c>
      <c r="D231" t="s">
        <v>1952</v>
      </c>
      <c r="E231" t="s">
        <v>2214</v>
      </c>
      <c r="F231" t="s">
        <v>1812</v>
      </c>
      <c r="H231">
        <v>2015</v>
      </c>
      <c r="I231">
        <v>1510</v>
      </c>
      <c r="J231">
        <v>89276.117771254561</v>
      </c>
      <c r="K231">
        <v>599425.36217842356</v>
      </c>
      <c r="L231">
        <v>688701.47994967806</v>
      </c>
      <c r="M231" t="s">
        <v>1985</v>
      </c>
    </row>
    <row r="232" spans="1:13" x14ac:dyDescent="0.25">
      <c r="A232" s="386" t="s">
        <v>986</v>
      </c>
      <c r="B232">
        <v>81770786</v>
      </c>
      <c r="C232" t="s">
        <v>2224</v>
      </c>
      <c r="D232" t="s">
        <v>1843</v>
      </c>
      <c r="E232" t="s">
        <v>2176</v>
      </c>
      <c r="G232" t="s">
        <v>527</v>
      </c>
      <c r="H232">
        <v>2015</v>
      </c>
      <c r="I232">
        <v>1501</v>
      </c>
      <c r="J232">
        <v>89276.117771254561</v>
      </c>
      <c r="K232">
        <v>599425.36217842356</v>
      </c>
      <c r="L232">
        <v>688701.47994967806</v>
      </c>
      <c r="M232" t="s">
        <v>1880</v>
      </c>
    </row>
    <row r="233" spans="1:13" x14ac:dyDescent="0.25">
      <c r="A233" s="386" t="s">
        <v>986</v>
      </c>
      <c r="B233">
        <v>81770787</v>
      </c>
      <c r="C233" t="s">
        <v>2224</v>
      </c>
      <c r="D233" t="s">
        <v>1842</v>
      </c>
      <c r="E233" t="s">
        <v>2174</v>
      </c>
      <c r="G233" t="s">
        <v>527</v>
      </c>
      <c r="H233">
        <v>2015</v>
      </c>
      <c r="I233">
        <v>1501</v>
      </c>
      <c r="J233">
        <v>89276.117771254561</v>
      </c>
      <c r="K233">
        <v>599425.36217842356</v>
      </c>
      <c r="L233">
        <v>688701.47994967806</v>
      </c>
      <c r="M233" t="s">
        <v>1881</v>
      </c>
    </row>
    <row r="234" spans="1:13" x14ac:dyDescent="0.25">
      <c r="A234" s="386" t="s">
        <v>986</v>
      </c>
      <c r="B234">
        <v>81770788</v>
      </c>
      <c r="C234" t="s">
        <v>2224</v>
      </c>
      <c r="D234" t="s">
        <v>1845</v>
      </c>
      <c r="E234">
        <v>631505</v>
      </c>
      <c r="G234" t="s">
        <v>530</v>
      </c>
      <c r="H234">
        <v>2015</v>
      </c>
      <c r="I234">
        <v>1501</v>
      </c>
      <c r="J234">
        <v>89276.117771254561</v>
      </c>
      <c r="K234">
        <v>599425.36217842356</v>
      </c>
      <c r="L234">
        <v>688701.47994967806</v>
      </c>
      <c r="M234" t="s">
        <v>1881</v>
      </c>
    </row>
    <row r="235" spans="1:13" x14ac:dyDescent="0.25">
      <c r="A235" s="386" t="s">
        <v>986</v>
      </c>
      <c r="B235">
        <v>81770789</v>
      </c>
      <c r="C235" t="s">
        <v>2226</v>
      </c>
      <c r="D235" t="s">
        <v>1715</v>
      </c>
      <c r="H235">
        <v>2015</v>
      </c>
      <c r="I235"/>
      <c r="J235">
        <v>127537.31110179223</v>
      </c>
      <c r="K235">
        <v>599425.36217842356</v>
      </c>
      <c r="L235">
        <v>726962.67328021582</v>
      </c>
      <c r="M235" t="s">
        <v>1594</v>
      </c>
    </row>
    <row r="236" spans="1:13" x14ac:dyDescent="0.25">
      <c r="A236" s="386" t="s">
        <v>986</v>
      </c>
      <c r="B236">
        <v>81770790</v>
      </c>
      <c r="C236" t="s">
        <v>2226</v>
      </c>
      <c r="D236" t="s">
        <v>1715</v>
      </c>
      <c r="H236">
        <v>2015</v>
      </c>
      <c r="I236"/>
      <c r="J236">
        <v>127537.31110179223</v>
      </c>
      <c r="K236">
        <v>599425.36217842356</v>
      </c>
      <c r="L236">
        <v>726962.67328021582</v>
      </c>
      <c r="M236" t="s">
        <v>1594</v>
      </c>
    </row>
    <row r="237" spans="1:13" x14ac:dyDescent="0.25">
      <c r="A237" s="386" t="s">
        <v>986</v>
      </c>
      <c r="B237">
        <v>81770791</v>
      </c>
      <c r="C237" t="s">
        <v>810</v>
      </c>
      <c r="D237" t="s">
        <v>1715</v>
      </c>
      <c r="H237">
        <v>2015</v>
      </c>
      <c r="I237"/>
      <c r="J237">
        <v>63768.655550896117</v>
      </c>
      <c r="K237">
        <v>599425.36217842356</v>
      </c>
      <c r="L237">
        <v>663194.01772931963</v>
      </c>
      <c r="M237" t="s">
        <v>1594</v>
      </c>
    </row>
    <row r="238" spans="1:13" x14ac:dyDescent="0.25">
      <c r="A238" s="386" t="s">
        <v>986</v>
      </c>
      <c r="B238">
        <v>81770792</v>
      </c>
      <c r="C238" t="s">
        <v>2225</v>
      </c>
      <c r="D238" t="s">
        <v>1846</v>
      </c>
      <c r="E238" t="s">
        <v>2182</v>
      </c>
      <c r="G238" t="s">
        <v>530</v>
      </c>
      <c r="H238">
        <v>2015</v>
      </c>
      <c r="I238">
        <v>1501</v>
      </c>
      <c r="J238">
        <v>89276.117771254561</v>
      </c>
      <c r="K238">
        <v>599425.36217842356</v>
      </c>
      <c r="L238">
        <v>688701.47994967806</v>
      </c>
      <c r="M238" t="s">
        <v>1882</v>
      </c>
    </row>
    <row r="239" spans="1:13" x14ac:dyDescent="0.25">
      <c r="A239" s="386" t="s">
        <v>986</v>
      </c>
      <c r="B239">
        <v>81770793</v>
      </c>
      <c r="C239" t="s">
        <v>2225</v>
      </c>
      <c r="D239" t="s">
        <v>1847</v>
      </c>
      <c r="E239" t="s">
        <v>2181</v>
      </c>
      <c r="G239" t="s">
        <v>527</v>
      </c>
      <c r="H239">
        <v>2015</v>
      </c>
      <c r="I239">
        <v>1501</v>
      </c>
      <c r="J239">
        <v>89276.117771254561</v>
      </c>
      <c r="K239">
        <v>599425.36217842356</v>
      </c>
      <c r="L239">
        <v>688701.47994967806</v>
      </c>
      <c r="M239" t="s">
        <v>1882</v>
      </c>
    </row>
    <row r="240" spans="1:13" x14ac:dyDescent="0.25">
      <c r="A240" s="386" t="s">
        <v>986</v>
      </c>
      <c r="B240">
        <v>81770794</v>
      </c>
      <c r="C240" t="s">
        <v>2227</v>
      </c>
      <c r="D240" t="s">
        <v>1969</v>
      </c>
      <c r="E240" t="s">
        <v>2190</v>
      </c>
      <c r="H240">
        <v>2015</v>
      </c>
      <c r="I240">
        <v>1503</v>
      </c>
      <c r="J240">
        <v>89276.117771254561</v>
      </c>
      <c r="K240">
        <v>599425.36217842356</v>
      </c>
      <c r="L240">
        <v>688701.47994967806</v>
      </c>
      <c r="M240" t="s">
        <v>1954</v>
      </c>
    </row>
    <row r="241" spans="1:13" x14ac:dyDescent="0.25">
      <c r="A241" s="386" t="s">
        <v>986</v>
      </c>
      <c r="B241">
        <v>81770795</v>
      </c>
      <c r="C241" t="s">
        <v>2227</v>
      </c>
      <c r="D241" t="s">
        <v>1974</v>
      </c>
      <c r="E241" t="s">
        <v>2164</v>
      </c>
      <c r="G241" t="s">
        <v>530</v>
      </c>
      <c r="H241">
        <v>2015</v>
      </c>
      <c r="I241">
        <v>1508</v>
      </c>
      <c r="J241">
        <v>89276.117771254561</v>
      </c>
      <c r="K241">
        <v>599425.36217842356</v>
      </c>
      <c r="L241">
        <v>688701.47994967806</v>
      </c>
      <c r="M241" t="s">
        <v>1984</v>
      </c>
    </row>
    <row r="242" spans="1:13" x14ac:dyDescent="0.25">
      <c r="A242" s="386" t="s">
        <v>986</v>
      </c>
      <c r="B242">
        <v>81770797</v>
      </c>
      <c r="C242" t="s">
        <v>2228</v>
      </c>
      <c r="D242" t="s">
        <v>1715</v>
      </c>
      <c r="H242">
        <v>2015</v>
      </c>
      <c r="I242"/>
      <c r="J242">
        <v>63768.655550896117</v>
      </c>
      <c r="K242">
        <v>599425.36217842356</v>
      </c>
      <c r="L242">
        <v>663194.01772931963</v>
      </c>
      <c r="M242" t="s">
        <v>1594</v>
      </c>
    </row>
    <row r="243" spans="1:13" x14ac:dyDescent="0.25">
      <c r="A243" s="386" t="s">
        <v>986</v>
      </c>
      <c r="B243" s="464">
        <v>68123734</v>
      </c>
      <c r="C243" t="s">
        <v>2224</v>
      </c>
      <c r="D243" t="s">
        <v>2288</v>
      </c>
      <c r="E243">
        <v>631005</v>
      </c>
      <c r="H243"/>
      <c r="I243"/>
      <c r="J243">
        <v>74402.716550563549</v>
      </c>
      <c r="K243">
        <v>567523.63344943651</v>
      </c>
      <c r="L243">
        <v>641926.35000000009</v>
      </c>
      <c r="M243" t="s">
        <v>2282</v>
      </c>
    </row>
    <row r="244" spans="1:13" x14ac:dyDescent="0.25">
      <c r="A244" s="386" t="s">
        <v>986</v>
      </c>
      <c r="B244" s="464">
        <v>68123735</v>
      </c>
      <c r="C244" t="s">
        <v>2224</v>
      </c>
      <c r="D244" t="s">
        <v>2289</v>
      </c>
      <c r="E244">
        <v>631005</v>
      </c>
      <c r="H244"/>
      <c r="I244"/>
      <c r="J244">
        <v>74402.716550563549</v>
      </c>
      <c r="K244">
        <v>567523.63344943651</v>
      </c>
      <c r="L244">
        <v>641926.35000000009</v>
      </c>
      <c r="M244" t="s">
        <v>2282</v>
      </c>
    </row>
    <row r="245" spans="1:13" x14ac:dyDescent="0.25">
      <c r="A245" s="386" t="s">
        <v>986</v>
      </c>
      <c r="B245" s="464">
        <v>68123736</v>
      </c>
      <c r="C245" t="s">
        <v>2224</v>
      </c>
      <c r="D245" t="s">
        <v>2669</v>
      </c>
      <c r="E245">
        <v>631005</v>
      </c>
      <c r="H245"/>
      <c r="I245"/>
      <c r="J245">
        <v>66966.015940218043</v>
      </c>
      <c r="K245">
        <v>510798.50905978197</v>
      </c>
      <c r="L245">
        <v>577764.52500000002</v>
      </c>
      <c r="M245" t="s">
        <v>2282</v>
      </c>
    </row>
    <row r="246" spans="1:13" x14ac:dyDescent="0.25">
      <c r="A246" s="386" t="s">
        <v>986</v>
      </c>
      <c r="B246">
        <v>68123738</v>
      </c>
      <c r="C246" t="s">
        <v>2224</v>
      </c>
      <c r="D246" t="s">
        <v>2546</v>
      </c>
      <c r="E246">
        <v>633010</v>
      </c>
      <c r="H246"/>
      <c r="I246"/>
      <c r="J246">
        <v>89276.117771254561</v>
      </c>
      <c r="K246">
        <v>680973.8822287455</v>
      </c>
      <c r="L246">
        <v>770250</v>
      </c>
      <c r="M246" t="s">
        <v>2282</v>
      </c>
    </row>
    <row r="247" spans="1:13" x14ac:dyDescent="0.25">
      <c r="A247" s="386" t="s">
        <v>986</v>
      </c>
      <c r="B247" s="464">
        <v>68123739</v>
      </c>
      <c r="C247" t="s">
        <v>2224</v>
      </c>
      <c r="D247" t="s">
        <v>2487</v>
      </c>
      <c r="E247">
        <v>633010</v>
      </c>
      <c r="H247"/>
      <c r="I247"/>
      <c r="J247">
        <v>74402.716550563549</v>
      </c>
      <c r="K247">
        <v>567523.63344943651</v>
      </c>
      <c r="L247">
        <v>641926.35000000009</v>
      </c>
      <c r="M247" t="s">
        <v>2282</v>
      </c>
    </row>
    <row r="248" spans="1:13" x14ac:dyDescent="0.25">
      <c r="A248" s="386" t="s">
        <v>986</v>
      </c>
      <c r="B248" s="464">
        <v>68122469</v>
      </c>
      <c r="C248" t="s">
        <v>2226</v>
      </c>
      <c r="D248" t="s">
        <v>2294</v>
      </c>
      <c r="E248">
        <v>657020</v>
      </c>
      <c r="H248"/>
      <c r="I248"/>
      <c r="J248">
        <v>89276.117771254561</v>
      </c>
      <c r="K248">
        <v>1017829.8822287456</v>
      </c>
      <c r="L248">
        <v>1107106.0000000002</v>
      </c>
      <c r="M248" t="s">
        <v>1594</v>
      </c>
    </row>
    <row r="249" spans="1:13" x14ac:dyDescent="0.25">
      <c r="A249" s="386" t="s">
        <v>986</v>
      </c>
      <c r="B249" s="464">
        <v>68224111</v>
      </c>
      <c r="C249" t="s">
        <v>2226</v>
      </c>
      <c r="D249" t="s">
        <v>2308</v>
      </c>
      <c r="E249">
        <v>658005</v>
      </c>
      <c r="H249"/>
      <c r="I249">
        <v>1503</v>
      </c>
      <c r="J249">
        <v>14873.401220691007</v>
      </c>
      <c r="K249">
        <v>103184.35677930898</v>
      </c>
      <c r="L249">
        <v>118057.75799999999</v>
      </c>
      <c r="M249" t="s">
        <v>1594</v>
      </c>
    </row>
    <row r="250" spans="1:13" x14ac:dyDescent="0.25">
      <c r="A250" s="386" t="s">
        <v>986</v>
      </c>
      <c r="B250">
        <v>68224112</v>
      </c>
      <c r="C250" t="s">
        <v>2226</v>
      </c>
      <c r="D250" t="s">
        <v>2309</v>
      </c>
      <c r="E250">
        <v>658005</v>
      </c>
      <c r="H250"/>
      <c r="I250">
        <v>1603</v>
      </c>
      <c r="J250">
        <v>89276.117771254561</v>
      </c>
      <c r="K250">
        <v>619353.8822287455</v>
      </c>
      <c r="L250">
        <v>708630</v>
      </c>
      <c r="M250" t="s">
        <v>1594</v>
      </c>
    </row>
    <row r="251" spans="1:13" x14ac:dyDescent="0.25">
      <c r="A251" s="386" t="s">
        <v>986</v>
      </c>
      <c r="B251" s="464">
        <v>68222111</v>
      </c>
      <c r="C251" t="s">
        <v>2225</v>
      </c>
      <c r="D251" t="s">
        <v>2310</v>
      </c>
      <c r="E251">
        <v>649305</v>
      </c>
      <c r="H251"/>
      <c r="I251">
        <v>1608</v>
      </c>
      <c r="J251">
        <v>89276.117771254561</v>
      </c>
      <c r="K251">
        <v>619353.8822287455</v>
      </c>
      <c r="L251">
        <v>708630</v>
      </c>
      <c r="M251" t="s">
        <v>2319</v>
      </c>
    </row>
    <row r="252" spans="1:13" x14ac:dyDescent="0.25">
      <c r="A252" s="386" t="s">
        <v>986</v>
      </c>
      <c r="B252" s="464">
        <v>68222112</v>
      </c>
      <c r="C252" t="s">
        <v>2224</v>
      </c>
      <c r="D252" t="s">
        <v>2311</v>
      </c>
      <c r="E252">
        <v>635505</v>
      </c>
      <c r="H252"/>
      <c r="I252"/>
      <c r="J252">
        <v>89276.117771254561</v>
      </c>
      <c r="K252">
        <v>619353.8822287455</v>
      </c>
      <c r="L252">
        <v>708630</v>
      </c>
      <c r="M252" t="s">
        <v>2319</v>
      </c>
    </row>
    <row r="253" spans="1:13" x14ac:dyDescent="0.25">
      <c r="A253" s="386" t="s">
        <v>986</v>
      </c>
      <c r="B253" s="464">
        <v>68222113</v>
      </c>
      <c r="C253" t="s">
        <v>2224</v>
      </c>
      <c r="D253" t="s">
        <v>2668</v>
      </c>
      <c r="E253">
        <v>635505</v>
      </c>
      <c r="G253" t="s">
        <v>527</v>
      </c>
      <c r="H253"/>
      <c r="I253">
        <v>1708</v>
      </c>
      <c r="J253">
        <v>89276.117771254561</v>
      </c>
      <c r="K253">
        <v>619353.8822287455</v>
      </c>
      <c r="L253">
        <v>708630</v>
      </c>
      <c r="M253" t="s">
        <v>2683</v>
      </c>
    </row>
    <row r="254" spans="1:13" x14ac:dyDescent="0.25">
      <c r="A254" s="386" t="s">
        <v>986</v>
      </c>
      <c r="B254" s="464">
        <v>68222213</v>
      </c>
      <c r="C254" t="s">
        <v>2225</v>
      </c>
      <c r="D254" t="s">
        <v>2314</v>
      </c>
      <c r="E254">
        <v>649305</v>
      </c>
      <c r="H254"/>
      <c r="I254">
        <v>1612</v>
      </c>
      <c r="J254">
        <v>89276.117771254561</v>
      </c>
      <c r="K254">
        <v>619353.8822287455</v>
      </c>
      <c r="L254">
        <v>708630</v>
      </c>
      <c r="M254" t="s">
        <v>2319</v>
      </c>
    </row>
    <row r="255" spans="1:13" x14ac:dyDescent="0.25">
      <c r="A255" s="386" t="s">
        <v>986</v>
      </c>
      <c r="B255">
        <v>68224411</v>
      </c>
      <c r="C255" t="s">
        <v>2227</v>
      </c>
      <c r="D255" t="s">
        <v>2315</v>
      </c>
      <c r="E255">
        <v>664505</v>
      </c>
      <c r="H255"/>
      <c r="I255">
        <v>1504</v>
      </c>
      <c r="J255">
        <v>22310.101831036511</v>
      </c>
      <c r="K255">
        <v>154776.53516896348</v>
      </c>
      <c r="L255">
        <v>177086.63699999999</v>
      </c>
      <c r="M255" t="s">
        <v>2319</v>
      </c>
    </row>
    <row r="256" spans="1:13" x14ac:dyDescent="0.25">
      <c r="A256" s="386" t="s">
        <v>986</v>
      </c>
      <c r="B256" s="464">
        <v>68224412</v>
      </c>
      <c r="C256" t="s">
        <v>2227</v>
      </c>
      <c r="D256" t="s">
        <v>2316</v>
      </c>
      <c r="E256">
        <v>664505</v>
      </c>
      <c r="H256"/>
      <c r="I256">
        <v>1605</v>
      </c>
      <c r="J256">
        <v>89276.117771254561</v>
      </c>
      <c r="K256">
        <v>619353.8822287455</v>
      </c>
      <c r="L256">
        <v>708630</v>
      </c>
      <c r="M256" t="s">
        <v>2319</v>
      </c>
    </row>
    <row r="257" spans="1:13" x14ac:dyDescent="0.25">
      <c r="A257" s="386" t="s">
        <v>986</v>
      </c>
      <c r="B257" s="464">
        <v>68224712</v>
      </c>
      <c r="C257" t="s">
        <v>2229</v>
      </c>
      <c r="D257" t="s">
        <v>2318</v>
      </c>
      <c r="E257">
        <v>601505</v>
      </c>
      <c r="H257"/>
      <c r="I257"/>
      <c r="J257">
        <v>89276.117771254561</v>
      </c>
      <c r="K257">
        <v>619353.8822287455</v>
      </c>
      <c r="L257">
        <v>708630</v>
      </c>
      <c r="M257" t="s">
        <v>2319</v>
      </c>
    </row>
    <row r="258" spans="1:13" x14ac:dyDescent="0.25">
      <c r="A258" s="386" t="s">
        <v>986</v>
      </c>
      <c r="B258" s="464">
        <v>68022014</v>
      </c>
      <c r="C258" t="s">
        <v>2224</v>
      </c>
      <c r="D258" t="s">
        <v>2330</v>
      </c>
      <c r="E258">
        <v>636010</v>
      </c>
      <c r="H258"/>
      <c r="I258"/>
      <c r="J258">
        <v>89276.117771254561</v>
      </c>
      <c r="K258">
        <v>599425.36217842356</v>
      </c>
      <c r="L258">
        <v>688701.47994967806</v>
      </c>
      <c r="M258" t="s">
        <v>2420</v>
      </c>
    </row>
    <row r="259" spans="1:13" x14ac:dyDescent="0.25">
      <c r="A259" s="386" t="s">
        <v>986</v>
      </c>
      <c r="B259" s="464">
        <v>68024010</v>
      </c>
      <c r="C259" t="s">
        <v>2225</v>
      </c>
      <c r="D259" t="s">
        <v>2333</v>
      </c>
      <c r="E259">
        <v>642505</v>
      </c>
      <c r="H259"/>
      <c r="I259"/>
      <c r="J259">
        <v>52083.687107749902</v>
      </c>
      <c r="K259">
        <v>349704.75629489223</v>
      </c>
      <c r="L259">
        <v>401788.44340264215</v>
      </c>
      <c r="M259" t="s">
        <v>2420</v>
      </c>
    </row>
    <row r="260" spans="1:13" x14ac:dyDescent="0.25">
      <c r="A260" s="386" t="s">
        <v>986</v>
      </c>
      <c r="B260" s="464">
        <v>68024012</v>
      </c>
      <c r="C260" t="s">
        <v>2225</v>
      </c>
      <c r="D260" t="s">
        <v>2334</v>
      </c>
      <c r="E260">
        <v>642505</v>
      </c>
      <c r="H260"/>
      <c r="I260"/>
      <c r="J260">
        <v>89276.117771254561</v>
      </c>
      <c r="K260">
        <v>599425.36217842356</v>
      </c>
      <c r="L260">
        <v>688701.47994967806</v>
      </c>
      <c r="M260" t="s">
        <v>2420</v>
      </c>
    </row>
    <row r="261" spans="1:13" x14ac:dyDescent="0.25">
      <c r="A261" s="386" t="s">
        <v>986</v>
      </c>
      <c r="B261" s="464">
        <v>68024509</v>
      </c>
      <c r="C261" t="s">
        <v>2227</v>
      </c>
      <c r="D261" t="s">
        <v>2335</v>
      </c>
      <c r="E261">
        <v>663506</v>
      </c>
      <c r="H261"/>
      <c r="I261"/>
      <c r="J261">
        <v>89276.117771254561</v>
      </c>
      <c r="K261">
        <v>599425.36217842356</v>
      </c>
      <c r="L261">
        <v>688701.47994967806</v>
      </c>
      <c r="M261" t="s">
        <v>2420</v>
      </c>
    </row>
    <row r="262" spans="1:13" x14ac:dyDescent="0.25">
      <c r="A262" s="386" t="s">
        <v>986</v>
      </c>
      <c r="B262" s="464">
        <v>68024511</v>
      </c>
      <c r="C262" t="s">
        <v>2227</v>
      </c>
      <c r="D262" t="s">
        <v>2336</v>
      </c>
      <c r="E262">
        <v>663506</v>
      </c>
      <c r="H262"/>
      <c r="I262"/>
      <c r="J262">
        <v>89276.117771254561</v>
      </c>
      <c r="K262">
        <v>599425.36217842356</v>
      </c>
      <c r="L262">
        <v>688701.47994967806</v>
      </c>
      <c r="M262" t="s">
        <v>2420</v>
      </c>
    </row>
    <row r="263" spans="1:13" x14ac:dyDescent="0.25">
      <c r="A263" s="386" t="s">
        <v>986</v>
      </c>
      <c r="B263" s="464">
        <v>68025508</v>
      </c>
      <c r="C263" t="s">
        <v>2227</v>
      </c>
      <c r="D263" t="s">
        <v>2337</v>
      </c>
      <c r="E263">
        <v>661506</v>
      </c>
      <c r="H263"/>
      <c r="I263"/>
      <c r="J263">
        <v>89276.117771254561</v>
      </c>
      <c r="K263">
        <v>599425.36217842356</v>
      </c>
      <c r="L263">
        <v>688701.47994967806</v>
      </c>
      <c r="M263" t="s">
        <v>2420</v>
      </c>
    </row>
    <row r="264" spans="1:13" x14ac:dyDescent="0.25">
      <c r="A264" s="386" t="s">
        <v>986</v>
      </c>
      <c r="B264" s="464">
        <v>68025514</v>
      </c>
      <c r="C264" t="s">
        <v>2227</v>
      </c>
      <c r="D264" t="s">
        <v>2491</v>
      </c>
      <c r="E264">
        <v>661506</v>
      </c>
      <c r="H264"/>
      <c r="I264">
        <v>1704</v>
      </c>
      <c r="J264">
        <v>89276.117771254561</v>
      </c>
      <c r="K264">
        <v>599425.36217842356</v>
      </c>
      <c r="L264">
        <v>688701.47994967806</v>
      </c>
      <c r="M264" t="s">
        <v>2531</v>
      </c>
    </row>
    <row r="265" spans="1:13" x14ac:dyDescent="0.25">
      <c r="A265" s="386" t="s">
        <v>986</v>
      </c>
      <c r="B265" s="464">
        <v>68025515</v>
      </c>
      <c r="C265" t="s">
        <v>2227</v>
      </c>
      <c r="D265" t="s">
        <v>2492</v>
      </c>
      <c r="E265">
        <v>661506</v>
      </c>
      <c r="H265"/>
      <c r="I265">
        <v>1705</v>
      </c>
      <c r="J265">
        <v>89276.117771254561</v>
      </c>
      <c r="K265">
        <v>599425.36217842356</v>
      </c>
      <c r="L265">
        <v>688701.47994967806</v>
      </c>
      <c r="M265" t="s">
        <v>2531</v>
      </c>
    </row>
    <row r="266" spans="1:13" x14ac:dyDescent="0.25">
      <c r="A266" s="386" t="s">
        <v>986</v>
      </c>
      <c r="B266" s="464">
        <v>82513290</v>
      </c>
      <c r="C266" t="s">
        <v>2225</v>
      </c>
      <c r="D266" t="s">
        <v>2338</v>
      </c>
      <c r="E266">
        <v>642505</v>
      </c>
      <c r="H266"/>
      <c r="I266"/>
      <c r="J266">
        <v>89276.117771254561</v>
      </c>
      <c r="K266">
        <v>599425.36217842356</v>
      </c>
      <c r="L266">
        <v>688701.47994967806</v>
      </c>
      <c r="M266" t="s">
        <v>2420</v>
      </c>
    </row>
    <row r="267" spans="1:13" x14ac:dyDescent="0.25">
      <c r="A267" s="386" t="s">
        <v>986</v>
      </c>
      <c r="B267" s="464">
        <v>82513310</v>
      </c>
      <c r="C267" t="s">
        <v>2225</v>
      </c>
      <c r="D267" t="s">
        <v>2339</v>
      </c>
      <c r="E267">
        <v>642505</v>
      </c>
      <c r="H267"/>
      <c r="I267"/>
      <c r="J267">
        <v>89276.117771254561</v>
      </c>
      <c r="K267">
        <v>599425.36217842356</v>
      </c>
      <c r="L267">
        <v>688701.47994967806</v>
      </c>
      <c r="M267" t="s">
        <v>2420</v>
      </c>
    </row>
    <row r="268" spans="1:13" x14ac:dyDescent="0.25">
      <c r="A268" s="386" t="s">
        <v>986</v>
      </c>
      <c r="B268" s="464">
        <v>68030425</v>
      </c>
      <c r="C268" t="s">
        <v>2226</v>
      </c>
      <c r="D268" t="s">
        <v>2357</v>
      </c>
      <c r="E268">
        <v>653005</v>
      </c>
      <c r="H268"/>
      <c r="I268"/>
      <c r="J268">
        <v>127537.31110179223</v>
      </c>
      <c r="K268">
        <v>599425.36217842356</v>
      </c>
      <c r="L268">
        <v>726962.67328021582</v>
      </c>
      <c r="M268" t="s">
        <v>1594</v>
      </c>
    </row>
    <row r="269" spans="1:13" x14ac:dyDescent="0.25">
      <c r="A269" s="386" t="s">
        <v>986</v>
      </c>
      <c r="B269" s="464">
        <v>68030426</v>
      </c>
      <c r="C269" t="s">
        <v>2228</v>
      </c>
      <c r="D269" t="s">
        <v>2358</v>
      </c>
      <c r="E269">
        <v>670105</v>
      </c>
      <c r="H269"/>
      <c r="I269"/>
      <c r="J269">
        <v>42520.939521337525</v>
      </c>
      <c r="K269">
        <v>399696.83150057279</v>
      </c>
      <c r="L269">
        <v>442217.7710219103</v>
      </c>
      <c r="M269" t="s">
        <v>1594</v>
      </c>
    </row>
    <row r="270" spans="1:13" x14ac:dyDescent="0.25">
      <c r="A270" s="386" t="s">
        <v>986</v>
      </c>
      <c r="B270" s="464">
        <v>68030427</v>
      </c>
      <c r="C270" t="s">
        <v>2226</v>
      </c>
      <c r="D270" t="s">
        <v>2359</v>
      </c>
      <c r="E270">
        <v>653005</v>
      </c>
      <c r="H270"/>
      <c r="I270"/>
      <c r="J270">
        <v>85041.879042675049</v>
      </c>
      <c r="K270">
        <v>399696.83150057279</v>
      </c>
      <c r="L270">
        <v>484738.71054324787</v>
      </c>
      <c r="M270" t="s">
        <v>1594</v>
      </c>
    </row>
    <row r="271" spans="1:13" x14ac:dyDescent="0.25">
      <c r="A271" s="386" t="s">
        <v>986</v>
      </c>
      <c r="B271" s="464">
        <v>68030466</v>
      </c>
      <c r="C271" t="s">
        <v>2226</v>
      </c>
      <c r="D271" t="s">
        <v>2361</v>
      </c>
      <c r="E271">
        <v>653005</v>
      </c>
      <c r="H271"/>
      <c r="I271"/>
      <c r="J271">
        <v>63768.655550896103</v>
      </c>
      <c r="K271">
        <v>299712.68108921172</v>
      </c>
      <c r="L271">
        <v>363481.33664010779</v>
      </c>
      <c r="M271" t="s">
        <v>1594</v>
      </c>
    </row>
    <row r="272" spans="1:13" x14ac:dyDescent="0.25">
      <c r="A272" s="386" t="s">
        <v>986</v>
      </c>
      <c r="B272" s="464">
        <v>68030470</v>
      </c>
      <c r="C272" t="s">
        <v>2226</v>
      </c>
      <c r="D272" t="s">
        <v>2362</v>
      </c>
      <c r="E272">
        <v>653005</v>
      </c>
      <c r="H272"/>
      <c r="I272"/>
      <c r="J272">
        <v>127537.31110179223</v>
      </c>
      <c r="K272">
        <v>599425.36217842356</v>
      </c>
      <c r="L272">
        <v>726962.67328021582</v>
      </c>
      <c r="M272" t="s">
        <v>1594</v>
      </c>
    </row>
    <row r="273" spans="1:13" x14ac:dyDescent="0.25">
      <c r="A273" s="386" t="s">
        <v>986</v>
      </c>
      <c r="B273" s="464">
        <v>68070114</v>
      </c>
      <c r="C273" t="s">
        <v>2226</v>
      </c>
      <c r="D273" t="s">
        <v>2363</v>
      </c>
      <c r="E273">
        <v>653501</v>
      </c>
      <c r="H273"/>
      <c r="I273"/>
      <c r="J273">
        <v>53132.04380500663</v>
      </c>
      <c r="K273">
        <v>249720.60588353119</v>
      </c>
      <c r="L273">
        <v>302852.64968853781</v>
      </c>
      <c r="M273" t="s">
        <v>1594</v>
      </c>
    </row>
    <row r="274" spans="1:13" x14ac:dyDescent="0.25">
      <c r="A274" s="386" t="s">
        <v>986</v>
      </c>
      <c r="B274" s="464">
        <v>68070118</v>
      </c>
      <c r="C274" t="s">
        <v>2226</v>
      </c>
      <c r="D274" t="s">
        <v>2364</v>
      </c>
      <c r="E274">
        <v>653501</v>
      </c>
      <c r="H274"/>
      <c r="I274"/>
      <c r="J274">
        <v>95665.737057454346</v>
      </c>
      <c r="K274">
        <v>449628.9641700355</v>
      </c>
      <c r="L274">
        <v>545294.70122748986</v>
      </c>
      <c r="M274" t="s">
        <v>1594</v>
      </c>
    </row>
    <row r="275" spans="1:13" x14ac:dyDescent="0.25">
      <c r="A275" s="386" t="s">
        <v>986</v>
      </c>
      <c r="B275" s="464">
        <v>68070122</v>
      </c>
      <c r="C275" t="s">
        <v>2226</v>
      </c>
      <c r="D275" t="s">
        <v>2365</v>
      </c>
      <c r="E275">
        <v>653501</v>
      </c>
      <c r="H275"/>
      <c r="I275"/>
      <c r="J275">
        <v>85041.879042675049</v>
      </c>
      <c r="K275">
        <v>399696.83150057279</v>
      </c>
      <c r="L275">
        <v>484738.71054324787</v>
      </c>
      <c r="M275" t="s">
        <v>1594</v>
      </c>
    </row>
    <row r="276" spans="1:13" x14ac:dyDescent="0.25">
      <c r="A276" s="386" t="s">
        <v>986</v>
      </c>
      <c r="B276" s="464">
        <v>68070125</v>
      </c>
      <c r="C276" t="s">
        <v>2226</v>
      </c>
      <c r="D276" t="s">
        <v>2366</v>
      </c>
      <c r="E276">
        <v>652005</v>
      </c>
      <c r="H276"/>
      <c r="I276"/>
      <c r="J276">
        <v>127537.31110179223</v>
      </c>
      <c r="K276">
        <v>599425.36217842356</v>
      </c>
      <c r="L276">
        <v>726962.67328021582</v>
      </c>
      <c r="M276" t="s">
        <v>1594</v>
      </c>
    </row>
    <row r="277" spans="1:13" x14ac:dyDescent="0.25">
      <c r="A277" s="386" t="s">
        <v>986</v>
      </c>
      <c r="B277" s="464">
        <v>68070821</v>
      </c>
      <c r="C277" t="s">
        <v>2226</v>
      </c>
      <c r="D277" t="s">
        <v>2368</v>
      </c>
      <c r="E277">
        <v>653501</v>
      </c>
      <c r="H277"/>
      <c r="I277"/>
      <c r="J277">
        <v>127537.31110179223</v>
      </c>
      <c r="K277">
        <v>599425.36217842356</v>
      </c>
      <c r="L277">
        <v>726962.67328021582</v>
      </c>
      <c r="M277" t="s">
        <v>1594</v>
      </c>
    </row>
    <row r="278" spans="1:13" x14ac:dyDescent="0.25">
      <c r="A278" s="386" t="s">
        <v>986</v>
      </c>
      <c r="B278">
        <v>82513260</v>
      </c>
      <c r="C278" t="s">
        <v>2226</v>
      </c>
      <c r="D278" t="s">
        <v>2369</v>
      </c>
      <c r="E278">
        <v>652005</v>
      </c>
      <c r="H278"/>
      <c r="I278"/>
      <c r="J278">
        <v>42495.432059117164</v>
      </c>
      <c r="K278">
        <v>199728.53067785068</v>
      </c>
      <c r="L278">
        <v>242223.96273696783</v>
      </c>
      <c r="M278" t="s">
        <v>1594</v>
      </c>
    </row>
    <row r="279" spans="1:13" x14ac:dyDescent="0.25">
      <c r="A279" s="386" t="s">
        <v>986</v>
      </c>
      <c r="B279">
        <v>82513270</v>
      </c>
      <c r="C279" t="s">
        <v>2226</v>
      </c>
      <c r="D279" t="s">
        <v>2370</v>
      </c>
      <c r="E279">
        <v>652005</v>
      </c>
      <c r="H279"/>
      <c r="I279"/>
      <c r="J279">
        <v>74405.267296785576</v>
      </c>
      <c r="K279">
        <v>349704.75629489223</v>
      </c>
      <c r="L279">
        <v>424110.02359167777</v>
      </c>
      <c r="M279" t="s">
        <v>1594</v>
      </c>
    </row>
    <row r="280" spans="1:13" x14ac:dyDescent="0.25">
      <c r="A280" s="386" t="s">
        <v>986</v>
      </c>
      <c r="B280" s="464">
        <v>82513280</v>
      </c>
      <c r="C280" t="s">
        <v>2226</v>
      </c>
      <c r="D280" t="s">
        <v>2371</v>
      </c>
      <c r="E280">
        <v>653005</v>
      </c>
      <c r="H280"/>
      <c r="I280"/>
      <c r="J280">
        <v>127537.31110179223</v>
      </c>
      <c r="K280">
        <v>599425.36217842356</v>
      </c>
      <c r="L280">
        <v>726962.67328021582</v>
      </c>
      <c r="M280" t="s">
        <v>1594</v>
      </c>
    </row>
    <row r="281" spans="1:13" x14ac:dyDescent="0.25">
      <c r="A281" s="386" t="s">
        <v>986</v>
      </c>
      <c r="B281">
        <v>70440543</v>
      </c>
      <c r="C281" t="s">
        <v>2226</v>
      </c>
      <c r="D281" t="s">
        <v>2471</v>
      </c>
      <c r="H281"/>
      <c r="I281"/>
      <c r="J281">
        <v>127537.31110179223</v>
      </c>
      <c r="K281">
        <v>599425.36217842356</v>
      </c>
      <c r="L281">
        <v>726962.67328021582</v>
      </c>
      <c r="M281" t="s">
        <v>1594</v>
      </c>
    </row>
    <row r="282" spans="1:13" x14ac:dyDescent="0.25">
      <c r="A282" s="386" t="s">
        <v>986</v>
      </c>
      <c r="B282" s="464">
        <v>68040200</v>
      </c>
      <c r="C282" t="s">
        <v>2228</v>
      </c>
      <c r="D282" t="s">
        <v>2377</v>
      </c>
      <c r="H282"/>
      <c r="I282"/>
      <c r="J282">
        <v>37202.633648392788</v>
      </c>
      <c r="K282">
        <v>349704.75629489223</v>
      </c>
      <c r="L282">
        <v>386907.38994328503</v>
      </c>
      <c r="M282" t="s">
        <v>1594</v>
      </c>
    </row>
    <row r="283" spans="1:13" x14ac:dyDescent="0.25">
      <c r="A283" s="386" t="s">
        <v>986</v>
      </c>
      <c r="B283" s="464">
        <v>68040342</v>
      </c>
      <c r="C283" t="s">
        <v>2228</v>
      </c>
      <c r="D283" t="s">
        <v>2378</v>
      </c>
      <c r="H283"/>
      <c r="I283"/>
      <c r="J283">
        <v>37202.633648392788</v>
      </c>
      <c r="K283">
        <v>349704.75629489223</v>
      </c>
      <c r="L283">
        <v>386907.38994328503</v>
      </c>
      <c r="M283" t="s">
        <v>1594</v>
      </c>
    </row>
    <row r="284" spans="1:13" x14ac:dyDescent="0.25">
      <c r="A284" s="386" t="s">
        <v>986</v>
      </c>
      <c r="B284" s="464">
        <v>68040344</v>
      </c>
      <c r="C284" t="s">
        <v>2228</v>
      </c>
      <c r="D284" t="s">
        <v>2379</v>
      </c>
      <c r="H284"/>
      <c r="I284"/>
      <c r="J284">
        <v>63768.655550896117</v>
      </c>
      <c r="K284">
        <v>599425.36217842356</v>
      </c>
      <c r="L284">
        <v>663194.01772931963</v>
      </c>
      <c r="M284" t="s">
        <v>1594</v>
      </c>
    </row>
    <row r="285" spans="1:13" x14ac:dyDescent="0.25">
      <c r="A285" s="386" t="s">
        <v>986</v>
      </c>
      <c r="B285" s="464">
        <v>82513333</v>
      </c>
      <c r="C285" t="s">
        <v>2228</v>
      </c>
      <c r="D285" t="s">
        <v>2380</v>
      </c>
      <c r="H285"/>
      <c r="I285"/>
      <c r="J285">
        <v>63768.655550896117</v>
      </c>
      <c r="K285">
        <v>599425.36217842356</v>
      </c>
      <c r="L285">
        <v>663194.01772931963</v>
      </c>
      <c r="M285" t="s">
        <v>1594</v>
      </c>
    </row>
    <row r="286" spans="1:13" x14ac:dyDescent="0.25">
      <c r="A286" s="386" t="s">
        <v>986</v>
      </c>
      <c r="B286">
        <v>82513334</v>
      </c>
      <c r="C286" t="s">
        <v>2228</v>
      </c>
      <c r="D286" t="s">
        <v>2444</v>
      </c>
      <c r="H286"/>
      <c r="I286"/>
      <c r="J286">
        <v>63768.655550896117</v>
      </c>
      <c r="K286">
        <v>599425.36217842356</v>
      </c>
      <c r="L286">
        <v>663194.01772931963</v>
      </c>
      <c r="M286" t="s">
        <v>1594</v>
      </c>
    </row>
    <row r="287" spans="1:13" x14ac:dyDescent="0.25">
      <c r="A287" s="386" t="s">
        <v>986</v>
      </c>
      <c r="B287" s="464">
        <v>82513335</v>
      </c>
      <c r="C287" t="s">
        <v>2228</v>
      </c>
      <c r="D287" t="s">
        <v>2381</v>
      </c>
      <c r="H287"/>
      <c r="I287"/>
      <c r="J287">
        <v>63768.655550896117</v>
      </c>
      <c r="K287">
        <v>599425.36217842356</v>
      </c>
      <c r="L287">
        <v>663194.01772931963</v>
      </c>
      <c r="M287" t="s">
        <v>1594</v>
      </c>
    </row>
    <row r="288" spans="1:13" x14ac:dyDescent="0.25">
      <c r="A288" s="386" t="s">
        <v>986</v>
      </c>
      <c r="B288" s="464">
        <v>68050069</v>
      </c>
      <c r="C288" t="s">
        <v>2229</v>
      </c>
      <c r="D288" t="s">
        <v>2397</v>
      </c>
      <c r="E288">
        <v>601005</v>
      </c>
      <c r="H288"/>
      <c r="I288"/>
      <c r="J288">
        <v>59529.315329872537</v>
      </c>
      <c r="K288">
        <v>399696.83150057279</v>
      </c>
      <c r="L288">
        <v>459226.14683044533</v>
      </c>
      <c r="M288" t="s">
        <v>2420</v>
      </c>
    </row>
    <row r="289" spans="1:13" x14ac:dyDescent="0.25">
      <c r="A289" s="386" t="s">
        <v>986</v>
      </c>
      <c r="B289" s="464">
        <v>68050074</v>
      </c>
      <c r="C289" t="s">
        <v>2229</v>
      </c>
      <c r="D289" t="s">
        <v>2398</v>
      </c>
      <c r="E289">
        <v>601005</v>
      </c>
      <c r="H289"/>
      <c r="I289"/>
      <c r="J289">
        <v>89276.117771254561</v>
      </c>
      <c r="K289">
        <v>599425.36217842356</v>
      </c>
      <c r="L289">
        <v>688701.47994967806</v>
      </c>
      <c r="M289" t="s">
        <v>2420</v>
      </c>
    </row>
    <row r="290" spans="1:13" x14ac:dyDescent="0.25">
      <c r="A290" s="386" t="s">
        <v>986</v>
      </c>
      <c r="B290" s="464">
        <v>82513200</v>
      </c>
      <c r="C290" t="s">
        <v>2229</v>
      </c>
      <c r="D290" t="s">
        <v>2399</v>
      </c>
      <c r="E290">
        <v>601005</v>
      </c>
      <c r="H290"/>
      <c r="I290"/>
      <c r="J290">
        <v>89276.117771254561</v>
      </c>
      <c r="K290">
        <v>599425.36217842356</v>
      </c>
      <c r="L290">
        <v>688701.47994967806</v>
      </c>
      <c r="M290" t="s">
        <v>2420</v>
      </c>
    </row>
    <row r="291" spans="1:13" x14ac:dyDescent="0.25">
      <c r="A291" s="386" t="s">
        <v>986</v>
      </c>
      <c r="B291" s="464">
        <v>82513210</v>
      </c>
      <c r="C291" t="s">
        <v>2229</v>
      </c>
      <c r="D291" t="s">
        <v>2400</v>
      </c>
      <c r="E291">
        <v>601005</v>
      </c>
      <c r="H291"/>
      <c r="I291"/>
      <c r="J291">
        <v>89276.117771254561</v>
      </c>
      <c r="K291">
        <v>599425.36217842356</v>
      </c>
      <c r="L291">
        <v>688701.47994967806</v>
      </c>
      <c r="M291" t="s">
        <v>2420</v>
      </c>
    </row>
    <row r="292" spans="1:13" x14ac:dyDescent="0.25">
      <c r="A292" s="386" t="s">
        <v>986</v>
      </c>
      <c r="B292" s="464">
        <v>82513220</v>
      </c>
      <c r="C292" t="s">
        <v>2229</v>
      </c>
      <c r="D292" t="s">
        <v>2401</v>
      </c>
      <c r="E292">
        <v>601005</v>
      </c>
      <c r="H292"/>
      <c r="I292"/>
      <c r="J292">
        <v>89276.117771254561</v>
      </c>
      <c r="K292">
        <v>599425.36217842356</v>
      </c>
      <c r="L292">
        <v>688701.47994967806</v>
      </c>
      <c r="M292" t="s">
        <v>2420</v>
      </c>
    </row>
    <row r="293" spans="1:13" x14ac:dyDescent="0.25">
      <c r="A293" s="386" t="s">
        <v>986</v>
      </c>
      <c r="B293" s="464">
        <v>82513221</v>
      </c>
      <c r="C293" t="s">
        <v>2229</v>
      </c>
      <c r="D293" t="s">
        <v>2402</v>
      </c>
      <c r="E293">
        <v>601005</v>
      </c>
      <c r="H293"/>
      <c r="I293"/>
      <c r="J293">
        <v>89276.117771254561</v>
      </c>
      <c r="K293">
        <v>599425.36217842356</v>
      </c>
      <c r="L293">
        <v>688701.47994967806</v>
      </c>
      <c r="M293" t="s">
        <v>2420</v>
      </c>
    </row>
    <row r="294" spans="1:13" x14ac:dyDescent="0.25">
      <c r="A294" s="386" t="s">
        <v>986</v>
      </c>
      <c r="B294" s="464">
        <v>82513222</v>
      </c>
      <c r="C294" t="s">
        <v>2229</v>
      </c>
      <c r="D294" t="s">
        <v>2403</v>
      </c>
      <c r="E294">
        <v>601005</v>
      </c>
      <c r="H294"/>
      <c r="I294"/>
      <c r="J294">
        <v>89276.117771254561</v>
      </c>
      <c r="K294">
        <v>599425.36217842356</v>
      </c>
      <c r="L294">
        <v>688701.47994967806</v>
      </c>
      <c r="M294" t="s">
        <v>2420</v>
      </c>
    </row>
    <row r="295" spans="1:13" x14ac:dyDescent="0.25">
      <c r="A295" s="386" t="s">
        <v>986</v>
      </c>
      <c r="B295" s="464">
        <v>82513230</v>
      </c>
      <c r="C295" t="s">
        <v>2224</v>
      </c>
      <c r="D295" t="s">
        <v>2485</v>
      </c>
      <c r="E295">
        <v>631080</v>
      </c>
      <c r="H295"/>
      <c r="I295">
        <v>1701</v>
      </c>
      <c r="J295">
        <v>89276.117771254561</v>
      </c>
      <c r="K295">
        <v>599425.36217842356</v>
      </c>
      <c r="L295">
        <v>688701.47994967806</v>
      </c>
      <c r="M295" t="s">
        <v>2532</v>
      </c>
    </row>
    <row r="296" spans="1:13" x14ac:dyDescent="0.25">
      <c r="A296" s="386" t="s">
        <v>986</v>
      </c>
      <c r="B296" s="464">
        <v>82513240</v>
      </c>
      <c r="C296" t="s">
        <v>2224</v>
      </c>
      <c r="D296" t="s">
        <v>2486</v>
      </c>
      <c r="E296">
        <v>631080</v>
      </c>
      <c r="H296"/>
      <c r="I296">
        <v>1703</v>
      </c>
      <c r="J296">
        <v>89276.117771254561</v>
      </c>
      <c r="K296">
        <v>599425.36217842356</v>
      </c>
      <c r="L296">
        <v>688701.47994967806</v>
      </c>
      <c r="M296" t="s">
        <v>2532</v>
      </c>
    </row>
    <row r="297" spans="1:13" x14ac:dyDescent="0.25">
      <c r="A297" s="386" t="s">
        <v>986</v>
      </c>
      <c r="B297" s="464">
        <v>82513250</v>
      </c>
      <c r="C297" t="s">
        <v>2224</v>
      </c>
      <c r="D297" t="s">
        <v>2407</v>
      </c>
      <c r="E297">
        <v>631080</v>
      </c>
      <c r="H297"/>
      <c r="I297"/>
      <c r="J297">
        <v>59529.315329872537</v>
      </c>
      <c r="K297">
        <v>399696.83150057279</v>
      </c>
      <c r="L297">
        <v>459226.14683044533</v>
      </c>
      <c r="M297" t="s">
        <v>1594</v>
      </c>
    </row>
    <row r="298" spans="1:13" x14ac:dyDescent="0.25">
      <c r="A298" s="386" t="s">
        <v>986</v>
      </c>
      <c r="B298">
        <v>81770798</v>
      </c>
      <c r="C298" t="s">
        <v>2224</v>
      </c>
      <c r="D298" t="s">
        <v>1863</v>
      </c>
      <c r="E298" t="s">
        <v>2215</v>
      </c>
      <c r="H298">
        <v>2016</v>
      </c>
      <c r="I298"/>
      <c r="J298">
        <v>89276.117771254561</v>
      </c>
      <c r="K298">
        <v>599425.36217842356</v>
      </c>
      <c r="L298">
        <v>688701.47994967806</v>
      </c>
      <c r="M298" t="s">
        <v>1862</v>
      </c>
    </row>
    <row r="299" spans="1:13" x14ac:dyDescent="0.25">
      <c r="A299" s="386" t="s">
        <v>986</v>
      </c>
      <c r="B299">
        <v>81770799</v>
      </c>
      <c r="C299" t="s">
        <v>2225</v>
      </c>
      <c r="D299" t="s">
        <v>1865</v>
      </c>
      <c r="E299" t="s">
        <v>2187</v>
      </c>
      <c r="G299" t="s">
        <v>530</v>
      </c>
      <c r="H299">
        <v>2016</v>
      </c>
      <c r="I299"/>
      <c r="J299">
        <v>89276.117771254561</v>
      </c>
      <c r="K299">
        <v>599425.36217842356</v>
      </c>
      <c r="L299">
        <v>688701.47994967806</v>
      </c>
      <c r="M299" t="s">
        <v>1866</v>
      </c>
    </row>
    <row r="300" spans="1:13" x14ac:dyDescent="0.25">
      <c r="A300" s="386" t="s">
        <v>986</v>
      </c>
      <c r="B300">
        <v>81770800</v>
      </c>
      <c r="C300" t="s">
        <v>2224</v>
      </c>
      <c r="D300" t="s">
        <v>1870</v>
      </c>
      <c r="E300" t="s">
        <v>2172</v>
      </c>
      <c r="G300" t="s">
        <v>527</v>
      </c>
      <c r="H300">
        <v>2016</v>
      </c>
      <c r="I300"/>
      <c r="J300">
        <v>89276.117771254561</v>
      </c>
      <c r="K300">
        <v>599425.36217842356</v>
      </c>
      <c r="L300">
        <v>688701.47994967806</v>
      </c>
      <c r="M300" t="s">
        <v>1871</v>
      </c>
    </row>
    <row r="301" spans="1:13" x14ac:dyDescent="0.25">
      <c r="A301" s="386" t="s">
        <v>986</v>
      </c>
      <c r="B301">
        <v>81770801</v>
      </c>
      <c r="C301" t="s">
        <v>2225</v>
      </c>
      <c r="D301" t="s">
        <v>1890</v>
      </c>
      <c r="E301" t="s">
        <v>2186</v>
      </c>
      <c r="G301" t="s">
        <v>527</v>
      </c>
      <c r="H301">
        <v>2016</v>
      </c>
      <c r="I301">
        <v>1503</v>
      </c>
      <c r="J301">
        <v>89276.117771254561</v>
      </c>
      <c r="K301">
        <v>599425.36217842356</v>
      </c>
      <c r="L301">
        <v>688701.47994967806</v>
      </c>
      <c r="M301" t="s">
        <v>1889</v>
      </c>
    </row>
    <row r="302" spans="1:13" x14ac:dyDescent="0.25">
      <c r="A302" s="386" t="s">
        <v>986</v>
      </c>
      <c r="B302">
        <v>81770802</v>
      </c>
      <c r="C302" t="s">
        <v>2225</v>
      </c>
      <c r="D302" t="s">
        <v>1892</v>
      </c>
      <c r="E302" t="s">
        <v>2180</v>
      </c>
      <c r="G302" t="s">
        <v>527</v>
      </c>
      <c r="H302">
        <v>2016</v>
      </c>
      <c r="I302">
        <v>1601</v>
      </c>
      <c r="J302">
        <v>89276.117771254561</v>
      </c>
      <c r="K302">
        <v>599425.36217842356</v>
      </c>
      <c r="L302">
        <v>688701.47994967806</v>
      </c>
      <c r="M302" t="s">
        <v>1893</v>
      </c>
    </row>
    <row r="303" spans="1:13" x14ac:dyDescent="0.25">
      <c r="A303" s="386" t="s">
        <v>986</v>
      </c>
      <c r="B303">
        <v>81770803</v>
      </c>
      <c r="C303" t="s">
        <v>2225</v>
      </c>
      <c r="D303" t="s">
        <v>1916</v>
      </c>
      <c r="E303" t="s">
        <v>2187</v>
      </c>
      <c r="H303">
        <v>2016</v>
      </c>
      <c r="I303">
        <v>1601</v>
      </c>
      <c r="J303">
        <v>89276.117771254561</v>
      </c>
      <c r="K303">
        <v>599425.36217842356</v>
      </c>
      <c r="L303">
        <v>688701.47994967806</v>
      </c>
      <c r="M303" t="s">
        <v>1914</v>
      </c>
    </row>
    <row r="304" spans="1:13" x14ac:dyDescent="0.25">
      <c r="A304" s="386" t="s">
        <v>986</v>
      </c>
      <c r="B304">
        <v>81770804</v>
      </c>
      <c r="C304" t="s">
        <v>2225</v>
      </c>
      <c r="D304" t="s">
        <v>2161</v>
      </c>
      <c r="E304" t="s">
        <v>2205</v>
      </c>
      <c r="G304" t="s">
        <v>527</v>
      </c>
      <c r="H304">
        <v>2016</v>
      </c>
      <c r="I304">
        <v>1601</v>
      </c>
      <c r="J304">
        <v>89276.117771254561</v>
      </c>
      <c r="K304">
        <v>599425.36217842356</v>
      </c>
      <c r="L304">
        <v>688701.47994967806</v>
      </c>
      <c r="M304" t="s">
        <v>1928</v>
      </c>
    </row>
    <row r="305" spans="1:13" x14ac:dyDescent="0.25">
      <c r="A305" s="386" t="s">
        <v>986</v>
      </c>
      <c r="B305">
        <v>81770805</v>
      </c>
      <c r="C305" t="s">
        <v>2225</v>
      </c>
      <c r="D305" t="s">
        <v>1939</v>
      </c>
      <c r="E305" t="s">
        <v>2178</v>
      </c>
      <c r="G305" t="s">
        <v>530</v>
      </c>
      <c r="H305">
        <v>2016</v>
      </c>
      <c r="I305">
        <v>1601</v>
      </c>
      <c r="J305">
        <v>89276.117771254561</v>
      </c>
      <c r="K305">
        <v>599425.36217842356</v>
      </c>
      <c r="L305">
        <v>688701.47994967806</v>
      </c>
      <c r="M305" t="s">
        <v>1940</v>
      </c>
    </row>
    <row r="306" spans="1:13" x14ac:dyDescent="0.25">
      <c r="A306" s="386" t="s">
        <v>986</v>
      </c>
      <c r="B306">
        <v>81770806</v>
      </c>
      <c r="C306" t="s">
        <v>2225</v>
      </c>
      <c r="D306" t="s">
        <v>1944</v>
      </c>
      <c r="E306" t="s">
        <v>2182</v>
      </c>
      <c r="G306" t="s">
        <v>527</v>
      </c>
      <c r="H306">
        <v>2016</v>
      </c>
      <c r="I306">
        <v>1601</v>
      </c>
      <c r="J306">
        <v>89276.117771254561</v>
      </c>
      <c r="K306">
        <v>599425.36217842356</v>
      </c>
      <c r="L306">
        <v>688701.47994967806</v>
      </c>
      <c r="M306" t="s">
        <v>1943</v>
      </c>
    </row>
    <row r="307" spans="1:13" x14ac:dyDescent="0.25">
      <c r="A307" s="386" t="s">
        <v>986</v>
      </c>
      <c r="B307">
        <v>81770811</v>
      </c>
      <c r="C307" t="s">
        <v>2224</v>
      </c>
      <c r="D307" t="s">
        <v>1895</v>
      </c>
      <c r="E307" t="s">
        <v>2216</v>
      </c>
      <c r="G307" t="s">
        <v>527</v>
      </c>
      <c r="H307">
        <v>2016</v>
      </c>
      <c r="I307"/>
      <c r="J307">
        <v>89276.117771254561</v>
      </c>
      <c r="K307">
        <v>599425.36217842356</v>
      </c>
      <c r="L307">
        <v>688701.47994967806</v>
      </c>
      <c r="M307" t="s">
        <v>1896</v>
      </c>
    </row>
    <row r="308" spans="1:13" x14ac:dyDescent="0.25">
      <c r="A308" s="386" t="s">
        <v>986</v>
      </c>
      <c r="B308">
        <v>81770812</v>
      </c>
      <c r="C308" t="s">
        <v>2224</v>
      </c>
      <c r="D308" t="s">
        <v>1917</v>
      </c>
      <c r="E308" t="s">
        <v>2173</v>
      </c>
      <c r="G308" t="s">
        <v>527</v>
      </c>
      <c r="H308">
        <v>2016</v>
      </c>
      <c r="I308">
        <v>1601</v>
      </c>
      <c r="J308">
        <v>89276.117771254561</v>
      </c>
      <c r="K308">
        <v>599425.36217842356</v>
      </c>
      <c r="L308">
        <v>688701.47994967806</v>
      </c>
      <c r="M308" t="s">
        <v>1914</v>
      </c>
    </row>
    <row r="309" spans="1:13" x14ac:dyDescent="0.25">
      <c r="A309" s="386" t="s">
        <v>986</v>
      </c>
      <c r="B309">
        <v>81770815</v>
      </c>
      <c r="C309" t="s">
        <v>2224</v>
      </c>
      <c r="D309" t="s">
        <v>1930</v>
      </c>
      <c r="E309" t="s">
        <v>2215</v>
      </c>
      <c r="G309" t="s">
        <v>527</v>
      </c>
      <c r="H309">
        <v>2016</v>
      </c>
      <c r="I309">
        <v>1601</v>
      </c>
      <c r="J309">
        <v>89276.117771254561</v>
      </c>
      <c r="K309">
        <v>599425.36217842356</v>
      </c>
      <c r="L309">
        <v>688701.47994967806</v>
      </c>
      <c r="M309" t="s">
        <v>1927</v>
      </c>
    </row>
    <row r="310" spans="1:13" x14ac:dyDescent="0.25">
      <c r="A310" s="386" t="s">
        <v>986</v>
      </c>
      <c r="B310">
        <v>81770816</v>
      </c>
      <c r="C310" t="s">
        <v>2224</v>
      </c>
      <c r="D310" t="s">
        <v>1931</v>
      </c>
      <c r="E310" t="s">
        <v>2173</v>
      </c>
      <c r="G310" t="s">
        <v>527</v>
      </c>
      <c r="H310">
        <v>2016</v>
      </c>
      <c r="I310">
        <v>1601</v>
      </c>
      <c r="J310">
        <v>89276.117771254561</v>
      </c>
      <c r="K310">
        <v>599425.36217842356</v>
      </c>
      <c r="L310">
        <v>688701.47994967806</v>
      </c>
      <c r="M310" t="s">
        <v>1927</v>
      </c>
    </row>
    <row r="311" spans="1:13" x14ac:dyDescent="0.25">
      <c r="A311" s="386" t="s">
        <v>986</v>
      </c>
      <c r="B311">
        <v>81770817</v>
      </c>
      <c r="C311" t="s">
        <v>2224</v>
      </c>
      <c r="D311" t="s">
        <v>1942</v>
      </c>
      <c r="E311" t="s">
        <v>2172</v>
      </c>
      <c r="G311" t="s">
        <v>527</v>
      </c>
      <c r="H311">
        <v>2016</v>
      </c>
      <c r="I311">
        <v>1601</v>
      </c>
      <c r="J311">
        <v>89276.117771254561</v>
      </c>
      <c r="K311">
        <v>599425.36217842356</v>
      </c>
      <c r="L311">
        <v>688701.47994967806</v>
      </c>
      <c r="M311" t="s">
        <v>1943</v>
      </c>
    </row>
    <row r="312" spans="1:13" x14ac:dyDescent="0.25">
      <c r="A312" s="386" t="s">
        <v>986</v>
      </c>
      <c r="B312">
        <v>81770818</v>
      </c>
      <c r="C312" t="s">
        <v>2225</v>
      </c>
      <c r="D312" t="s">
        <v>1945</v>
      </c>
      <c r="E312" t="s">
        <v>2182</v>
      </c>
      <c r="G312" t="s">
        <v>527</v>
      </c>
      <c r="H312">
        <v>2016</v>
      </c>
      <c r="I312">
        <v>1601</v>
      </c>
      <c r="J312">
        <v>89276.117771254561</v>
      </c>
      <c r="K312">
        <v>599425.36217842356</v>
      </c>
      <c r="L312">
        <v>688701.47994967806</v>
      </c>
      <c r="M312" t="s">
        <v>1946</v>
      </c>
    </row>
    <row r="313" spans="1:13" x14ac:dyDescent="0.25">
      <c r="A313" s="386" t="s">
        <v>986</v>
      </c>
      <c r="B313">
        <v>81770819</v>
      </c>
      <c r="C313" t="s">
        <v>2223</v>
      </c>
      <c r="D313" t="s">
        <v>2488</v>
      </c>
      <c r="E313">
        <v>614505</v>
      </c>
      <c r="G313" t="s">
        <v>527</v>
      </c>
      <c r="H313">
        <v>2016</v>
      </c>
      <c r="I313">
        <v>1601</v>
      </c>
      <c r="J313">
        <v>89276.117771254561</v>
      </c>
      <c r="K313">
        <v>599425.36217842356</v>
      </c>
      <c r="L313">
        <v>688701.47994967806</v>
      </c>
      <c r="M313" t="s">
        <v>1956</v>
      </c>
    </row>
    <row r="314" spans="1:13" x14ac:dyDescent="0.25">
      <c r="A314" s="386" t="s">
        <v>986</v>
      </c>
      <c r="B314">
        <v>81770820</v>
      </c>
      <c r="C314" t="s">
        <v>2225</v>
      </c>
      <c r="D314" t="s">
        <v>1963</v>
      </c>
      <c r="E314" t="s">
        <v>2181</v>
      </c>
      <c r="G314" t="s">
        <v>530</v>
      </c>
      <c r="H314">
        <v>2016</v>
      </c>
      <c r="I314">
        <v>1601</v>
      </c>
      <c r="J314">
        <v>89276.117771254561</v>
      </c>
      <c r="K314">
        <v>599425.36217842356</v>
      </c>
      <c r="L314">
        <v>688701.47994967806</v>
      </c>
      <c r="M314" t="s">
        <v>1964</v>
      </c>
    </row>
    <row r="315" spans="1:13" x14ac:dyDescent="0.25">
      <c r="A315" s="386" t="s">
        <v>986</v>
      </c>
      <c r="B315">
        <v>81770821</v>
      </c>
      <c r="C315" t="s">
        <v>2225</v>
      </c>
      <c r="D315" t="s">
        <v>1972</v>
      </c>
      <c r="E315" t="s">
        <v>2205</v>
      </c>
      <c r="G315" t="s">
        <v>530</v>
      </c>
      <c r="H315">
        <v>2016</v>
      </c>
      <c r="I315">
        <v>1601</v>
      </c>
      <c r="J315">
        <v>89276.117771254561</v>
      </c>
      <c r="K315">
        <v>599425.36217842356</v>
      </c>
      <c r="L315">
        <v>688701.47994967806</v>
      </c>
      <c r="M315" t="s">
        <v>1970</v>
      </c>
    </row>
    <row r="316" spans="1:13" x14ac:dyDescent="0.25">
      <c r="A316" s="386" t="s">
        <v>986</v>
      </c>
      <c r="B316">
        <v>81770822</v>
      </c>
      <c r="C316" t="s">
        <v>2225</v>
      </c>
      <c r="D316" t="s">
        <v>2092</v>
      </c>
      <c r="E316" t="s">
        <v>2180</v>
      </c>
      <c r="G316" t="s">
        <v>530</v>
      </c>
      <c r="H316">
        <v>2012</v>
      </c>
      <c r="I316">
        <v>1608</v>
      </c>
      <c r="J316">
        <v>81839.417160909055</v>
      </c>
      <c r="K316">
        <v>549493.22950896085</v>
      </c>
      <c r="L316">
        <v>631332.64666986989</v>
      </c>
      <c r="M316" t="s">
        <v>2109</v>
      </c>
    </row>
    <row r="317" spans="1:13" x14ac:dyDescent="0.25">
      <c r="A317" s="386" t="s">
        <v>986</v>
      </c>
      <c r="B317">
        <v>81770823</v>
      </c>
      <c r="C317" t="s">
        <v>2225</v>
      </c>
      <c r="D317" t="s">
        <v>1977</v>
      </c>
      <c r="E317" t="s">
        <v>2179</v>
      </c>
      <c r="G317" t="s">
        <v>527</v>
      </c>
      <c r="H317">
        <v>2016</v>
      </c>
      <c r="I317">
        <v>1601</v>
      </c>
      <c r="J317">
        <v>89276.117771254561</v>
      </c>
      <c r="K317">
        <v>599425.36217842356</v>
      </c>
      <c r="L317">
        <v>688701.47994967806</v>
      </c>
      <c r="M317" t="s">
        <v>1978</v>
      </c>
    </row>
    <row r="318" spans="1:13" x14ac:dyDescent="0.25">
      <c r="A318" s="386" t="s">
        <v>986</v>
      </c>
      <c r="B318">
        <v>81770824</v>
      </c>
      <c r="C318" t="s">
        <v>2225</v>
      </c>
      <c r="D318" t="s">
        <v>2501</v>
      </c>
      <c r="E318" t="s">
        <v>2178</v>
      </c>
      <c r="F318" t="s">
        <v>1812</v>
      </c>
      <c r="G318" t="s">
        <v>527</v>
      </c>
      <c r="H318">
        <v>2015</v>
      </c>
      <c r="I318">
        <v>1601</v>
      </c>
      <c r="J318">
        <v>89276.117771254561</v>
      </c>
      <c r="K318">
        <v>599425.36217842356</v>
      </c>
      <c r="L318">
        <v>688701.47994967806</v>
      </c>
      <c r="M318" t="s">
        <v>2030</v>
      </c>
    </row>
    <row r="319" spans="1:13" x14ac:dyDescent="0.25">
      <c r="A319" s="386" t="s">
        <v>986</v>
      </c>
      <c r="B319">
        <v>81770825</v>
      </c>
      <c r="C319" t="s">
        <v>2225</v>
      </c>
      <c r="D319" t="s">
        <v>2031</v>
      </c>
      <c r="E319" t="s">
        <v>2182</v>
      </c>
      <c r="G319" t="s">
        <v>527</v>
      </c>
      <c r="H319">
        <v>2016</v>
      </c>
      <c r="I319">
        <v>1601</v>
      </c>
      <c r="J319">
        <v>89276.117771254561</v>
      </c>
      <c r="K319">
        <v>599425.36217842356</v>
      </c>
      <c r="L319">
        <v>688701.47994967806</v>
      </c>
      <c r="M319" t="s">
        <v>2030</v>
      </c>
    </row>
    <row r="320" spans="1:13" x14ac:dyDescent="0.25">
      <c r="A320" s="386" t="s">
        <v>986</v>
      </c>
      <c r="B320">
        <v>81770826</v>
      </c>
      <c r="C320" t="s">
        <v>2224</v>
      </c>
      <c r="D320" t="s">
        <v>1947</v>
      </c>
      <c r="E320" t="s">
        <v>2177</v>
      </c>
      <c r="G320" t="s">
        <v>527</v>
      </c>
      <c r="H320">
        <v>2016</v>
      </c>
      <c r="I320">
        <v>1601</v>
      </c>
      <c r="J320">
        <v>89276.117771254561</v>
      </c>
      <c r="K320">
        <v>599425.36217842356</v>
      </c>
      <c r="L320">
        <v>688701.47994967806</v>
      </c>
      <c r="M320" t="s">
        <v>1949</v>
      </c>
    </row>
    <row r="321" spans="1:13" x14ac:dyDescent="0.25">
      <c r="A321" s="386" t="s">
        <v>986</v>
      </c>
      <c r="B321">
        <v>81770827</v>
      </c>
      <c r="C321" t="s">
        <v>2224</v>
      </c>
      <c r="D321" t="s">
        <v>1948</v>
      </c>
      <c r="E321" t="s">
        <v>2177</v>
      </c>
      <c r="G321" t="s">
        <v>527</v>
      </c>
      <c r="H321">
        <v>2016</v>
      </c>
      <c r="I321">
        <v>1601</v>
      </c>
      <c r="J321">
        <v>89276.117771254561</v>
      </c>
      <c r="K321">
        <v>599425.36217842356</v>
      </c>
      <c r="L321">
        <v>688701.47994967806</v>
      </c>
      <c r="M321" t="s">
        <v>1949</v>
      </c>
    </row>
    <row r="322" spans="1:13" x14ac:dyDescent="0.25">
      <c r="A322" s="386" t="s">
        <v>986</v>
      </c>
      <c r="B322">
        <v>81770828</v>
      </c>
      <c r="C322" t="s">
        <v>2227</v>
      </c>
      <c r="D322" t="s">
        <v>1979</v>
      </c>
      <c r="E322" t="s">
        <v>2166</v>
      </c>
      <c r="H322">
        <v>2016</v>
      </c>
      <c r="I322">
        <v>1601</v>
      </c>
      <c r="J322">
        <v>89276.117771254561</v>
      </c>
      <c r="K322">
        <v>599425.36217842356</v>
      </c>
      <c r="L322">
        <v>688701.47994967806</v>
      </c>
      <c r="M322" t="s">
        <v>1980</v>
      </c>
    </row>
    <row r="323" spans="1:13" x14ac:dyDescent="0.25">
      <c r="A323" s="386" t="s">
        <v>986</v>
      </c>
      <c r="B323">
        <v>81770829</v>
      </c>
      <c r="C323" t="s">
        <v>2227</v>
      </c>
      <c r="D323" t="s">
        <v>2119</v>
      </c>
      <c r="E323" t="s">
        <v>2190</v>
      </c>
      <c r="G323" t="s">
        <v>530</v>
      </c>
      <c r="H323">
        <v>2016</v>
      </c>
      <c r="I323">
        <v>1609</v>
      </c>
      <c r="J323">
        <v>89276.117771254561</v>
      </c>
      <c r="K323">
        <v>599425.36217842356</v>
      </c>
      <c r="L323">
        <v>688701.47994967806</v>
      </c>
      <c r="M323" t="s">
        <v>2138</v>
      </c>
    </row>
    <row r="324" spans="1:13" x14ac:dyDescent="0.25">
      <c r="A324" s="386" t="s">
        <v>986</v>
      </c>
      <c r="B324">
        <v>81770830</v>
      </c>
      <c r="C324" t="s">
        <v>2225</v>
      </c>
      <c r="D324" t="s">
        <v>2086</v>
      </c>
      <c r="E324" t="s">
        <v>2188</v>
      </c>
      <c r="F324" t="s">
        <v>1812</v>
      </c>
      <c r="G324" t="s">
        <v>527</v>
      </c>
      <c r="H324">
        <v>2016</v>
      </c>
      <c r="I324">
        <v>1601</v>
      </c>
      <c r="J324">
        <v>89276.117771254561</v>
      </c>
      <c r="K324">
        <v>599425.36217842356</v>
      </c>
      <c r="L324">
        <v>688701.47994967806</v>
      </c>
      <c r="M324" t="s">
        <v>2089</v>
      </c>
    </row>
    <row r="325" spans="1:13" x14ac:dyDescent="0.25">
      <c r="A325" s="386" t="s">
        <v>986</v>
      </c>
      <c r="B325">
        <v>81770831</v>
      </c>
      <c r="C325" t="s">
        <v>2223</v>
      </c>
      <c r="D325" t="s">
        <v>2111</v>
      </c>
      <c r="E325" t="s">
        <v>2203</v>
      </c>
      <c r="H325">
        <v>2016</v>
      </c>
      <c r="I325">
        <v>1606</v>
      </c>
      <c r="J325">
        <v>89276.117771254561</v>
      </c>
      <c r="K325">
        <v>599425.36217842356</v>
      </c>
      <c r="L325">
        <v>688701.47994967806</v>
      </c>
      <c r="M325" t="s">
        <v>2142</v>
      </c>
    </row>
    <row r="326" spans="1:13" x14ac:dyDescent="0.25">
      <c r="A326" s="386" t="s">
        <v>986</v>
      </c>
      <c r="B326">
        <v>81770832</v>
      </c>
      <c r="C326" t="s">
        <v>2223</v>
      </c>
      <c r="D326" t="s">
        <v>2493</v>
      </c>
      <c r="E326">
        <v>615505</v>
      </c>
      <c r="H326">
        <v>2016</v>
      </c>
      <c r="I326">
        <v>1701</v>
      </c>
      <c r="J326">
        <v>89276.117771254561</v>
      </c>
      <c r="K326">
        <v>599425.36217842356</v>
      </c>
      <c r="L326">
        <v>688701.47994967806</v>
      </c>
      <c r="M326" t="s">
        <v>2531</v>
      </c>
    </row>
    <row r="327" spans="1:13" x14ac:dyDescent="0.25">
      <c r="A327" s="386" t="s">
        <v>986</v>
      </c>
      <c r="B327">
        <v>81770833</v>
      </c>
      <c r="C327" t="s">
        <v>2223</v>
      </c>
      <c r="D327" t="s">
        <v>2149</v>
      </c>
      <c r="E327" t="s">
        <v>2204</v>
      </c>
      <c r="G327" t="s">
        <v>527</v>
      </c>
      <c r="H327">
        <v>2016</v>
      </c>
      <c r="I327">
        <v>1610</v>
      </c>
      <c r="J327">
        <v>89276.117771254561</v>
      </c>
      <c r="K327">
        <v>599425.36217842356</v>
      </c>
      <c r="L327">
        <v>688701.47994967806</v>
      </c>
      <c r="M327" t="s">
        <v>2243</v>
      </c>
    </row>
    <row r="328" spans="1:13" x14ac:dyDescent="0.25">
      <c r="A328" s="386" t="s">
        <v>986</v>
      </c>
      <c r="B328">
        <v>81770834</v>
      </c>
      <c r="C328" t="s">
        <v>2226</v>
      </c>
      <c r="D328" t="s">
        <v>1888</v>
      </c>
      <c r="H328">
        <v>2016</v>
      </c>
      <c r="I328"/>
      <c r="J328">
        <v>127537.31110179223</v>
      </c>
      <c r="K328">
        <v>599425.36217842356</v>
      </c>
      <c r="L328">
        <v>726962.67328021582</v>
      </c>
      <c r="M328" t="s">
        <v>1594</v>
      </c>
    </row>
    <row r="329" spans="1:13" x14ac:dyDescent="0.25">
      <c r="A329" s="386" t="s">
        <v>986</v>
      </c>
      <c r="B329">
        <v>81770835</v>
      </c>
      <c r="C329" t="s">
        <v>2226</v>
      </c>
      <c r="D329" t="s">
        <v>1888</v>
      </c>
      <c r="H329">
        <v>2016</v>
      </c>
      <c r="I329"/>
      <c r="J329">
        <v>127537.31110179223</v>
      </c>
      <c r="K329">
        <v>599425.36217842356</v>
      </c>
      <c r="L329">
        <v>726962.67328021582</v>
      </c>
      <c r="M329" t="s">
        <v>1594</v>
      </c>
    </row>
    <row r="330" spans="1:13" x14ac:dyDescent="0.25">
      <c r="A330" s="386" t="s">
        <v>986</v>
      </c>
      <c r="B330">
        <v>81770836</v>
      </c>
      <c r="C330" t="s">
        <v>2226</v>
      </c>
      <c r="D330" t="s">
        <v>1888</v>
      </c>
      <c r="H330">
        <v>2016</v>
      </c>
      <c r="I330"/>
      <c r="J330">
        <v>127537.31110179223</v>
      </c>
      <c r="K330">
        <v>599425.36217842356</v>
      </c>
      <c r="L330">
        <v>726962.67328021582</v>
      </c>
      <c r="M330" t="s">
        <v>1594</v>
      </c>
    </row>
    <row r="331" spans="1:13" x14ac:dyDescent="0.25">
      <c r="A331" s="386" t="s">
        <v>986</v>
      </c>
      <c r="B331">
        <v>81770837</v>
      </c>
      <c r="C331" t="s">
        <v>2226</v>
      </c>
      <c r="D331" t="s">
        <v>1888</v>
      </c>
      <c r="H331">
        <v>2016</v>
      </c>
      <c r="I331"/>
      <c r="J331">
        <v>127537.31110179223</v>
      </c>
      <c r="K331">
        <v>599425.36217842356</v>
      </c>
      <c r="L331">
        <v>726962.67328021582</v>
      </c>
      <c r="M331" t="s">
        <v>1594</v>
      </c>
    </row>
    <row r="332" spans="1:13" x14ac:dyDescent="0.25">
      <c r="A332" s="386" t="s">
        <v>986</v>
      </c>
      <c r="B332">
        <v>81770838</v>
      </c>
      <c r="C332" t="s">
        <v>2226</v>
      </c>
      <c r="D332" t="s">
        <v>1888</v>
      </c>
      <c r="H332">
        <v>2016</v>
      </c>
      <c r="I332"/>
      <c r="J332">
        <v>127537.31110179223</v>
      </c>
      <c r="K332">
        <v>599425.36217842356</v>
      </c>
      <c r="L332">
        <v>726962.67328021582</v>
      </c>
      <c r="M332" t="s">
        <v>1594</v>
      </c>
    </row>
    <row r="333" spans="1:13" x14ac:dyDescent="0.25">
      <c r="A333" s="386" t="s">
        <v>986</v>
      </c>
      <c r="B333">
        <v>81770839</v>
      </c>
      <c r="C333" t="s">
        <v>2226</v>
      </c>
      <c r="D333" t="s">
        <v>1888</v>
      </c>
      <c r="H333">
        <v>2016</v>
      </c>
      <c r="I333"/>
      <c r="J333">
        <v>127537.31110179223</v>
      </c>
      <c r="K333">
        <v>599425.36217842356</v>
      </c>
      <c r="L333">
        <v>726962.67328021582</v>
      </c>
      <c r="M333" t="s">
        <v>1594</v>
      </c>
    </row>
    <row r="334" spans="1:13" x14ac:dyDescent="0.25">
      <c r="A334" s="386" t="s">
        <v>986</v>
      </c>
      <c r="B334">
        <v>81770840</v>
      </c>
      <c r="C334" t="s">
        <v>2226</v>
      </c>
      <c r="D334" t="s">
        <v>2263</v>
      </c>
      <c r="H334">
        <v>2016</v>
      </c>
      <c r="I334"/>
      <c r="J334">
        <v>127537.31110179223</v>
      </c>
      <c r="K334">
        <v>599425.36217842356</v>
      </c>
      <c r="L334">
        <v>726962.67328021582</v>
      </c>
      <c r="M334" t="s">
        <v>1594</v>
      </c>
    </row>
    <row r="335" spans="1:13" x14ac:dyDescent="0.25">
      <c r="A335" s="386" t="s">
        <v>986</v>
      </c>
      <c r="B335">
        <v>81770841</v>
      </c>
      <c r="C335" t="s">
        <v>2226</v>
      </c>
      <c r="D335" t="s">
        <v>1888</v>
      </c>
      <c r="H335">
        <v>2016</v>
      </c>
      <c r="I335"/>
      <c r="J335">
        <v>127537.31110179223</v>
      </c>
      <c r="K335">
        <v>599425.36217842356</v>
      </c>
      <c r="L335">
        <v>726962.67328021582</v>
      </c>
      <c r="M335" t="s">
        <v>1594</v>
      </c>
    </row>
    <row r="336" spans="1:13" x14ac:dyDescent="0.25">
      <c r="A336" s="386" t="s">
        <v>986</v>
      </c>
      <c r="B336">
        <v>81770842</v>
      </c>
      <c r="C336" t="s">
        <v>2226</v>
      </c>
      <c r="D336" t="s">
        <v>1888</v>
      </c>
      <c r="H336">
        <v>2016</v>
      </c>
      <c r="I336"/>
      <c r="J336">
        <v>127537.31110179223</v>
      </c>
      <c r="K336">
        <v>599425.36217842356</v>
      </c>
      <c r="L336">
        <v>726962.67328021582</v>
      </c>
      <c r="M336" t="s">
        <v>1594</v>
      </c>
    </row>
    <row r="337" spans="1:13" x14ac:dyDescent="0.25">
      <c r="A337" s="386" t="s">
        <v>986</v>
      </c>
      <c r="B337">
        <v>81770843</v>
      </c>
      <c r="C337" t="s">
        <v>2226</v>
      </c>
      <c r="D337" t="s">
        <v>1888</v>
      </c>
      <c r="H337">
        <v>2016</v>
      </c>
      <c r="I337"/>
      <c r="J337">
        <v>127537.31110179223</v>
      </c>
      <c r="K337">
        <v>599425.36217842356</v>
      </c>
      <c r="L337">
        <v>726962.67328021582</v>
      </c>
      <c r="M337" t="s">
        <v>1594</v>
      </c>
    </row>
    <row r="338" spans="1:13" x14ac:dyDescent="0.25">
      <c r="A338" s="386" t="s">
        <v>986</v>
      </c>
      <c r="B338">
        <v>81770844</v>
      </c>
      <c r="C338" t="s">
        <v>2226</v>
      </c>
      <c r="D338" t="s">
        <v>1888</v>
      </c>
      <c r="H338">
        <v>2016</v>
      </c>
      <c r="I338"/>
      <c r="J338">
        <v>127537.31110179223</v>
      </c>
      <c r="K338">
        <v>599425.36217842356</v>
      </c>
      <c r="L338">
        <v>726962.67328021582</v>
      </c>
      <c r="M338" t="s">
        <v>1594</v>
      </c>
    </row>
    <row r="339" spans="1:13" x14ac:dyDescent="0.25">
      <c r="A339" s="386" t="s">
        <v>986</v>
      </c>
      <c r="B339">
        <v>81770845</v>
      </c>
      <c r="C339" t="s">
        <v>2226</v>
      </c>
      <c r="D339" t="s">
        <v>1888</v>
      </c>
      <c r="H339">
        <v>2016</v>
      </c>
      <c r="I339"/>
      <c r="J339">
        <v>127537.31110179223</v>
      </c>
      <c r="K339">
        <v>599425.36217842356</v>
      </c>
      <c r="L339">
        <v>726962.67328021582</v>
      </c>
      <c r="M339" t="s">
        <v>1594</v>
      </c>
    </row>
    <row r="340" spans="1:13" x14ac:dyDescent="0.25">
      <c r="A340" s="386" t="s">
        <v>986</v>
      </c>
      <c r="B340">
        <v>81770846</v>
      </c>
      <c r="C340" t="s">
        <v>2226</v>
      </c>
      <c r="D340" t="s">
        <v>1888</v>
      </c>
      <c r="H340">
        <v>2016</v>
      </c>
      <c r="I340"/>
      <c r="J340">
        <v>127537.31110179223</v>
      </c>
      <c r="K340">
        <v>599425.36217842356</v>
      </c>
      <c r="L340">
        <v>726962.67328021582</v>
      </c>
      <c r="M340" t="s">
        <v>1594</v>
      </c>
    </row>
    <row r="341" spans="1:13" x14ac:dyDescent="0.25">
      <c r="A341" s="386" t="s">
        <v>986</v>
      </c>
      <c r="B341">
        <v>81770847</v>
      </c>
      <c r="C341" t="s">
        <v>2226</v>
      </c>
      <c r="D341" t="s">
        <v>1888</v>
      </c>
      <c r="H341">
        <v>2016</v>
      </c>
      <c r="I341"/>
      <c r="J341">
        <v>127537.31110179223</v>
      </c>
      <c r="K341">
        <v>599425.36217842356</v>
      </c>
      <c r="L341">
        <v>726962.67328021582</v>
      </c>
      <c r="M341" t="s">
        <v>1594</v>
      </c>
    </row>
    <row r="342" spans="1:13" x14ac:dyDescent="0.25">
      <c r="A342" s="386" t="s">
        <v>986</v>
      </c>
      <c r="B342">
        <v>81770848</v>
      </c>
      <c r="C342" t="s">
        <v>810</v>
      </c>
      <c r="D342" t="s">
        <v>1888</v>
      </c>
      <c r="H342">
        <v>2016</v>
      </c>
      <c r="I342"/>
      <c r="J342">
        <v>63768.655550896117</v>
      </c>
      <c r="K342">
        <v>599425.36217842356</v>
      </c>
      <c r="L342">
        <v>663194.01772931963</v>
      </c>
      <c r="M342" t="s">
        <v>1594</v>
      </c>
    </row>
    <row r="343" spans="1:13" x14ac:dyDescent="0.25">
      <c r="A343" s="386" t="s">
        <v>986</v>
      </c>
      <c r="B343">
        <v>81770849</v>
      </c>
      <c r="C343" t="s">
        <v>810</v>
      </c>
      <c r="D343" t="s">
        <v>1888</v>
      </c>
      <c r="H343">
        <v>2016</v>
      </c>
      <c r="I343"/>
      <c r="J343">
        <v>63768.655550896117</v>
      </c>
      <c r="K343">
        <v>599425.36217842356</v>
      </c>
      <c r="L343">
        <v>663194.01772931963</v>
      </c>
      <c r="M343" t="s">
        <v>1594</v>
      </c>
    </row>
    <row r="344" spans="1:13" x14ac:dyDescent="0.25">
      <c r="A344" s="386" t="s">
        <v>986</v>
      </c>
      <c r="B344">
        <v>81770850</v>
      </c>
      <c r="C344" t="s">
        <v>810</v>
      </c>
      <c r="D344" t="s">
        <v>1888</v>
      </c>
      <c r="H344">
        <v>2016</v>
      </c>
      <c r="I344"/>
      <c r="J344">
        <v>63768.655550896117</v>
      </c>
      <c r="K344">
        <v>599425.36217842356</v>
      </c>
      <c r="L344">
        <v>663194.01772931963</v>
      </c>
      <c r="M344" t="s">
        <v>1594</v>
      </c>
    </row>
    <row r="345" spans="1:13" x14ac:dyDescent="0.25">
      <c r="A345" s="386" t="s">
        <v>986</v>
      </c>
      <c r="B345">
        <v>81770851</v>
      </c>
      <c r="C345" t="s">
        <v>810</v>
      </c>
      <c r="D345" t="s">
        <v>1888</v>
      </c>
      <c r="H345">
        <v>2016</v>
      </c>
      <c r="I345"/>
      <c r="J345">
        <v>63768.655550896117</v>
      </c>
      <c r="K345">
        <v>599425.36217842356</v>
      </c>
      <c r="L345">
        <v>663194.01772931963</v>
      </c>
      <c r="M345" t="s">
        <v>1594</v>
      </c>
    </row>
    <row r="346" spans="1:13" x14ac:dyDescent="0.25">
      <c r="A346" s="386" t="s">
        <v>986</v>
      </c>
      <c r="B346">
        <v>81770852</v>
      </c>
      <c r="C346" t="s">
        <v>810</v>
      </c>
      <c r="D346" t="s">
        <v>1888</v>
      </c>
      <c r="H346">
        <v>2016</v>
      </c>
      <c r="I346"/>
      <c r="J346">
        <v>63768.655550896117</v>
      </c>
      <c r="K346">
        <v>599425.36217842356</v>
      </c>
      <c r="L346">
        <v>663194.01772931963</v>
      </c>
      <c r="M346" t="s">
        <v>1594</v>
      </c>
    </row>
    <row r="347" spans="1:13" x14ac:dyDescent="0.25">
      <c r="A347" s="386" t="s">
        <v>986</v>
      </c>
      <c r="B347">
        <v>81770853</v>
      </c>
      <c r="C347" t="s">
        <v>810</v>
      </c>
      <c r="D347" t="s">
        <v>1888</v>
      </c>
      <c r="H347">
        <v>2016</v>
      </c>
      <c r="I347"/>
      <c r="J347">
        <v>63768.655550896117</v>
      </c>
      <c r="K347">
        <v>599425.36217842356</v>
      </c>
      <c r="L347">
        <v>663194.01772931963</v>
      </c>
      <c r="M347" t="s">
        <v>1594</v>
      </c>
    </row>
    <row r="348" spans="1:13" x14ac:dyDescent="0.25">
      <c r="A348" s="386" t="s">
        <v>986</v>
      </c>
      <c r="B348">
        <v>81770854</v>
      </c>
      <c r="C348" t="s">
        <v>810</v>
      </c>
      <c r="D348" t="s">
        <v>1888</v>
      </c>
      <c r="H348">
        <v>2016</v>
      </c>
      <c r="I348"/>
      <c r="J348">
        <v>63768.655550896117</v>
      </c>
      <c r="K348">
        <v>599425.36217842356</v>
      </c>
      <c r="L348">
        <v>663194.01772931963</v>
      </c>
      <c r="M348" t="s">
        <v>1594</v>
      </c>
    </row>
    <row r="349" spans="1:13" x14ac:dyDescent="0.25">
      <c r="A349" s="386" t="s">
        <v>986</v>
      </c>
      <c r="B349">
        <v>81770855</v>
      </c>
      <c r="C349" t="s">
        <v>810</v>
      </c>
      <c r="D349" t="s">
        <v>1888</v>
      </c>
      <c r="H349">
        <v>2016</v>
      </c>
      <c r="I349"/>
      <c r="J349">
        <v>63768.655550896117</v>
      </c>
      <c r="K349">
        <v>599425.36217842356</v>
      </c>
      <c r="L349">
        <v>663194.01772931963</v>
      </c>
      <c r="M349" t="s">
        <v>1594</v>
      </c>
    </row>
    <row r="350" spans="1:13" x14ac:dyDescent="0.25">
      <c r="A350" s="386" t="s">
        <v>986</v>
      </c>
      <c r="B350">
        <v>81770856</v>
      </c>
      <c r="C350" t="s">
        <v>810</v>
      </c>
      <c r="D350" t="s">
        <v>1888</v>
      </c>
      <c r="H350">
        <v>2016</v>
      </c>
      <c r="I350"/>
      <c r="J350">
        <v>63768.655550896117</v>
      </c>
      <c r="K350">
        <v>599425.36217842356</v>
      </c>
      <c r="L350">
        <v>663194.01772931963</v>
      </c>
      <c r="M350" t="s">
        <v>1594</v>
      </c>
    </row>
    <row r="351" spans="1:13" x14ac:dyDescent="0.25">
      <c r="A351" s="386" t="s">
        <v>986</v>
      </c>
      <c r="B351">
        <v>81770857</v>
      </c>
      <c r="C351" t="s">
        <v>2224</v>
      </c>
      <c r="D351" t="s">
        <v>2096</v>
      </c>
      <c r="E351" t="s">
        <v>2174</v>
      </c>
      <c r="G351" t="s">
        <v>527</v>
      </c>
      <c r="H351">
        <v>2016</v>
      </c>
      <c r="I351">
        <v>1608</v>
      </c>
      <c r="J351">
        <v>89276.117771254561</v>
      </c>
      <c r="K351">
        <v>599425.36217842356</v>
      </c>
      <c r="L351">
        <v>688701.47994967806</v>
      </c>
      <c r="M351" t="s">
        <v>2109</v>
      </c>
    </row>
    <row r="352" spans="1:13" x14ac:dyDescent="0.25">
      <c r="A352" s="386" t="s">
        <v>986</v>
      </c>
      <c r="B352">
        <v>81770858</v>
      </c>
      <c r="C352" t="s">
        <v>2224</v>
      </c>
      <c r="D352" t="s">
        <v>2097</v>
      </c>
      <c r="E352" t="s">
        <v>2174</v>
      </c>
      <c r="G352" t="s">
        <v>527</v>
      </c>
      <c r="H352">
        <v>2016</v>
      </c>
      <c r="I352">
        <v>1608</v>
      </c>
      <c r="J352">
        <v>89276.117771254561</v>
      </c>
      <c r="K352">
        <v>599425.36217842356</v>
      </c>
      <c r="L352">
        <v>688701.47994967806</v>
      </c>
      <c r="M352" t="s">
        <v>2109</v>
      </c>
    </row>
    <row r="353" spans="1:13" x14ac:dyDescent="0.25">
      <c r="A353" s="386" t="s">
        <v>986</v>
      </c>
      <c r="B353">
        <v>81770859</v>
      </c>
      <c r="C353" t="s">
        <v>2224</v>
      </c>
      <c r="D353" t="s">
        <v>2137</v>
      </c>
      <c r="E353" t="s">
        <v>2217</v>
      </c>
      <c r="G353" t="s">
        <v>527</v>
      </c>
      <c r="H353">
        <v>2016</v>
      </c>
      <c r="I353">
        <v>1609</v>
      </c>
      <c r="J353">
        <v>89276.117771254561</v>
      </c>
      <c r="K353">
        <v>599425.36217842356</v>
      </c>
      <c r="L353">
        <v>688701.47994967806</v>
      </c>
      <c r="M353" t="s">
        <v>2244</v>
      </c>
    </row>
    <row r="354" spans="1:13" x14ac:dyDescent="0.25">
      <c r="A354" s="386" t="s">
        <v>986</v>
      </c>
      <c r="B354">
        <v>81770860</v>
      </c>
      <c r="C354" t="s">
        <v>2224</v>
      </c>
      <c r="D354" t="s">
        <v>2517</v>
      </c>
      <c r="E354">
        <v>631005</v>
      </c>
      <c r="G354" t="s">
        <v>530</v>
      </c>
      <c r="H354">
        <v>2016</v>
      </c>
      <c r="I354">
        <v>1702</v>
      </c>
      <c r="J354">
        <v>89276.117771254561</v>
      </c>
      <c r="K354">
        <v>599425.36217842356</v>
      </c>
      <c r="L354">
        <v>688701.47994967806</v>
      </c>
      <c r="M354" t="s">
        <v>2537</v>
      </c>
    </row>
    <row r="355" spans="1:13" x14ac:dyDescent="0.25">
      <c r="A355" s="386" t="s">
        <v>986</v>
      </c>
      <c r="B355">
        <v>81770861</v>
      </c>
      <c r="C355" t="s">
        <v>2224</v>
      </c>
      <c r="D355" t="s">
        <v>2580</v>
      </c>
      <c r="E355">
        <v>631505</v>
      </c>
      <c r="G355" t="s">
        <v>527</v>
      </c>
      <c r="H355">
        <v>2016</v>
      </c>
      <c r="I355">
        <v>1705</v>
      </c>
      <c r="J355">
        <v>89276.117771254561</v>
      </c>
      <c r="K355">
        <v>599425.36217842356</v>
      </c>
      <c r="L355">
        <v>688701.47994967806</v>
      </c>
      <c r="M355" t="s">
        <v>2589</v>
      </c>
    </row>
    <row r="356" spans="1:13" x14ac:dyDescent="0.25">
      <c r="A356" s="386" t="s">
        <v>986</v>
      </c>
      <c r="B356">
        <v>81770862</v>
      </c>
      <c r="C356" t="s">
        <v>2224</v>
      </c>
      <c r="D356" t="s">
        <v>2623</v>
      </c>
      <c r="E356">
        <v>632505</v>
      </c>
      <c r="G356" t="s">
        <v>527</v>
      </c>
      <c r="H356">
        <v>2016</v>
      </c>
      <c r="I356">
        <v>1707</v>
      </c>
      <c r="J356">
        <v>89276.117771254561</v>
      </c>
      <c r="K356">
        <v>599425.36217842356</v>
      </c>
      <c r="L356">
        <v>688701.47994967806</v>
      </c>
      <c r="M356" t="s">
        <v>2636</v>
      </c>
    </row>
    <row r="357" spans="1:13" x14ac:dyDescent="0.25">
      <c r="A357" s="386" t="s">
        <v>986</v>
      </c>
      <c r="B357">
        <v>81770863</v>
      </c>
      <c r="C357" t="s">
        <v>2224</v>
      </c>
      <c r="D357" t="s">
        <v>2596</v>
      </c>
      <c r="E357">
        <v>631505</v>
      </c>
      <c r="G357" t="s">
        <v>527</v>
      </c>
      <c r="H357">
        <v>2016</v>
      </c>
      <c r="I357">
        <v>1708</v>
      </c>
      <c r="J357">
        <v>89276.117771254561</v>
      </c>
      <c r="K357">
        <v>599425.36217842356</v>
      </c>
      <c r="L357">
        <v>688701.47994967806</v>
      </c>
      <c r="M357" t="s">
        <v>2637</v>
      </c>
    </row>
    <row r="358" spans="1:13" x14ac:dyDescent="0.25">
      <c r="A358" s="386" t="s">
        <v>986</v>
      </c>
      <c r="B358">
        <v>81770864</v>
      </c>
      <c r="C358" t="s">
        <v>2224</v>
      </c>
      <c r="D358" t="s">
        <v>2625</v>
      </c>
      <c r="E358">
        <v>631005</v>
      </c>
      <c r="H358">
        <v>2016</v>
      </c>
      <c r="I358">
        <v>1708</v>
      </c>
      <c r="J358">
        <v>89276.117771254561</v>
      </c>
      <c r="K358">
        <v>599425.36217842356</v>
      </c>
      <c r="L358">
        <v>688701.47994967806</v>
      </c>
      <c r="M358" t="s">
        <v>2636</v>
      </c>
    </row>
    <row r="359" spans="1:13" x14ac:dyDescent="0.25">
      <c r="A359" s="386" t="s">
        <v>986</v>
      </c>
      <c r="B359">
        <v>81770865</v>
      </c>
      <c r="C359" t="s">
        <v>2224</v>
      </c>
      <c r="D359" t="s">
        <v>2649</v>
      </c>
      <c r="E359">
        <v>633005</v>
      </c>
      <c r="G359" t="s">
        <v>530</v>
      </c>
      <c r="H359">
        <v>2016</v>
      </c>
      <c r="I359">
        <v>1708</v>
      </c>
      <c r="J359">
        <v>89276.117771254561</v>
      </c>
      <c r="K359">
        <v>599425.36217842356</v>
      </c>
      <c r="L359">
        <v>688701.47994967806</v>
      </c>
      <c r="M359" t="s">
        <v>2684</v>
      </c>
    </row>
    <row r="360" spans="1:13" x14ac:dyDescent="0.25">
      <c r="A360" s="386" t="s">
        <v>986</v>
      </c>
      <c r="B360">
        <v>81770866</v>
      </c>
      <c r="C360" t="s">
        <v>2225</v>
      </c>
      <c r="D360" t="s">
        <v>2033</v>
      </c>
      <c r="E360" t="s">
        <v>2205</v>
      </c>
      <c r="G360" t="s">
        <v>530</v>
      </c>
      <c r="H360">
        <v>2016</v>
      </c>
      <c r="I360">
        <v>1601</v>
      </c>
      <c r="J360">
        <v>89276.117771254561</v>
      </c>
      <c r="K360">
        <v>599425.36217842356</v>
      </c>
      <c r="L360">
        <v>688701.47994967806</v>
      </c>
      <c r="M360" t="s">
        <v>2063</v>
      </c>
    </row>
    <row r="361" spans="1:13" x14ac:dyDescent="0.25">
      <c r="A361" s="386" t="s">
        <v>986</v>
      </c>
      <c r="B361">
        <v>81770867</v>
      </c>
      <c r="C361" t="s">
        <v>2225</v>
      </c>
      <c r="D361" t="s">
        <v>2034</v>
      </c>
      <c r="E361" t="s">
        <v>2181</v>
      </c>
      <c r="G361" t="s">
        <v>527</v>
      </c>
      <c r="H361">
        <v>2016</v>
      </c>
      <c r="I361">
        <v>1601</v>
      </c>
      <c r="J361">
        <v>89276.117771254561</v>
      </c>
      <c r="K361">
        <v>599425.36217842356</v>
      </c>
      <c r="L361">
        <v>688701.47994967806</v>
      </c>
      <c r="M361" t="s">
        <v>2063</v>
      </c>
    </row>
    <row r="362" spans="1:13" x14ac:dyDescent="0.25">
      <c r="A362" s="386" t="s">
        <v>986</v>
      </c>
      <c r="B362">
        <v>81770868</v>
      </c>
      <c r="C362" t="s">
        <v>2225</v>
      </c>
      <c r="D362" t="s">
        <v>2054</v>
      </c>
      <c r="E362" t="s">
        <v>2179</v>
      </c>
      <c r="G362" t="s">
        <v>527</v>
      </c>
      <c r="H362">
        <v>2016</v>
      </c>
      <c r="I362">
        <v>1606</v>
      </c>
      <c r="J362">
        <v>89276.117771254561</v>
      </c>
      <c r="K362">
        <v>599425.36217842356</v>
      </c>
      <c r="L362">
        <v>688701.47994967806</v>
      </c>
      <c r="M362" t="s">
        <v>2077</v>
      </c>
    </row>
    <row r="363" spans="1:13" x14ac:dyDescent="0.25">
      <c r="A363" s="386" t="s">
        <v>986</v>
      </c>
      <c r="B363">
        <v>81770869</v>
      </c>
      <c r="C363" t="s">
        <v>2225</v>
      </c>
      <c r="D363" t="s">
        <v>2057</v>
      </c>
      <c r="E363" t="s">
        <v>2181</v>
      </c>
      <c r="G363" t="s">
        <v>530</v>
      </c>
      <c r="H363">
        <v>2016</v>
      </c>
      <c r="I363">
        <v>1604</v>
      </c>
      <c r="J363">
        <v>89276.117771254561</v>
      </c>
      <c r="K363">
        <v>599425.36217842356</v>
      </c>
      <c r="L363">
        <v>688701.47994967806</v>
      </c>
      <c r="M363" t="s">
        <v>2069</v>
      </c>
    </row>
    <row r="364" spans="1:13" x14ac:dyDescent="0.25">
      <c r="A364" s="386" t="s">
        <v>986</v>
      </c>
      <c r="B364">
        <v>81770870</v>
      </c>
      <c r="C364" t="s">
        <v>2225</v>
      </c>
      <c r="D364" t="s">
        <v>2070</v>
      </c>
      <c r="E364" t="s">
        <v>2180</v>
      </c>
      <c r="H364">
        <v>2016</v>
      </c>
      <c r="I364">
        <v>1602</v>
      </c>
      <c r="J364">
        <v>89276.117771254561</v>
      </c>
      <c r="K364">
        <v>599425.36217842356</v>
      </c>
      <c r="L364">
        <v>688701.47994967806</v>
      </c>
      <c r="M364" t="s">
        <v>2073</v>
      </c>
    </row>
    <row r="365" spans="1:13" x14ac:dyDescent="0.25">
      <c r="A365" s="386" t="s">
        <v>986</v>
      </c>
      <c r="B365">
        <v>81770871</v>
      </c>
      <c r="C365" t="s">
        <v>2225</v>
      </c>
      <c r="D365" t="s">
        <v>2071</v>
      </c>
      <c r="E365" t="s">
        <v>2180</v>
      </c>
      <c r="H365">
        <v>2016</v>
      </c>
      <c r="I365">
        <v>1601</v>
      </c>
      <c r="J365">
        <v>89276.117771254561</v>
      </c>
      <c r="K365">
        <v>599425.36217842356</v>
      </c>
      <c r="L365">
        <v>688701.47994967806</v>
      </c>
      <c r="M365" t="s">
        <v>2073</v>
      </c>
    </row>
    <row r="366" spans="1:13" x14ac:dyDescent="0.25">
      <c r="A366" s="386" t="s">
        <v>986</v>
      </c>
      <c r="B366">
        <v>81770872</v>
      </c>
      <c r="C366" t="s">
        <v>2225</v>
      </c>
      <c r="D366" t="s">
        <v>2075</v>
      </c>
      <c r="E366" t="s">
        <v>2178</v>
      </c>
      <c r="H366">
        <v>2016</v>
      </c>
      <c r="I366"/>
      <c r="J366">
        <v>89276.117771254561</v>
      </c>
      <c r="K366">
        <v>599425.36217842356</v>
      </c>
      <c r="L366">
        <v>688701.47994967806</v>
      </c>
      <c r="M366" t="s">
        <v>2108</v>
      </c>
    </row>
    <row r="367" spans="1:13" x14ac:dyDescent="0.25">
      <c r="A367" s="386" t="s">
        <v>986</v>
      </c>
      <c r="B367">
        <v>81770873</v>
      </c>
      <c r="C367" t="s">
        <v>2225</v>
      </c>
      <c r="D367" t="s">
        <v>2076</v>
      </c>
      <c r="E367" t="s">
        <v>2186</v>
      </c>
      <c r="H367">
        <v>2016</v>
      </c>
      <c r="I367"/>
      <c r="J367">
        <v>89276.117771254561</v>
      </c>
      <c r="K367">
        <v>599425.36217842356</v>
      </c>
      <c r="L367">
        <v>688701.47994967806</v>
      </c>
      <c r="M367" t="s">
        <v>2078</v>
      </c>
    </row>
    <row r="368" spans="1:13" x14ac:dyDescent="0.25">
      <c r="A368" s="386" t="s">
        <v>986</v>
      </c>
      <c r="B368">
        <v>81770874</v>
      </c>
      <c r="C368" t="s">
        <v>2225</v>
      </c>
      <c r="D368" t="s">
        <v>2095</v>
      </c>
      <c r="E368" t="s">
        <v>2182</v>
      </c>
      <c r="G368" t="s">
        <v>527</v>
      </c>
      <c r="H368">
        <v>2016</v>
      </c>
      <c r="I368">
        <v>1606</v>
      </c>
      <c r="J368">
        <v>89276.117771254561</v>
      </c>
      <c r="K368">
        <v>599425.36217842356</v>
      </c>
      <c r="L368">
        <v>688701.47994967806</v>
      </c>
      <c r="M368" t="s">
        <v>2109</v>
      </c>
    </row>
    <row r="369" spans="1:13" x14ac:dyDescent="0.25">
      <c r="A369" s="386" t="s">
        <v>986</v>
      </c>
      <c r="B369">
        <v>81770875</v>
      </c>
      <c r="C369" t="s">
        <v>2225</v>
      </c>
      <c r="D369" t="s">
        <v>2113</v>
      </c>
      <c r="E369" t="s">
        <v>2180</v>
      </c>
      <c r="G369" t="s">
        <v>527</v>
      </c>
      <c r="H369">
        <v>2016</v>
      </c>
      <c r="I369">
        <v>1608</v>
      </c>
      <c r="J369">
        <v>89276.117771254561</v>
      </c>
      <c r="K369">
        <v>599425.36217842356</v>
      </c>
      <c r="L369">
        <v>688701.47994967806</v>
      </c>
      <c r="M369" t="s">
        <v>2109</v>
      </c>
    </row>
    <row r="370" spans="1:13" x14ac:dyDescent="0.25">
      <c r="A370" s="386" t="s">
        <v>986</v>
      </c>
      <c r="B370">
        <v>81770876</v>
      </c>
      <c r="C370" t="s">
        <v>2225</v>
      </c>
      <c r="D370" t="s">
        <v>2094</v>
      </c>
      <c r="E370" t="s">
        <v>2187</v>
      </c>
      <c r="G370" t="s">
        <v>530</v>
      </c>
      <c r="H370">
        <v>2016</v>
      </c>
      <c r="I370">
        <v>1608</v>
      </c>
      <c r="J370">
        <v>89276.117771254561</v>
      </c>
      <c r="K370">
        <v>599425.36217842356</v>
      </c>
      <c r="L370">
        <v>688701.47994967806</v>
      </c>
      <c r="M370" t="s">
        <v>2109</v>
      </c>
    </row>
    <row r="371" spans="1:13" x14ac:dyDescent="0.25">
      <c r="A371" s="386" t="s">
        <v>986</v>
      </c>
      <c r="B371">
        <v>81770877</v>
      </c>
      <c r="C371" t="s">
        <v>2225</v>
      </c>
      <c r="D371" t="s">
        <v>2626</v>
      </c>
      <c r="E371">
        <v>642005</v>
      </c>
      <c r="H371">
        <v>2016</v>
      </c>
      <c r="I371">
        <v>1708</v>
      </c>
      <c r="J371">
        <v>89276.117771254561</v>
      </c>
      <c r="K371">
        <v>599425.36217842356</v>
      </c>
      <c r="L371">
        <v>688701.47994967806</v>
      </c>
      <c r="M371" t="s">
        <v>2636</v>
      </c>
    </row>
    <row r="372" spans="1:13" x14ac:dyDescent="0.25">
      <c r="A372" s="386" t="s">
        <v>986</v>
      </c>
      <c r="B372">
        <v>81770878</v>
      </c>
      <c r="C372" t="s">
        <v>2225</v>
      </c>
      <c r="D372" t="s">
        <v>2575</v>
      </c>
      <c r="E372">
        <v>642005</v>
      </c>
      <c r="H372">
        <v>2016</v>
      </c>
      <c r="I372">
        <v>1708</v>
      </c>
      <c r="J372">
        <v>89276.117771254561</v>
      </c>
      <c r="K372">
        <v>599425.36217842356</v>
      </c>
      <c r="L372">
        <v>688701.47994967806</v>
      </c>
      <c r="M372" t="s">
        <v>2638</v>
      </c>
    </row>
    <row r="373" spans="1:13" x14ac:dyDescent="0.25">
      <c r="A373" s="386" t="s">
        <v>986</v>
      </c>
      <c r="B373">
        <v>81770879</v>
      </c>
      <c r="C373" t="s">
        <v>2227</v>
      </c>
      <c r="D373" t="s">
        <v>2050</v>
      </c>
      <c r="E373" t="s">
        <v>2190</v>
      </c>
      <c r="H373">
        <v>2016</v>
      </c>
      <c r="I373">
        <v>1601</v>
      </c>
      <c r="J373">
        <v>89276.117771254561</v>
      </c>
      <c r="K373">
        <v>599425.36217842356</v>
      </c>
      <c r="L373">
        <v>688701.47994967806</v>
      </c>
      <c r="M373" t="s">
        <v>2060</v>
      </c>
    </row>
    <row r="374" spans="1:13" x14ac:dyDescent="0.25">
      <c r="A374" s="386" t="s">
        <v>986</v>
      </c>
      <c r="B374">
        <v>81770880</v>
      </c>
      <c r="C374" t="s">
        <v>2227</v>
      </c>
      <c r="D374" t="s">
        <v>2083</v>
      </c>
      <c r="E374" t="s">
        <v>2190</v>
      </c>
      <c r="H374">
        <v>2016</v>
      </c>
      <c r="I374">
        <v>1603</v>
      </c>
      <c r="J374">
        <v>89276.117771254561</v>
      </c>
      <c r="K374">
        <v>599425.36217842356</v>
      </c>
      <c r="L374">
        <v>688701.47994967806</v>
      </c>
      <c r="M374" t="s">
        <v>2088</v>
      </c>
    </row>
    <row r="375" spans="1:13" x14ac:dyDescent="0.25">
      <c r="A375" s="386" t="s">
        <v>986</v>
      </c>
      <c r="B375">
        <v>81770881</v>
      </c>
      <c r="C375" t="s">
        <v>2227</v>
      </c>
      <c r="D375" t="s">
        <v>2232</v>
      </c>
      <c r="E375">
        <v>663005</v>
      </c>
      <c r="H375">
        <v>2016</v>
      </c>
      <c r="I375">
        <v>1608</v>
      </c>
      <c r="J375">
        <v>89276.117771254561</v>
      </c>
      <c r="K375">
        <v>599425.36217842356</v>
      </c>
      <c r="L375">
        <v>688701.47994967806</v>
      </c>
      <c r="M375" t="s">
        <v>2245</v>
      </c>
    </row>
    <row r="376" spans="1:13" x14ac:dyDescent="0.25">
      <c r="A376" s="386" t="s">
        <v>986</v>
      </c>
      <c r="B376">
        <v>81770882</v>
      </c>
      <c r="C376" t="s">
        <v>2227</v>
      </c>
      <c r="D376" t="s">
        <v>2120</v>
      </c>
      <c r="E376" t="s">
        <v>2192</v>
      </c>
      <c r="G376" t="s">
        <v>530</v>
      </c>
      <c r="H376">
        <v>2016</v>
      </c>
      <c r="I376">
        <v>1606</v>
      </c>
      <c r="J376">
        <v>89276.117771254561</v>
      </c>
      <c r="K376">
        <v>599425.36217842356</v>
      </c>
      <c r="L376">
        <v>688701.47994967806</v>
      </c>
      <c r="M376" t="s">
        <v>2138</v>
      </c>
    </row>
    <row r="377" spans="1:13" x14ac:dyDescent="0.25">
      <c r="A377" s="386" t="s">
        <v>986</v>
      </c>
      <c r="B377">
        <v>81770883</v>
      </c>
      <c r="C377" t="s">
        <v>2227</v>
      </c>
      <c r="D377" t="s">
        <v>2121</v>
      </c>
      <c r="E377" t="s">
        <v>2192</v>
      </c>
      <c r="G377" t="s">
        <v>527</v>
      </c>
      <c r="H377">
        <v>2016</v>
      </c>
      <c r="I377">
        <v>1608</v>
      </c>
      <c r="J377">
        <v>89276.117771254561</v>
      </c>
      <c r="K377">
        <v>599425.36217842356</v>
      </c>
      <c r="L377">
        <v>688701.47994967806</v>
      </c>
      <c r="M377" t="s">
        <v>2138</v>
      </c>
    </row>
    <row r="378" spans="1:13" x14ac:dyDescent="0.25">
      <c r="A378" s="386" t="s">
        <v>986</v>
      </c>
      <c r="B378">
        <v>81770884</v>
      </c>
      <c r="C378" t="s">
        <v>2227</v>
      </c>
      <c r="D378" t="s">
        <v>2122</v>
      </c>
      <c r="E378" t="s">
        <v>2190</v>
      </c>
      <c r="G378" t="s">
        <v>530</v>
      </c>
      <c r="H378">
        <v>2016</v>
      </c>
      <c r="I378">
        <v>1608</v>
      </c>
      <c r="J378">
        <v>89276.117771254561</v>
      </c>
      <c r="K378">
        <v>599425.36217842356</v>
      </c>
      <c r="L378">
        <v>688701.47994967806</v>
      </c>
      <c r="M378" t="s">
        <v>2138</v>
      </c>
    </row>
    <row r="379" spans="1:13" x14ac:dyDescent="0.25">
      <c r="A379" s="386" t="s">
        <v>986</v>
      </c>
      <c r="B379">
        <v>81770885</v>
      </c>
      <c r="C379" t="s">
        <v>2227</v>
      </c>
      <c r="D379" t="s">
        <v>2123</v>
      </c>
      <c r="E379" t="s">
        <v>2190</v>
      </c>
      <c r="G379" t="s">
        <v>530</v>
      </c>
      <c r="H379">
        <v>2016</v>
      </c>
      <c r="I379">
        <v>1606</v>
      </c>
      <c r="J379">
        <v>89276.117771254561</v>
      </c>
      <c r="K379">
        <v>599425.36217842356</v>
      </c>
      <c r="L379">
        <v>688701.47994967806</v>
      </c>
      <c r="M379" t="s">
        <v>2138</v>
      </c>
    </row>
    <row r="380" spans="1:13" x14ac:dyDescent="0.25">
      <c r="A380" s="386" t="s">
        <v>986</v>
      </c>
      <c r="B380">
        <v>81770886</v>
      </c>
      <c r="C380" t="s">
        <v>2227</v>
      </c>
      <c r="D380" t="s">
        <v>2134</v>
      </c>
      <c r="E380" t="s">
        <v>2164</v>
      </c>
      <c r="G380" t="s">
        <v>527</v>
      </c>
      <c r="H380">
        <v>2016</v>
      </c>
      <c r="I380">
        <v>1608</v>
      </c>
      <c r="J380">
        <v>89276.117771254561</v>
      </c>
      <c r="K380">
        <v>599425.36217842356</v>
      </c>
      <c r="L380">
        <v>688701.47994967806</v>
      </c>
      <c r="M380" t="s">
        <v>2138</v>
      </c>
    </row>
    <row r="381" spans="1:13" x14ac:dyDescent="0.25">
      <c r="A381" s="386" t="s">
        <v>986</v>
      </c>
      <c r="B381">
        <v>81770887</v>
      </c>
      <c r="C381" t="s">
        <v>2227</v>
      </c>
      <c r="D381" t="s">
        <v>2124</v>
      </c>
      <c r="E381" t="s">
        <v>2189</v>
      </c>
      <c r="G381" t="s">
        <v>527</v>
      </c>
      <c r="H381">
        <v>2016</v>
      </c>
      <c r="I381">
        <v>1608</v>
      </c>
      <c r="J381">
        <v>89276.117771254561</v>
      </c>
      <c r="K381">
        <v>599425.36217842356</v>
      </c>
      <c r="L381">
        <v>688701.47994967806</v>
      </c>
      <c r="M381" t="s">
        <v>2138</v>
      </c>
    </row>
    <row r="382" spans="1:13" x14ac:dyDescent="0.25">
      <c r="A382" s="386" t="s">
        <v>986</v>
      </c>
      <c r="B382">
        <v>81770888</v>
      </c>
      <c r="C382" t="s">
        <v>2227</v>
      </c>
      <c r="D382" t="s">
        <v>2125</v>
      </c>
      <c r="E382" t="s">
        <v>2189</v>
      </c>
      <c r="H382">
        <v>2016</v>
      </c>
      <c r="I382">
        <v>1608</v>
      </c>
      <c r="J382">
        <v>89276.117771254561</v>
      </c>
      <c r="K382">
        <v>599425.36217842356</v>
      </c>
      <c r="L382">
        <v>688701.47994967806</v>
      </c>
      <c r="M382" t="s">
        <v>2138</v>
      </c>
    </row>
    <row r="383" spans="1:13" x14ac:dyDescent="0.25">
      <c r="A383" s="386" t="s">
        <v>986</v>
      </c>
      <c r="B383">
        <v>81770889</v>
      </c>
      <c r="C383" t="s">
        <v>2227</v>
      </c>
      <c r="D383" t="s">
        <v>2233</v>
      </c>
      <c r="E383">
        <v>662005</v>
      </c>
      <c r="G383" t="s">
        <v>527</v>
      </c>
      <c r="H383">
        <v>2016</v>
      </c>
      <c r="I383">
        <v>1608</v>
      </c>
      <c r="J383">
        <v>89276.117771254561</v>
      </c>
      <c r="K383">
        <v>599425.36217842356</v>
      </c>
      <c r="L383">
        <v>688701.47994967806</v>
      </c>
      <c r="M383" t="s">
        <v>2245</v>
      </c>
    </row>
    <row r="384" spans="1:13" x14ac:dyDescent="0.25">
      <c r="A384" s="386" t="s">
        <v>986</v>
      </c>
      <c r="B384">
        <v>81770890</v>
      </c>
      <c r="C384" t="s">
        <v>2227</v>
      </c>
      <c r="D384" t="s">
        <v>2234</v>
      </c>
      <c r="E384">
        <v>662005</v>
      </c>
      <c r="G384" t="s">
        <v>527</v>
      </c>
      <c r="H384">
        <v>2016</v>
      </c>
      <c r="I384">
        <v>1609</v>
      </c>
      <c r="J384">
        <v>89276.117771254561</v>
      </c>
      <c r="K384">
        <v>599425.36217842356</v>
      </c>
      <c r="L384">
        <v>688701.47994967806</v>
      </c>
      <c r="M384" t="s">
        <v>2245</v>
      </c>
    </row>
    <row r="385" spans="1:13" x14ac:dyDescent="0.25">
      <c r="A385" s="386" t="s">
        <v>986</v>
      </c>
      <c r="B385">
        <v>81770891</v>
      </c>
      <c r="C385" t="s">
        <v>2227</v>
      </c>
      <c r="D385" t="s">
        <v>2126</v>
      </c>
      <c r="E385" t="s">
        <v>2192</v>
      </c>
      <c r="G385" t="s">
        <v>530</v>
      </c>
      <c r="H385">
        <v>2016</v>
      </c>
      <c r="I385">
        <v>1610</v>
      </c>
      <c r="J385">
        <v>89276.117771254561</v>
      </c>
      <c r="K385">
        <v>599425.36217842356</v>
      </c>
      <c r="L385">
        <v>688701.47994967806</v>
      </c>
      <c r="M385" t="s">
        <v>2138</v>
      </c>
    </row>
    <row r="386" spans="1:13" x14ac:dyDescent="0.25">
      <c r="A386" s="386" t="s">
        <v>986</v>
      </c>
      <c r="B386">
        <v>81770892</v>
      </c>
      <c r="C386" t="s">
        <v>2227</v>
      </c>
      <c r="D386" t="s">
        <v>2093</v>
      </c>
      <c r="E386" t="s">
        <v>2164</v>
      </c>
      <c r="H386">
        <v>2016</v>
      </c>
      <c r="I386">
        <v>1608</v>
      </c>
      <c r="J386">
        <v>89276.117771254561</v>
      </c>
      <c r="K386">
        <v>599425.36217842356</v>
      </c>
      <c r="L386">
        <v>688701.47994967806</v>
      </c>
      <c r="M386" t="s">
        <v>2109</v>
      </c>
    </row>
    <row r="387" spans="1:13" x14ac:dyDescent="0.25">
      <c r="A387" s="386" t="s">
        <v>986</v>
      </c>
      <c r="B387">
        <v>81770893</v>
      </c>
      <c r="C387" t="s">
        <v>2227</v>
      </c>
      <c r="D387" t="s">
        <v>2127</v>
      </c>
      <c r="E387" t="s">
        <v>2192</v>
      </c>
      <c r="G387" t="s">
        <v>527</v>
      </c>
      <c r="H387">
        <v>2016</v>
      </c>
      <c r="I387">
        <v>1609</v>
      </c>
      <c r="J387">
        <v>89276.117771254561</v>
      </c>
      <c r="K387">
        <v>599425.36217842356</v>
      </c>
      <c r="L387">
        <v>688701.47994967806</v>
      </c>
      <c r="M387" t="s">
        <v>2138</v>
      </c>
    </row>
    <row r="388" spans="1:13" x14ac:dyDescent="0.25">
      <c r="A388" s="386" t="s">
        <v>986</v>
      </c>
      <c r="B388">
        <v>81770894</v>
      </c>
      <c r="C388" t="s">
        <v>2227</v>
      </c>
      <c r="D388" t="s">
        <v>2128</v>
      </c>
      <c r="E388" t="s">
        <v>2164</v>
      </c>
      <c r="G388" t="s">
        <v>530</v>
      </c>
      <c r="H388">
        <v>2016</v>
      </c>
      <c r="I388">
        <v>1608</v>
      </c>
      <c r="J388">
        <v>89276.117771254561</v>
      </c>
      <c r="K388">
        <v>599425.36217842356</v>
      </c>
      <c r="L388">
        <v>688701.47994967806</v>
      </c>
      <c r="M388" t="s">
        <v>2138</v>
      </c>
    </row>
    <row r="389" spans="1:13" x14ac:dyDescent="0.25">
      <c r="A389" s="386" t="s">
        <v>986</v>
      </c>
      <c r="B389">
        <v>81770895</v>
      </c>
      <c r="C389" t="s">
        <v>2227</v>
      </c>
      <c r="D389" t="s">
        <v>2519</v>
      </c>
      <c r="E389">
        <v>661005</v>
      </c>
      <c r="H389">
        <v>2016</v>
      </c>
      <c r="I389">
        <v>1703</v>
      </c>
      <c r="J389">
        <v>89276.117771254561</v>
      </c>
      <c r="K389">
        <v>599425.36217842356</v>
      </c>
      <c r="L389">
        <v>688701.47994967806</v>
      </c>
      <c r="M389" t="s">
        <v>2562</v>
      </c>
    </row>
    <row r="390" spans="1:13" x14ac:dyDescent="0.25">
      <c r="A390" s="386" t="s">
        <v>986</v>
      </c>
      <c r="B390">
        <v>81770896</v>
      </c>
      <c r="C390" t="s">
        <v>2228</v>
      </c>
      <c r="D390" t="s">
        <v>1888</v>
      </c>
      <c r="H390">
        <v>2016</v>
      </c>
      <c r="I390"/>
      <c r="J390">
        <v>63768.655550896117</v>
      </c>
      <c r="K390">
        <v>599425.36217842356</v>
      </c>
      <c r="L390">
        <v>663194.01772931963</v>
      </c>
      <c r="M390" t="s">
        <v>1594</v>
      </c>
    </row>
    <row r="391" spans="1:13" x14ac:dyDescent="0.25">
      <c r="A391" s="386" t="s">
        <v>986</v>
      </c>
      <c r="B391">
        <v>81770897</v>
      </c>
      <c r="C391" t="s">
        <v>2228</v>
      </c>
      <c r="D391" t="s">
        <v>1888</v>
      </c>
      <c r="H391">
        <v>2016</v>
      </c>
      <c r="I391"/>
      <c r="J391">
        <v>63768.655550896117</v>
      </c>
      <c r="K391">
        <v>599425.36217842356</v>
      </c>
      <c r="L391">
        <v>663194.01772931963</v>
      </c>
      <c r="M391" t="s">
        <v>1594</v>
      </c>
    </row>
    <row r="392" spans="1:13" x14ac:dyDescent="0.25">
      <c r="A392" s="386" t="s">
        <v>986</v>
      </c>
      <c r="B392">
        <v>81770898</v>
      </c>
      <c r="C392" t="s">
        <v>2228</v>
      </c>
      <c r="D392" t="s">
        <v>1888</v>
      </c>
      <c r="H392">
        <v>2016</v>
      </c>
      <c r="I392"/>
      <c r="J392">
        <v>63768.655550896117</v>
      </c>
      <c r="K392">
        <v>599425.36217842356</v>
      </c>
      <c r="L392">
        <v>663194.01772931963</v>
      </c>
      <c r="M392" t="s">
        <v>1594</v>
      </c>
    </row>
    <row r="393" spans="1:13" x14ac:dyDescent="0.25">
      <c r="A393" s="386" t="s">
        <v>986</v>
      </c>
      <c r="B393">
        <v>81770899</v>
      </c>
      <c r="C393" t="s">
        <v>2229</v>
      </c>
      <c r="D393" t="s">
        <v>2459</v>
      </c>
      <c r="E393">
        <v>602505</v>
      </c>
      <c r="H393">
        <v>2016</v>
      </c>
      <c r="I393">
        <v>1609</v>
      </c>
      <c r="J393">
        <v>89276.117771254561</v>
      </c>
      <c r="K393">
        <v>599425.36217842356</v>
      </c>
      <c r="L393">
        <v>688701.47994967806</v>
      </c>
      <c r="M393" t="s">
        <v>2455</v>
      </c>
    </row>
    <row r="394" spans="1:13" x14ac:dyDescent="0.25">
      <c r="A394" s="386" t="s">
        <v>986</v>
      </c>
      <c r="B394">
        <v>81770900</v>
      </c>
      <c r="C394" t="s">
        <v>2228</v>
      </c>
      <c r="D394" t="s">
        <v>1888</v>
      </c>
      <c r="H394">
        <v>2016</v>
      </c>
      <c r="I394"/>
      <c r="J394">
        <v>63768.655550896117</v>
      </c>
      <c r="K394">
        <v>599425.36217842356</v>
      </c>
      <c r="L394">
        <v>663194.01772931963</v>
      </c>
      <c r="M394" t="s">
        <v>1594</v>
      </c>
    </row>
    <row r="395" spans="1:13" x14ac:dyDescent="0.25">
      <c r="A395" s="386" t="s">
        <v>986</v>
      </c>
      <c r="B395">
        <v>81770901</v>
      </c>
      <c r="C395" t="s">
        <v>2229</v>
      </c>
      <c r="D395" t="s">
        <v>2460</v>
      </c>
      <c r="E395">
        <v>602005</v>
      </c>
      <c r="H395">
        <v>2016</v>
      </c>
      <c r="I395">
        <v>1609</v>
      </c>
      <c r="J395">
        <v>89276.117771254561</v>
      </c>
      <c r="K395">
        <v>599425.36217842356</v>
      </c>
      <c r="L395">
        <v>688701.47994967806</v>
      </c>
      <c r="M395" t="s">
        <v>2455</v>
      </c>
    </row>
    <row r="396" spans="1:13" x14ac:dyDescent="0.25">
      <c r="A396" s="386" t="s">
        <v>986</v>
      </c>
      <c r="B396">
        <v>81770902</v>
      </c>
      <c r="C396" t="s">
        <v>2228</v>
      </c>
      <c r="D396" t="s">
        <v>1888</v>
      </c>
      <c r="H396">
        <v>2016</v>
      </c>
      <c r="I396"/>
      <c r="J396">
        <v>63768.655550896117</v>
      </c>
      <c r="K396">
        <v>599425.36217842356</v>
      </c>
      <c r="L396">
        <v>663194.01772931963</v>
      </c>
      <c r="M396" t="s">
        <v>1594</v>
      </c>
    </row>
    <row r="397" spans="1:13" x14ac:dyDescent="0.25">
      <c r="A397" s="386" t="s">
        <v>986</v>
      </c>
      <c r="B397">
        <v>81770903</v>
      </c>
      <c r="C397" t="s">
        <v>2228</v>
      </c>
      <c r="D397" t="s">
        <v>1888</v>
      </c>
      <c r="H397">
        <v>2016</v>
      </c>
      <c r="I397"/>
      <c r="J397">
        <v>63768.655550896117</v>
      </c>
      <c r="K397">
        <v>599425.36217842356</v>
      </c>
      <c r="L397">
        <v>663194.01772931963</v>
      </c>
      <c r="M397" t="s">
        <v>1594</v>
      </c>
    </row>
    <row r="398" spans="1:13" x14ac:dyDescent="0.25">
      <c r="A398" s="386" t="s">
        <v>986</v>
      </c>
      <c r="B398">
        <v>81770904</v>
      </c>
      <c r="C398" t="s">
        <v>2226</v>
      </c>
      <c r="D398" t="s">
        <v>2441</v>
      </c>
      <c r="H398">
        <v>2016</v>
      </c>
      <c r="I398"/>
      <c r="J398">
        <v>127537.31110179223</v>
      </c>
      <c r="K398">
        <v>599425.36217842356</v>
      </c>
      <c r="L398">
        <v>726962.67328021582</v>
      </c>
      <c r="M398" t="s">
        <v>1594</v>
      </c>
    </row>
    <row r="399" spans="1:13" x14ac:dyDescent="0.25">
      <c r="A399" s="386" t="s">
        <v>986</v>
      </c>
      <c r="B399">
        <v>81770905</v>
      </c>
      <c r="C399" t="s">
        <v>2228</v>
      </c>
      <c r="D399" t="s">
        <v>1888</v>
      </c>
      <c r="H399">
        <v>2016</v>
      </c>
      <c r="I399"/>
      <c r="J399">
        <v>63768.655550896117</v>
      </c>
      <c r="K399">
        <v>599425.36217842356</v>
      </c>
      <c r="L399">
        <v>663194.01772931963</v>
      </c>
      <c r="M399" t="s">
        <v>1594</v>
      </c>
    </row>
    <row r="400" spans="1:13" x14ac:dyDescent="0.25">
      <c r="A400" s="386" t="s">
        <v>986</v>
      </c>
      <c r="B400">
        <v>81770906</v>
      </c>
      <c r="C400" t="s">
        <v>2228</v>
      </c>
      <c r="D400" t="s">
        <v>1888</v>
      </c>
      <c r="H400">
        <v>2016</v>
      </c>
      <c r="I400"/>
      <c r="J400">
        <v>63768.655550896117</v>
      </c>
      <c r="K400">
        <v>599425.36217842356</v>
      </c>
      <c r="L400">
        <v>663194.01772931963</v>
      </c>
      <c r="M400" t="s">
        <v>1594</v>
      </c>
    </row>
    <row r="401" spans="1:13" x14ac:dyDescent="0.25">
      <c r="A401" s="386" t="s">
        <v>986</v>
      </c>
      <c r="B401">
        <v>81770907</v>
      </c>
      <c r="C401" t="s">
        <v>2229</v>
      </c>
      <c r="D401" t="s">
        <v>2461</v>
      </c>
      <c r="E401">
        <v>602005</v>
      </c>
      <c r="H401">
        <v>2016</v>
      </c>
      <c r="I401">
        <v>1609</v>
      </c>
      <c r="J401">
        <v>89276.117771254561</v>
      </c>
      <c r="K401">
        <v>599425.36217842356</v>
      </c>
      <c r="L401">
        <v>688701.47994967806</v>
      </c>
      <c r="M401" t="s">
        <v>2455</v>
      </c>
    </row>
    <row r="402" spans="1:13" x14ac:dyDescent="0.25">
      <c r="A402" s="386" t="s">
        <v>986</v>
      </c>
      <c r="B402">
        <v>81770908</v>
      </c>
      <c r="C402" t="s">
        <v>2229</v>
      </c>
      <c r="D402" t="s">
        <v>2704</v>
      </c>
      <c r="E402">
        <v>602505</v>
      </c>
      <c r="H402">
        <v>2016</v>
      </c>
      <c r="I402">
        <v>1708</v>
      </c>
      <c r="J402">
        <v>89276.117771254561</v>
      </c>
      <c r="K402">
        <v>599425.36217842356</v>
      </c>
      <c r="L402">
        <v>688701.47994967806</v>
      </c>
      <c r="M402" t="s">
        <v>2726</v>
      </c>
    </row>
    <row r="403" spans="1:13" x14ac:dyDescent="0.25">
      <c r="A403" s="386" t="s">
        <v>986</v>
      </c>
      <c r="B403">
        <v>81770909</v>
      </c>
      <c r="C403" t="s">
        <v>2228</v>
      </c>
      <c r="D403" t="s">
        <v>1888</v>
      </c>
      <c r="H403">
        <v>2016</v>
      </c>
      <c r="I403"/>
      <c r="J403">
        <v>63768.655550896117</v>
      </c>
      <c r="K403">
        <v>599425.36217842356</v>
      </c>
      <c r="L403">
        <v>663194.01772931963</v>
      </c>
      <c r="M403" t="s">
        <v>1594</v>
      </c>
    </row>
    <row r="404" spans="1:13" x14ac:dyDescent="0.25">
      <c r="A404" s="386" t="s">
        <v>986</v>
      </c>
      <c r="B404">
        <v>81770910</v>
      </c>
      <c r="C404" t="s">
        <v>2228</v>
      </c>
      <c r="D404" t="s">
        <v>1888</v>
      </c>
      <c r="H404">
        <v>2016</v>
      </c>
      <c r="I404"/>
      <c r="J404">
        <v>63768.655550896117</v>
      </c>
      <c r="K404">
        <v>599425.36217842356</v>
      </c>
      <c r="L404">
        <v>663194.01772931963</v>
      </c>
      <c r="M404" t="s">
        <v>1594</v>
      </c>
    </row>
    <row r="405" spans="1:13" x14ac:dyDescent="0.25">
      <c r="A405" s="386" t="s">
        <v>986</v>
      </c>
      <c r="B405">
        <v>81770911</v>
      </c>
      <c r="C405" t="s">
        <v>2228</v>
      </c>
      <c r="D405" t="s">
        <v>1888</v>
      </c>
      <c r="H405">
        <v>2016</v>
      </c>
      <c r="I405"/>
      <c r="J405">
        <v>63768.655550896117</v>
      </c>
      <c r="K405">
        <v>599425.36217842356</v>
      </c>
      <c r="L405">
        <v>663194.01772931963</v>
      </c>
      <c r="M405" t="s">
        <v>1594</v>
      </c>
    </row>
    <row r="406" spans="1:13" x14ac:dyDescent="0.25">
      <c r="A406" s="386" t="s">
        <v>986</v>
      </c>
      <c r="B406">
        <v>81770912</v>
      </c>
      <c r="C406" t="s">
        <v>2229</v>
      </c>
      <c r="D406" t="s">
        <v>2462</v>
      </c>
      <c r="E406">
        <v>602505</v>
      </c>
      <c r="H406">
        <v>2016</v>
      </c>
      <c r="I406">
        <v>1609</v>
      </c>
      <c r="J406">
        <v>89276.117771254561</v>
      </c>
      <c r="K406">
        <v>599425.36217842356</v>
      </c>
      <c r="L406">
        <v>688701.47994967806</v>
      </c>
      <c r="M406" t="s">
        <v>2455</v>
      </c>
    </row>
    <row r="407" spans="1:13" x14ac:dyDescent="0.25">
      <c r="A407" s="386" t="s">
        <v>986</v>
      </c>
      <c r="B407">
        <v>81770913</v>
      </c>
      <c r="C407" t="s">
        <v>2228</v>
      </c>
      <c r="D407" t="s">
        <v>1888</v>
      </c>
      <c r="H407">
        <v>2016</v>
      </c>
      <c r="I407"/>
      <c r="J407">
        <v>63768.655550896117</v>
      </c>
      <c r="K407">
        <v>599425.36217842356</v>
      </c>
      <c r="L407">
        <v>663194.01772931963</v>
      </c>
      <c r="M407" t="s">
        <v>1594</v>
      </c>
    </row>
    <row r="408" spans="1:13" x14ac:dyDescent="0.25">
      <c r="A408" s="386" t="s">
        <v>986</v>
      </c>
      <c r="B408">
        <v>81770914</v>
      </c>
      <c r="C408" t="s">
        <v>557</v>
      </c>
      <c r="D408" t="s">
        <v>2547</v>
      </c>
      <c r="H408">
        <v>2016</v>
      </c>
      <c r="I408"/>
      <c r="J408">
        <v>59529.315329872537</v>
      </c>
      <c r="K408">
        <v>399696.83150057279</v>
      </c>
      <c r="L408">
        <v>459226.14683044533</v>
      </c>
      <c r="M408" t="s">
        <v>808</v>
      </c>
    </row>
    <row r="409" spans="1:13" x14ac:dyDescent="0.25">
      <c r="A409" s="386" t="s">
        <v>986</v>
      </c>
      <c r="B409">
        <v>81770916</v>
      </c>
      <c r="C409" t="s">
        <v>2224</v>
      </c>
      <c r="D409" t="s">
        <v>2515</v>
      </c>
      <c r="H409">
        <v>2016</v>
      </c>
      <c r="I409"/>
      <c r="J409">
        <v>59529.315329872537</v>
      </c>
      <c r="K409">
        <v>399696.83150057279</v>
      </c>
      <c r="L409">
        <v>459226.14683044533</v>
      </c>
      <c r="M409" t="s">
        <v>1594</v>
      </c>
    </row>
    <row r="410" spans="1:13" x14ac:dyDescent="0.25">
      <c r="A410" s="386" t="s">
        <v>986</v>
      </c>
      <c r="B410">
        <v>81770917</v>
      </c>
      <c r="C410" t="s">
        <v>2226</v>
      </c>
      <c r="D410" t="s">
        <v>2516</v>
      </c>
      <c r="E410" t="s">
        <v>2218</v>
      </c>
      <c r="G410" t="s">
        <v>530</v>
      </c>
      <c r="H410">
        <v>2016</v>
      </c>
      <c r="I410">
        <v>1610</v>
      </c>
      <c r="J410">
        <v>127537.31110179223</v>
      </c>
      <c r="K410">
        <v>599425.36217842356</v>
      </c>
      <c r="L410">
        <v>726962.67328021582</v>
      </c>
      <c r="M410" t="s">
        <v>2246</v>
      </c>
    </row>
    <row r="411" spans="1:13" x14ac:dyDescent="0.25">
      <c r="A411" s="386" t="s">
        <v>986</v>
      </c>
      <c r="B411">
        <v>81770918</v>
      </c>
      <c r="C411" t="s">
        <v>2225</v>
      </c>
      <c r="D411" t="s">
        <v>2657</v>
      </c>
      <c r="E411">
        <v>649305</v>
      </c>
      <c r="G411" t="s">
        <v>530</v>
      </c>
      <c r="H411">
        <v>2016</v>
      </c>
      <c r="I411">
        <v>1709</v>
      </c>
      <c r="J411">
        <v>89276.117771254561</v>
      </c>
      <c r="K411">
        <v>599425.36217842356</v>
      </c>
      <c r="L411">
        <v>688701.47994967806</v>
      </c>
      <c r="M411" t="s">
        <v>2685</v>
      </c>
    </row>
    <row r="412" spans="1:13" x14ac:dyDescent="0.25">
      <c r="A412" s="386" t="s">
        <v>986</v>
      </c>
      <c r="B412">
        <v>81770919</v>
      </c>
      <c r="C412" t="s">
        <v>2225</v>
      </c>
      <c r="D412" t="s">
        <v>2658</v>
      </c>
      <c r="E412">
        <v>649305</v>
      </c>
      <c r="G412" t="s">
        <v>527</v>
      </c>
      <c r="H412">
        <v>2016</v>
      </c>
      <c r="I412">
        <v>1710</v>
      </c>
      <c r="J412">
        <v>89276.117771254561</v>
      </c>
      <c r="K412">
        <v>599425.36217842356</v>
      </c>
      <c r="L412">
        <v>688701.47994967806</v>
      </c>
      <c r="M412" t="s">
        <v>2727</v>
      </c>
    </row>
    <row r="413" spans="1:13" x14ac:dyDescent="0.25">
      <c r="A413" s="386" t="s">
        <v>986</v>
      </c>
      <c r="B413">
        <v>81770920</v>
      </c>
      <c r="C413" t="s">
        <v>557</v>
      </c>
      <c r="D413" t="s">
        <v>2016</v>
      </c>
      <c r="F413" t="s">
        <v>1812</v>
      </c>
      <c r="H413">
        <v>2016</v>
      </c>
      <c r="I413"/>
      <c r="J413">
        <v>59529.315329872537</v>
      </c>
      <c r="K413">
        <v>399696.83150057279</v>
      </c>
      <c r="L413">
        <v>459226.14683044533</v>
      </c>
      <c r="M413" t="s">
        <v>808</v>
      </c>
    </row>
    <row r="414" spans="1:13" x14ac:dyDescent="0.25">
      <c r="A414" s="386" t="s">
        <v>986</v>
      </c>
      <c r="B414">
        <v>81770921</v>
      </c>
      <c r="C414" t="s">
        <v>557</v>
      </c>
      <c r="D414" t="s">
        <v>2016</v>
      </c>
      <c r="F414" t="s">
        <v>1812</v>
      </c>
      <c r="H414">
        <v>2016</v>
      </c>
      <c r="I414"/>
      <c r="J414">
        <v>59529.315329872537</v>
      </c>
      <c r="K414">
        <v>399696.83150057279</v>
      </c>
      <c r="L414">
        <v>459226.14683044533</v>
      </c>
      <c r="M414" t="s">
        <v>808</v>
      </c>
    </row>
    <row r="415" spans="1:13" x14ac:dyDescent="0.25">
      <c r="A415" s="386" t="s">
        <v>986</v>
      </c>
      <c r="B415">
        <v>81770922</v>
      </c>
      <c r="C415" t="s">
        <v>2225</v>
      </c>
      <c r="D415" t="s">
        <v>2266</v>
      </c>
      <c r="E415">
        <v>643505</v>
      </c>
      <c r="F415" t="s">
        <v>1812</v>
      </c>
      <c r="G415" t="s">
        <v>527</v>
      </c>
      <c r="H415">
        <v>2016</v>
      </c>
      <c r="I415">
        <v>1611</v>
      </c>
      <c r="J415">
        <v>89276.117771254561</v>
      </c>
      <c r="K415">
        <v>599425.36217842356</v>
      </c>
      <c r="L415">
        <v>688701.47994967806</v>
      </c>
      <c r="M415" t="s">
        <v>2413</v>
      </c>
    </row>
    <row r="416" spans="1:13" x14ac:dyDescent="0.25">
      <c r="A416" s="386" t="s">
        <v>986</v>
      </c>
      <c r="B416">
        <v>81770923</v>
      </c>
      <c r="C416" t="s">
        <v>557</v>
      </c>
      <c r="D416" t="s">
        <v>2576</v>
      </c>
      <c r="F416" t="s">
        <v>1812</v>
      </c>
      <c r="H416">
        <v>2016</v>
      </c>
      <c r="I416"/>
      <c r="J416">
        <v>59529.315329872537</v>
      </c>
      <c r="K416">
        <v>399696.83150057279</v>
      </c>
      <c r="L416">
        <v>459226.14683044533</v>
      </c>
      <c r="M416" t="s">
        <v>808</v>
      </c>
    </row>
    <row r="417" spans="1:13" x14ac:dyDescent="0.25">
      <c r="A417" s="386" t="s">
        <v>986</v>
      </c>
      <c r="B417">
        <v>81770924</v>
      </c>
      <c r="C417" t="s">
        <v>2225</v>
      </c>
      <c r="D417" t="s">
        <v>2660</v>
      </c>
      <c r="E417">
        <v>649205</v>
      </c>
      <c r="F417" t="s">
        <v>1812</v>
      </c>
      <c r="G417" t="s">
        <v>530</v>
      </c>
      <c r="H417">
        <v>2016</v>
      </c>
      <c r="I417">
        <v>1706</v>
      </c>
      <c r="J417">
        <v>89276.117771254561</v>
      </c>
      <c r="K417">
        <v>599425.36217842356</v>
      </c>
      <c r="L417">
        <v>688701.47994967806</v>
      </c>
      <c r="M417" t="s">
        <v>2685</v>
      </c>
    </row>
    <row r="418" spans="1:13" x14ac:dyDescent="0.25">
      <c r="A418" s="386" t="s">
        <v>986</v>
      </c>
      <c r="B418">
        <v>81770925</v>
      </c>
      <c r="C418" t="s">
        <v>557</v>
      </c>
      <c r="D418" t="s">
        <v>2018</v>
      </c>
      <c r="F418" t="s">
        <v>1812</v>
      </c>
      <c r="H418">
        <v>2016</v>
      </c>
      <c r="I418"/>
      <c r="J418">
        <v>59529.315329872537</v>
      </c>
      <c r="K418">
        <v>399696.83150057279</v>
      </c>
      <c r="L418">
        <v>459226.14683044533</v>
      </c>
      <c r="M418" t="s">
        <v>808</v>
      </c>
    </row>
    <row r="419" spans="1:13" x14ac:dyDescent="0.25">
      <c r="A419" s="386" t="s">
        <v>986</v>
      </c>
      <c r="B419">
        <v>81770926</v>
      </c>
      <c r="C419" t="s">
        <v>2225</v>
      </c>
      <c r="D419" t="s">
        <v>2099</v>
      </c>
      <c r="E419" t="s">
        <v>2178</v>
      </c>
      <c r="F419" t="s">
        <v>1812</v>
      </c>
      <c r="G419" t="s">
        <v>527</v>
      </c>
      <c r="H419">
        <v>2016</v>
      </c>
      <c r="I419">
        <v>1611</v>
      </c>
      <c r="J419">
        <v>89276.117771254561</v>
      </c>
      <c r="K419">
        <v>599425.36217842356</v>
      </c>
      <c r="L419">
        <v>688701.47994967806</v>
      </c>
      <c r="M419" t="s">
        <v>2256</v>
      </c>
    </row>
    <row r="420" spans="1:13" x14ac:dyDescent="0.25">
      <c r="A420" s="386" t="s">
        <v>986</v>
      </c>
      <c r="B420">
        <v>81770927</v>
      </c>
      <c r="C420" t="s">
        <v>2228</v>
      </c>
      <c r="D420" t="s">
        <v>2272</v>
      </c>
      <c r="E420">
        <v>670105</v>
      </c>
      <c r="F420" t="s">
        <v>1812</v>
      </c>
      <c r="H420">
        <v>2016</v>
      </c>
      <c r="I420">
        <v>1612</v>
      </c>
      <c r="J420">
        <v>63768.655550896117</v>
      </c>
      <c r="K420">
        <v>599425.36217842356</v>
      </c>
      <c r="L420">
        <v>663194.01772931963</v>
      </c>
      <c r="M420" t="s">
        <v>2414</v>
      </c>
    </row>
    <row r="421" spans="1:13" x14ac:dyDescent="0.25">
      <c r="A421" s="386" t="s">
        <v>986</v>
      </c>
      <c r="B421">
        <v>81770928</v>
      </c>
      <c r="C421" t="s">
        <v>2226</v>
      </c>
      <c r="D421" t="s">
        <v>2058</v>
      </c>
      <c r="F421" t="s">
        <v>1812</v>
      </c>
      <c r="H421">
        <v>2016</v>
      </c>
      <c r="I421"/>
      <c r="J421">
        <v>127537.31110179223</v>
      </c>
      <c r="K421">
        <v>599425.36217842356</v>
      </c>
      <c r="L421">
        <v>726962.67328021582</v>
      </c>
      <c r="M421" t="s">
        <v>1594</v>
      </c>
    </row>
    <row r="422" spans="1:13" x14ac:dyDescent="0.25">
      <c r="A422" s="386" t="s">
        <v>986</v>
      </c>
      <c r="B422">
        <v>81770929</v>
      </c>
      <c r="C422" t="s">
        <v>2227</v>
      </c>
      <c r="D422" t="s">
        <v>2129</v>
      </c>
      <c r="E422" t="s">
        <v>2166</v>
      </c>
      <c r="F422" t="s">
        <v>1812</v>
      </c>
      <c r="G422" t="s">
        <v>527</v>
      </c>
      <c r="H422">
        <v>2016</v>
      </c>
      <c r="I422">
        <v>1609</v>
      </c>
      <c r="J422">
        <v>89276.117771254561</v>
      </c>
      <c r="K422">
        <v>599425.36217842356</v>
      </c>
      <c r="L422">
        <v>688701.47994967806</v>
      </c>
      <c r="M422" t="s">
        <v>2138</v>
      </c>
    </row>
    <row r="423" spans="1:13" x14ac:dyDescent="0.25">
      <c r="A423" s="386" t="s">
        <v>986</v>
      </c>
      <c r="B423">
        <v>81770930</v>
      </c>
      <c r="C423" t="s">
        <v>2227</v>
      </c>
      <c r="D423" t="s">
        <v>2411</v>
      </c>
      <c r="E423" t="s">
        <v>2192</v>
      </c>
      <c r="F423" t="s">
        <v>1812</v>
      </c>
      <c r="H423">
        <v>2016</v>
      </c>
      <c r="I423">
        <v>1701</v>
      </c>
      <c r="J423">
        <v>89276.117771254561</v>
      </c>
      <c r="K423">
        <v>599425.36217842356</v>
      </c>
      <c r="L423">
        <v>688701.47994967806</v>
      </c>
      <c r="M423" t="s">
        <v>2412</v>
      </c>
    </row>
    <row r="424" spans="1:13" x14ac:dyDescent="0.25">
      <c r="A424" s="386" t="s">
        <v>986</v>
      </c>
      <c r="B424">
        <v>81770931</v>
      </c>
      <c r="C424" t="s">
        <v>2224</v>
      </c>
      <c r="D424" t="s">
        <v>2521</v>
      </c>
      <c r="F424" t="s">
        <v>1812</v>
      </c>
      <c r="H424">
        <v>2016</v>
      </c>
      <c r="I424">
        <v>1702</v>
      </c>
      <c r="J424">
        <v>89276.117771254561</v>
      </c>
      <c r="K424">
        <v>599425.36217842356</v>
      </c>
      <c r="L424">
        <v>688701.47994967806</v>
      </c>
      <c r="M424" t="s">
        <v>2539</v>
      </c>
    </row>
    <row r="425" spans="1:13" x14ac:dyDescent="0.25">
      <c r="A425" s="386" t="s">
        <v>986</v>
      </c>
      <c r="B425">
        <v>81770932</v>
      </c>
      <c r="C425" t="s">
        <v>2224</v>
      </c>
      <c r="D425" t="s">
        <v>2104</v>
      </c>
      <c r="E425" t="s">
        <v>2173</v>
      </c>
      <c r="F425" t="s">
        <v>1812</v>
      </c>
      <c r="G425" t="s">
        <v>527</v>
      </c>
      <c r="H425">
        <v>2016</v>
      </c>
      <c r="I425">
        <v>1608</v>
      </c>
      <c r="J425">
        <v>89276.117771254561</v>
      </c>
      <c r="K425">
        <v>599425.36217842356</v>
      </c>
      <c r="L425">
        <v>688701.47994967806</v>
      </c>
      <c r="M425" t="s">
        <v>2139</v>
      </c>
    </row>
    <row r="426" spans="1:13" x14ac:dyDescent="0.25">
      <c r="A426" s="386" t="s">
        <v>986</v>
      </c>
      <c r="B426">
        <v>81770933</v>
      </c>
      <c r="C426" t="s">
        <v>2224</v>
      </c>
      <c r="D426" t="s">
        <v>2105</v>
      </c>
      <c r="E426" t="s">
        <v>2172</v>
      </c>
      <c r="F426" t="s">
        <v>1812</v>
      </c>
      <c r="G426" t="s">
        <v>527</v>
      </c>
      <c r="H426">
        <v>2016</v>
      </c>
      <c r="I426">
        <v>1608</v>
      </c>
      <c r="J426">
        <v>89276.117771254561</v>
      </c>
      <c r="K426">
        <v>599425.36217842356</v>
      </c>
      <c r="L426">
        <v>688701.47994967806</v>
      </c>
      <c r="M426" t="s">
        <v>2139</v>
      </c>
    </row>
    <row r="427" spans="1:13" x14ac:dyDescent="0.25">
      <c r="A427" s="386" t="s">
        <v>986</v>
      </c>
      <c r="B427">
        <v>81770934</v>
      </c>
      <c r="C427" t="s">
        <v>2227</v>
      </c>
      <c r="D427" t="s">
        <v>2235</v>
      </c>
      <c r="E427">
        <v>662005</v>
      </c>
      <c r="F427" t="s">
        <v>1812</v>
      </c>
      <c r="G427" t="s">
        <v>527</v>
      </c>
      <c r="H427">
        <v>2016</v>
      </c>
      <c r="I427">
        <v>1609</v>
      </c>
      <c r="J427">
        <v>89276.117771254561</v>
      </c>
      <c r="K427">
        <v>599425.36217842356</v>
      </c>
      <c r="L427">
        <v>688701.47994967806</v>
      </c>
      <c r="M427" t="s">
        <v>2245</v>
      </c>
    </row>
    <row r="428" spans="1:13" x14ac:dyDescent="0.25">
      <c r="A428" s="386" t="s">
        <v>986</v>
      </c>
      <c r="B428">
        <v>81770935</v>
      </c>
      <c r="C428" t="s">
        <v>2227</v>
      </c>
      <c r="D428" t="s">
        <v>2236</v>
      </c>
      <c r="E428">
        <v>663505</v>
      </c>
      <c r="F428" t="s">
        <v>1812</v>
      </c>
      <c r="G428" t="s">
        <v>527</v>
      </c>
      <c r="H428">
        <v>2016</v>
      </c>
      <c r="I428">
        <v>1609</v>
      </c>
      <c r="J428">
        <v>89276.117771254561</v>
      </c>
      <c r="K428">
        <v>599425.36217842356</v>
      </c>
      <c r="L428">
        <v>688701.47994967806</v>
      </c>
      <c r="M428" t="s">
        <v>2245</v>
      </c>
    </row>
    <row r="429" spans="1:13" x14ac:dyDescent="0.25">
      <c r="A429" s="386" t="s">
        <v>986</v>
      </c>
      <c r="B429">
        <v>81770936</v>
      </c>
      <c r="C429" t="s">
        <v>2227</v>
      </c>
      <c r="D429" t="s">
        <v>2136</v>
      </c>
      <c r="E429">
        <v>662005</v>
      </c>
      <c r="F429" t="s">
        <v>1812</v>
      </c>
      <c r="H429">
        <v>2016</v>
      </c>
      <c r="I429">
        <v>1608</v>
      </c>
      <c r="J429">
        <v>89276.117771254561</v>
      </c>
      <c r="K429">
        <v>599425.36217842356</v>
      </c>
      <c r="L429">
        <v>688701.47994967806</v>
      </c>
      <c r="M429" t="s">
        <v>2143</v>
      </c>
    </row>
    <row r="430" spans="1:13" x14ac:dyDescent="0.25">
      <c r="A430" s="386" t="s">
        <v>986</v>
      </c>
      <c r="B430">
        <v>81770937</v>
      </c>
      <c r="C430" t="s">
        <v>2225</v>
      </c>
      <c r="D430" t="s">
        <v>2112</v>
      </c>
      <c r="E430" t="s">
        <v>2180</v>
      </c>
      <c r="F430" t="s">
        <v>1812</v>
      </c>
      <c r="G430" t="s">
        <v>527</v>
      </c>
      <c r="H430">
        <v>2016</v>
      </c>
      <c r="I430">
        <v>1608</v>
      </c>
      <c r="J430">
        <v>89276.117771254561</v>
      </c>
      <c r="K430">
        <v>599425.36217842356</v>
      </c>
      <c r="L430">
        <v>688701.47994967806</v>
      </c>
      <c r="M430" t="s">
        <v>2144</v>
      </c>
    </row>
    <row r="431" spans="1:13" x14ac:dyDescent="0.25">
      <c r="A431" s="386" t="s">
        <v>986</v>
      </c>
      <c r="B431">
        <v>81770938</v>
      </c>
      <c r="C431" t="s">
        <v>2226</v>
      </c>
      <c r="D431" t="s">
        <v>2752</v>
      </c>
      <c r="E431">
        <v>651530</v>
      </c>
      <c r="F431" t="s">
        <v>1812</v>
      </c>
      <c r="H431">
        <v>2016</v>
      </c>
      <c r="I431"/>
      <c r="J431">
        <v>127537.31110179223</v>
      </c>
      <c r="K431">
        <v>599425.36217842356</v>
      </c>
      <c r="L431">
        <v>726962.67328021582</v>
      </c>
      <c r="M431" t="s">
        <v>1594</v>
      </c>
    </row>
    <row r="432" spans="1:13" x14ac:dyDescent="0.25">
      <c r="A432" s="386" t="s">
        <v>986</v>
      </c>
      <c r="B432">
        <v>81770939</v>
      </c>
      <c r="C432" t="s">
        <v>2229</v>
      </c>
      <c r="D432" t="s">
        <v>2750</v>
      </c>
      <c r="E432">
        <v>602005</v>
      </c>
      <c r="G432" t="s">
        <v>530</v>
      </c>
      <c r="H432">
        <v>2016</v>
      </c>
      <c r="I432">
        <v>1608</v>
      </c>
      <c r="J432">
        <v>89276.117771254561</v>
      </c>
      <c r="K432">
        <v>599425.36217842356</v>
      </c>
      <c r="L432">
        <v>688701.47994967806</v>
      </c>
      <c r="M432" t="s">
        <v>2415</v>
      </c>
    </row>
    <row r="433" spans="1:13" x14ac:dyDescent="0.25">
      <c r="A433" s="386" t="s">
        <v>986</v>
      </c>
      <c r="B433">
        <v>81770940</v>
      </c>
      <c r="C433" t="s">
        <v>829</v>
      </c>
      <c r="D433" t="s">
        <v>2506</v>
      </c>
      <c r="E433">
        <v>311005</v>
      </c>
      <c r="F433" t="s">
        <v>1812</v>
      </c>
      <c r="H433">
        <v>2016</v>
      </c>
      <c r="I433">
        <v>1702</v>
      </c>
      <c r="J433">
        <v>89276.117771254561</v>
      </c>
      <c r="K433">
        <v>599425.36217842356</v>
      </c>
      <c r="L433">
        <v>688701.47994967806</v>
      </c>
      <c r="M433" t="s">
        <v>2538</v>
      </c>
    </row>
    <row r="434" spans="1:13" x14ac:dyDescent="0.25">
      <c r="A434" s="386" t="s">
        <v>986</v>
      </c>
      <c r="B434">
        <v>81770941</v>
      </c>
      <c r="C434" t="s">
        <v>2224</v>
      </c>
      <c r="D434" t="s">
        <v>2602</v>
      </c>
      <c r="E434">
        <v>632505</v>
      </c>
      <c r="F434" t="s">
        <v>1812</v>
      </c>
      <c r="G434" t="s">
        <v>527</v>
      </c>
      <c r="H434">
        <v>2016</v>
      </c>
      <c r="I434">
        <v>1708</v>
      </c>
      <c r="J434">
        <v>89276.117771254561</v>
      </c>
      <c r="K434">
        <v>599425.36217842356</v>
      </c>
      <c r="L434">
        <v>688701.47994967806</v>
      </c>
      <c r="M434" t="s">
        <v>2635</v>
      </c>
    </row>
    <row r="435" spans="1:13" x14ac:dyDescent="0.25">
      <c r="A435" s="386" t="s">
        <v>986</v>
      </c>
      <c r="B435">
        <v>81770942</v>
      </c>
      <c r="C435" t="s">
        <v>2225</v>
      </c>
      <c r="D435" t="s">
        <v>2655</v>
      </c>
      <c r="E435">
        <v>649205</v>
      </c>
      <c r="F435" t="s">
        <v>1812</v>
      </c>
      <c r="G435" t="s">
        <v>530</v>
      </c>
      <c r="H435">
        <v>2016</v>
      </c>
      <c r="I435">
        <v>1710</v>
      </c>
      <c r="J435">
        <v>89276.117771254561</v>
      </c>
      <c r="K435">
        <v>599425.36217842356</v>
      </c>
      <c r="L435">
        <v>688701.47994967806</v>
      </c>
      <c r="M435" t="s">
        <v>2728</v>
      </c>
    </row>
    <row r="436" spans="1:13" x14ac:dyDescent="0.25">
      <c r="A436" s="386" t="s">
        <v>986</v>
      </c>
      <c r="B436">
        <v>81770943</v>
      </c>
      <c r="C436" t="s">
        <v>2223</v>
      </c>
      <c r="D436" t="s">
        <v>2740</v>
      </c>
      <c r="E436">
        <v>615520</v>
      </c>
      <c r="F436" t="s">
        <v>1812</v>
      </c>
      <c r="H436">
        <v>2015</v>
      </c>
      <c r="I436">
        <v>1710</v>
      </c>
      <c r="J436">
        <v>89276.117771254561</v>
      </c>
      <c r="K436">
        <v>599425.36217842356</v>
      </c>
      <c r="L436">
        <v>688701.47994967806</v>
      </c>
      <c r="M436" t="s">
        <v>2729</v>
      </c>
    </row>
    <row r="437" spans="1:13" x14ac:dyDescent="0.25">
      <c r="A437" s="386" t="s">
        <v>986</v>
      </c>
      <c r="B437">
        <v>81770944</v>
      </c>
      <c r="C437" t="s">
        <v>2226</v>
      </c>
      <c r="D437" t="s">
        <v>2670</v>
      </c>
      <c r="E437">
        <v>650105</v>
      </c>
      <c r="F437" t="s">
        <v>1812</v>
      </c>
      <c r="H437">
        <v>2016</v>
      </c>
      <c r="I437">
        <v>1701</v>
      </c>
      <c r="J437">
        <v>127537.31110179223</v>
      </c>
      <c r="K437">
        <v>599425.36217842356</v>
      </c>
      <c r="L437">
        <v>726962.67328021582</v>
      </c>
      <c r="M437" t="s">
        <v>2686</v>
      </c>
    </row>
    <row r="438" spans="1:13" x14ac:dyDescent="0.25">
      <c r="A438" s="386" t="s">
        <v>986</v>
      </c>
      <c r="B438">
        <v>81770945</v>
      </c>
      <c r="C438" t="s">
        <v>557</v>
      </c>
      <c r="D438" t="s">
        <v>2019</v>
      </c>
      <c r="F438" t="s">
        <v>1812</v>
      </c>
      <c r="H438">
        <v>2016</v>
      </c>
      <c r="I438"/>
      <c r="J438">
        <v>59529.315329872537</v>
      </c>
      <c r="K438">
        <v>399696.83150057279</v>
      </c>
      <c r="L438">
        <v>459226.14683044533</v>
      </c>
      <c r="M438" t="s">
        <v>808</v>
      </c>
    </row>
    <row r="439" spans="1:13" x14ac:dyDescent="0.25">
      <c r="A439" s="386" t="s">
        <v>986</v>
      </c>
      <c r="B439">
        <v>81770946</v>
      </c>
      <c r="C439" t="s">
        <v>557</v>
      </c>
      <c r="D439" t="s">
        <v>2019</v>
      </c>
      <c r="F439" t="s">
        <v>1812</v>
      </c>
      <c r="H439">
        <v>2016</v>
      </c>
      <c r="I439"/>
      <c r="J439">
        <v>59529.315329872537</v>
      </c>
      <c r="K439">
        <v>399696.83150057279</v>
      </c>
      <c r="L439">
        <v>459226.14683044533</v>
      </c>
      <c r="M439" t="s">
        <v>808</v>
      </c>
    </row>
    <row r="440" spans="1:13" x14ac:dyDescent="0.25">
      <c r="A440" s="386" t="s">
        <v>986</v>
      </c>
      <c r="B440">
        <v>81770947</v>
      </c>
      <c r="C440" t="s">
        <v>557</v>
      </c>
      <c r="D440" t="s">
        <v>2020</v>
      </c>
      <c r="F440" t="s">
        <v>1812</v>
      </c>
      <c r="H440">
        <v>2016</v>
      </c>
      <c r="I440"/>
      <c r="J440">
        <v>89276.117771254561</v>
      </c>
      <c r="K440">
        <v>599425.36217842356</v>
      </c>
      <c r="L440">
        <v>688701.47994967806</v>
      </c>
      <c r="M440" t="s">
        <v>808</v>
      </c>
    </row>
    <row r="441" spans="1:13" x14ac:dyDescent="0.25">
      <c r="A441" s="386" t="s">
        <v>986</v>
      </c>
      <c r="B441">
        <v>81770948</v>
      </c>
      <c r="C441" t="s">
        <v>557</v>
      </c>
      <c r="D441" t="s">
        <v>2020</v>
      </c>
      <c r="F441" t="s">
        <v>1812</v>
      </c>
      <c r="H441">
        <v>2016</v>
      </c>
      <c r="I441"/>
      <c r="J441">
        <v>89276.117771254561</v>
      </c>
      <c r="K441">
        <v>599425.36217842356</v>
      </c>
      <c r="L441">
        <v>688701.47994967806</v>
      </c>
      <c r="M441" t="s">
        <v>808</v>
      </c>
    </row>
    <row r="442" spans="1:13" x14ac:dyDescent="0.25">
      <c r="A442" s="386" t="s">
        <v>986</v>
      </c>
      <c r="B442">
        <v>81770949</v>
      </c>
      <c r="C442" t="s">
        <v>2228</v>
      </c>
      <c r="D442" t="s">
        <v>2251</v>
      </c>
      <c r="E442">
        <v>670105</v>
      </c>
      <c r="F442" t="s">
        <v>1812</v>
      </c>
      <c r="G442" t="s">
        <v>530</v>
      </c>
      <c r="H442">
        <v>2016</v>
      </c>
      <c r="I442">
        <v>1610</v>
      </c>
      <c r="J442">
        <v>63768.655550896117</v>
      </c>
      <c r="K442">
        <v>599425.36217842356</v>
      </c>
      <c r="L442">
        <v>663194.01772931963</v>
      </c>
      <c r="M442" t="s">
        <v>2257</v>
      </c>
    </row>
    <row r="443" spans="1:13" x14ac:dyDescent="0.25">
      <c r="A443" s="386" t="s">
        <v>986</v>
      </c>
      <c r="B443">
        <v>81770950</v>
      </c>
      <c r="C443" t="s">
        <v>2226</v>
      </c>
      <c r="D443" t="s">
        <v>2255</v>
      </c>
      <c r="E443">
        <v>652510</v>
      </c>
      <c r="F443" t="s">
        <v>1812</v>
      </c>
      <c r="H443">
        <v>2016</v>
      </c>
      <c r="I443">
        <v>1610</v>
      </c>
      <c r="J443">
        <v>127537.31110179223</v>
      </c>
      <c r="K443">
        <v>599425.36217842356</v>
      </c>
      <c r="L443">
        <v>726962.67328021582</v>
      </c>
      <c r="M443" t="s">
        <v>2248</v>
      </c>
    </row>
    <row r="444" spans="1:13" x14ac:dyDescent="0.25">
      <c r="A444" s="386" t="s">
        <v>986</v>
      </c>
      <c r="B444">
        <v>81770951</v>
      </c>
      <c r="C444" t="s">
        <v>2227</v>
      </c>
      <c r="D444" t="s">
        <v>2130</v>
      </c>
      <c r="E444" t="s">
        <v>2190</v>
      </c>
      <c r="F444" t="s">
        <v>1812</v>
      </c>
      <c r="G444" t="s">
        <v>530</v>
      </c>
      <c r="H444">
        <v>2016</v>
      </c>
      <c r="I444">
        <v>1609</v>
      </c>
      <c r="J444">
        <v>89276.117771254561</v>
      </c>
      <c r="K444">
        <v>599425.36217842356</v>
      </c>
      <c r="L444">
        <v>688701.47994967806</v>
      </c>
      <c r="M444" t="s">
        <v>2138</v>
      </c>
    </row>
    <row r="445" spans="1:13" x14ac:dyDescent="0.25">
      <c r="A445" s="386" t="s">
        <v>986</v>
      </c>
      <c r="B445">
        <v>81770952</v>
      </c>
      <c r="C445" t="s">
        <v>2225</v>
      </c>
      <c r="D445" t="s">
        <v>2117</v>
      </c>
      <c r="E445" t="s">
        <v>2187</v>
      </c>
      <c r="F445" t="s">
        <v>1812</v>
      </c>
      <c r="G445" t="s">
        <v>527</v>
      </c>
      <c r="H445">
        <v>2016</v>
      </c>
      <c r="I445">
        <v>1609</v>
      </c>
      <c r="J445">
        <v>89276.117771254561</v>
      </c>
      <c r="K445">
        <v>599425.36217842356</v>
      </c>
      <c r="L445">
        <v>688701.47994967806</v>
      </c>
      <c r="M445" t="s">
        <v>2140</v>
      </c>
    </row>
    <row r="446" spans="1:13" x14ac:dyDescent="0.25">
      <c r="A446" s="386" t="s">
        <v>986</v>
      </c>
      <c r="B446">
        <v>81770953</v>
      </c>
      <c r="C446" t="s">
        <v>2227</v>
      </c>
      <c r="D446" t="s">
        <v>2240</v>
      </c>
      <c r="E446">
        <v>662005</v>
      </c>
      <c r="F446" t="s">
        <v>1812</v>
      </c>
      <c r="H446">
        <v>2016</v>
      </c>
      <c r="I446">
        <v>1609</v>
      </c>
      <c r="J446">
        <v>89276.117771254561</v>
      </c>
      <c r="K446">
        <v>599425.36217842356</v>
      </c>
      <c r="L446">
        <v>688701.47994967806</v>
      </c>
      <c r="M446" t="s">
        <v>2247</v>
      </c>
    </row>
    <row r="447" spans="1:13" x14ac:dyDescent="0.25">
      <c r="A447" s="386" t="s">
        <v>986</v>
      </c>
      <c r="B447">
        <v>81770954</v>
      </c>
      <c r="C447" t="s">
        <v>2228</v>
      </c>
      <c r="D447" t="s">
        <v>2072</v>
      </c>
      <c r="H447">
        <v>2016</v>
      </c>
      <c r="I447">
        <v>1609</v>
      </c>
      <c r="J447">
        <v>63768.655550896117</v>
      </c>
      <c r="K447">
        <v>599425.36217842356</v>
      </c>
      <c r="L447">
        <v>663194.01772931963</v>
      </c>
      <c r="M447" t="s">
        <v>2249</v>
      </c>
    </row>
    <row r="448" spans="1:13" x14ac:dyDescent="0.25">
      <c r="A448" s="386" t="s">
        <v>986</v>
      </c>
      <c r="B448">
        <v>81770955</v>
      </c>
      <c r="C448" t="s">
        <v>2226</v>
      </c>
      <c r="D448" t="s">
        <v>2264</v>
      </c>
      <c r="E448" t="s">
        <v>2219</v>
      </c>
      <c r="H448">
        <v>2016</v>
      </c>
      <c r="I448">
        <v>1609</v>
      </c>
      <c r="J448">
        <v>127537.31110179223</v>
      </c>
      <c r="K448">
        <v>599425.36217842356</v>
      </c>
      <c r="L448">
        <v>726962.67328021582</v>
      </c>
      <c r="M448" t="s">
        <v>2145</v>
      </c>
    </row>
    <row r="449" spans="1:13" x14ac:dyDescent="0.25">
      <c r="A449" s="386" t="s">
        <v>986</v>
      </c>
      <c r="B449">
        <v>81770956</v>
      </c>
      <c r="C449" t="s">
        <v>2226</v>
      </c>
      <c r="D449" t="s">
        <v>2265</v>
      </c>
      <c r="E449" t="s">
        <v>2219</v>
      </c>
      <c r="H449">
        <v>2016</v>
      </c>
      <c r="I449">
        <v>1609</v>
      </c>
      <c r="J449">
        <v>127537.31110179223</v>
      </c>
      <c r="K449">
        <v>599425.36217842356</v>
      </c>
      <c r="L449">
        <v>726962.67328021582</v>
      </c>
      <c r="M449" t="s">
        <v>2145</v>
      </c>
    </row>
    <row r="450" spans="1:13" x14ac:dyDescent="0.25">
      <c r="A450" s="386" t="s">
        <v>986</v>
      </c>
      <c r="B450">
        <v>81770957</v>
      </c>
      <c r="C450" t="s">
        <v>2224</v>
      </c>
      <c r="D450" t="s">
        <v>2611</v>
      </c>
      <c r="H450">
        <v>2016</v>
      </c>
      <c r="I450"/>
      <c r="J450">
        <v>59529.315329872537</v>
      </c>
      <c r="K450">
        <v>399696.83150057279</v>
      </c>
      <c r="L450">
        <v>459226.14683044533</v>
      </c>
      <c r="M450" t="s">
        <v>1594</v>
      </c>
    </row>
    <row r="451" spans="1:13" x14ac:dyDescent="0.25">
      <c r="A451" s="386" t="s">
        <v>986</v>
      </c>
      <c r="B451">
        <v>81770958</v>
      </c>
      <c r="C451" t="s">
        <v>2224</v>
      </c>
      <c r="D451" t="s">
        <v>2665</v>
      </c>
      <c r="H451">
        <v>2016</v>
      </c>
      <c r="I451"/>
      <c r="J451">
        <v>59529.315329872537</v>
      </c>
      <c r="K451">
        <v>399696.83150057279</v>
      </c>
      <c r="L451">
        <v>459226.14683044533</v>
      </c>
      <c r="M451" t="s">
        <v>1594</v>
      </c>
    </row>
    <row r="452" spans="1:13" x14ac:dyDescent="0.25">
      <c r="A452" s="386" t="s">
        <v>986</v>
      </c>
      <c r="B452">
        <v>81770959</v>
      </c>
      <c r="C452" t="s">
        <v>2229</v>
      </c>
      <c r="D452" t="s">
        <v>2742</v>
      </c>
      <c r="H452">
        <v>2016</v>
      </c>
      <c r="I452"/>
      <c r="J452">
        <v>59529.315329872537</v>
      </c>
      <c r="K452">
        <v>399696.83150057279</v>
      </c>
      <c r="L452">
        <v>459226.14683044533</v>
      </c>
      <c r="M452" t="s">
        <v>1594</v>
      </c>
    </row>
    <row r="453" spans="1:13" x14ac:dyDescent="0.25">
      <c r="A453" s="386" t="s">
        <v>986</v>
      </c>
      <c r="B453">
        <v>81770960</v>
      </c>
      <c r="C453" t="s">
        <v>2225</v>
      </c>
      <c r="D453" t="s">
        <v>2743</v>
      </c>
      <c r="H453">
        <v>2016</v>
      </c>
      <c r="I453"/>
      <c r="J453">
        <v>59529.315329872537</v>
      </c>
      <c r="K453">
        <v>399696.83150057279</v>
      </c>
      <c r="L453">
        <v>459226.14683044533</v>
      </c>
      <c r="M453" t="s">
        <v>1594</v>
      </c>
    </row>
    <row r="454" spans="1:13" x14ac:dyDescent="0.25">
      <c r="A454" s="386" t="s">
        <v>986</v>
      </c>
      <c r="B454">
        <v>81770961</v>
      </c>
      <c r="C454" t="s">
        <v>557</v>
      </c>
      <c r="D454" t="s">
        <v>1888</v>
      </c>
      <c r="H454">
        <v>2016</v>
      </c>
      <c r="I454"/>
      <c r="J454">
        <v>59529.315329872537</v>
      </c>
      <c r="K454">
        <v>399696.83150057279</v>
      </c>
      <c r="L454">
        <v>459226.14683044533</v>
      </c>
      <c r="M454" t="s">
        <v>808</v>
      </c>
    </row>
    <row r="455" spans="1:13" x14ac:dyDescent="0.25">
      <c r="A455" s="386" t="s">
        <v>986</v>
      </c>
      <c r="B455">
        <v>81770962</v>
      </c>
      <c r="C455" t="s">
        <v>2224</v>
      </c>
      <c r="D455" t="s">
        <v>2624</v>
      </c>
      <c r="E455">
        <v>632505</v>
      </c>
      <c r="H455">
        <v>2016</v>
      </c>
      <c r="I455">
        <v>1708</v>
      </c>
      <c r="J455">
        <v>89276.117771254561</v>
      </c>
      <c r="K455">
        <v>599425.36217842356</v>
      </c>
      <c r="L455">
        <v>688701.47994967806</v>
      </c>
      <c r="M455" t="s">
        <v>2636</v>
      </c>
    </row>
    <row r="456" spans="1:13" x14ac:dyDescent="0.25">
      <c r="A456" s="386" t="s">
        <v>986</v>
      </c>
      <c r="B456">
        <v>81770963</v>
      </c>
      <c r="C456" t="s">
        <v>2225</v>
      </c>
      <c r="D456" t="s">
        <v>2483</v>
      </c>
      <c r="E456" t="s">
        <v>2484</v>
      </c>
      <c r="H456">
        <v>2016</v>
      </c>
      <c r="I456">
        <v>1701</v>
      </c>
      <c r="J456">
        <v>89276.117771254561</v>
      </c>
      <c r="K456">
        <v>599425.36217842356</v>
      </c>
      <c r="L456">
        <v>688701.47994967806</v>
      </c>
      <c r="M456" t="s">
        <v>2533</v>
      </c>
    </row>
    <row r="457" spans="1:13" x14ac:dyDescent="0.25">
      <c r="A457" s="386" t="s">
        <v>986</v>
      </c>
      <c r="B457">
        <v>81770964</v>
      </c>
      <c r="C457" t="s">
        <v>2226</v>
      </c>
      <c r="D457" t="s">
        <v>1888</v>
      </c>
      <c r="H457">
        <v>2016</v>
      </c>
      <c r="I457"/>
      <c r="J457">
        <v>127537.31110179223</v>
      </c>
      <c r="K457">
        <v>599425.36217842356</v>
      </c>
      <c r="L457">
        <v>726962.67328021582</v>
      </c>
      <c r="M457" t="s">
        <v>1594</v>
      </c>
    </row>
    <row r="458" spans="1:13" x14ac:dyDescent="0.25">
      <c r="A458" s="386" t="s">
        <v>986</v>
      </c>
      <c r="B458">
        <v>81770965</v>
      </c>
      <c r="C458" t="s">
        <v>2228</v>
      </c>
      <c r="D458" t="s">
        <v>2548</v>
      </c>
      <c r="E458">
        <v>670105</v>
      </c>
      <c r="H458">
        <v>2016</v>
      </c>
      <c r="I458">
        <v>1702</v>
      </c>
      <c r="J458">
        <v>63768.655550896117</v>
      </c>
      <c r="K458">
        <v>599425.36217842356</v>
      </c>
      <c r="L458">
        <v>663194.01772931963</v>
      </c>
      <c r="M458" t="s">
        <v>2563</v>
      </c>
    </row>
    <row r="459" spans="1:13" x14ac:dyDescent="0.25">
      <c r="A459" s="386" t="s">
        <v>986</v>
      </c>
      <c r="B459">
        <v>81770966</v>
      </c>
      <c r="C459" t="s">
        <v>2228</v>
      </c>
      <c r="D459" t="s">
        <v>2549</v>
      </c>
      <c r="E459">
        <v>670105</v>
      </c>
      <c r="H459">
        <v>2016</v>
      </c>
      <c r="I459">
        <v>1708</v>
      </c>
      <c r="J459">
        <v>63768.655550896117</v>
      </c>
      <c r="K459">
        <v>599425.36217842356</v>
      </c>
      <c r="L459">
        <v>663194.01772931963</v>
      </c>
      <c r="M459" t="s">
        <v>2648</v>
      </c>
    </row>
    <row r="460" spans="1:13" x14ac:dyDescent="0.25">
      <c r="A460" s="386" t="s">
        <v>986</v>
      </c>
      <c r="B460">
        <v>81770969</v>
      </c>
      <c r="C460" t="s">
        <v>2228</v>
      </c>
      <c r="D460" t="s">
        <v>2775</v>
      </c>
      <c r="H460">
        <v>2016</v>
      </c>
      <c r="I460">
        <v>1801</v>
      </c>
      <c r="J460">
        <v>63768.655550896117</v>
      </c>
      <c r="K460">
        <v>599425.36217842356</v>
      </c>
      <c r="L460">
        <v>663194.01772931963</v>
      </c>
      <c r="M460" t="s">
        <v>1594</v>
      </c>
    </row>
    <row r="461" spans="1:13" x14ac:dyDescent="0.25">
      <c r="A461" s="386" t="s">
        <v>986</v>
      </c>
      <c r="B461">
        <v>81770970</v>
      </c>
      <c r="C461" t="s">
        <v>2228</v>
      </c>
      <c r="D461" t="s">
        <v>2776</v>
      </c>
      <c r="H461">
        <v>2016</v>
      </c>
      <c r="I461"/>
      <c r="J461">
        <v>42520.939521337525</v>
      </c>
      <c r="K461">
        <v>399696.83150057279</v>
      </c>
      <c r="L461">
        <v>442217.7710219103</v>
      </c>
      <c r="M461" t="s">
        <v>1594</v>
      </c>
    </row>
    <row r="462" spans="1:13" x14ac:dyDescent="0.25">
      <c r="A462" s="386" t="s">
        <v>986</v>
      </c>
      <c r="B462">
        <v>81770971</v>
      </c>
      <c r="C462" t="s">
        <v>2227</v>
      </c>
      <c r="D462" t="s">
        <v>2653</v>
      </c>
      <c r="E462">
        <v>663505</v>
      </c>
      <c r="H462">
        <v>2016</v>
      </c>
      <c r="I462">
        <v>1708</v>
      </c>
      <c r="J462">
        <v>89276.117771254561</v>
      </c>
      <c r="K462">
        <v>599425.36217842356</v>
      </c>
      <c r="L462">
        <v>688701.47994967806</v>
      </c>
      <c r="M462" t="s">
        <v>2687</v>
      </c>
    </row>
    <row r="463" spans="1:13" x14ac:dyDescent="0.25">
      <c r="A463" s="386" t="s">
        <v>986</v>
      </c>
      <c r="B463">
        <v>81770972</v>
      </c>
      <c r="C463" t="s">
        <v>2228</v>
      </c>
      <c r="D463" t="s">
        <v>2055</v>
      </c>
      <c r="H463">
        <v>2016</v>
      </c>
      <c r="I463"/>
      <c r="J463">
        <v>63768.655550896117</v>
      </c>
      <c r="K463">
        <v>599425.36217842356</v>
      </c>
      <c r="L463">
        <v>663194.01772931963</v>
      </c>
      <c r="M463" t="s">
        <v>1594</v>
      </c>
    </row>
    <row r="464" spans="1:13" x14ac:dyDescent="0.25">
      <c r="A464" s="386" t="s">
        <v>986</v>
      </c>
      <c r="B464">
        <v>81770973</v>
      </c>
      <c r="C464" t="s">
        <v>557</v>
      </c>
      <c r="D464" t="s">
        <v>2017</v>
      </c>
      <c r="F464" t="s">
        <v>1812</v>
      </c>
      <c r="H464">
        <v>2016</v>
      </c>
      <c r="I464"/>
      <c r="J464">
        <v>59529.315329872537</v>
      </c>
      <c r="K464">
        <v>399696.83150057279</v>
      </c>
      <c r="L464">
        <v>459226.14683044533</v>
      </c>
      <c r="M464" t="s">
        <v>808</v>
      </c>
    </row>
    <row r="465" spans="1:13" x14ac:dyDescent="0.25">
      <c r="A465" s="386" t="s">
        <v>986</v>
      </c>
      <c r="B465">
        <v>81770974</v>
      </c>
      <c r="C465" t="s">
        <v>557</v>
      </c>
      <c r="D465" t="s">
        <v>2017</v>
      </c>
      <c r="F465" t="s">
        <v>1812</v>
      </c>
      <c r="H465">
        <v>2016</v>
      </c>
      <c r="I465"/>
      <c r="J465">
        <v>59529.315329872537</v>
      </c>
      <c r="K465">
        <v>399696.83150057279</v>
      </c>
      <c r="L465">
        <v>459226.14683044533</v>
      </c>
      <c r="M465" t="s">
        <v>808</v>
      </c>
    </row>
    <row r="466" spans="1:13" x14ac:dyDescent="0.25">
      <c r="A466" s="386" t="s">
        <v>986</v>
      </c>
      <c r="B466">
        <v>81770975</v>
      </c>
      <c r="C466" t="s">
        <v>829</v>
      </c>
      <c r="D466" t="s">
        <v>2573</v>
      </c>
      <c r="E466">
        <v>311005</v>
      </c>
      <c r="F466" t="s">
        <v>1812</v>
      </c>
      <c r="H466">
        <v>2016</v>
      </c>
      <c r="I466">
        <v>1708</v>
      </c>
      <c r="J466">
        <v>89276.117771254561</v>
      </c>
      <c r="K466">
        <v>599425.36217842356</v>
      </c>
      <c r="L466">
        <v>688701.47994967806</v>
      </c>
      <c r="M466" t="s">
        <v>2639</v>
      </c>
    </row>
    <row r="467" spans="1:13" x14ac:dyDescent="0.25">
      <c r="A467" s="386" t="s">
        <v>986</v>
      </c>
      <c r="B467">
        <v>81770976</v>
      </c>
      <c r="C467" t="s">
        <v>2227</v>
      </c>
      <c r="D467" t="s">
        <v>2766</v>
      </c>
      <c r="E467">
        <v>664505</v>
      </c>
      <c r="F467" t="s">
        <v>1812</v>
      </c>
      <c r="H467">
        <v>2016</v>
      </c>
      <c r="I467">
        <v>1710</v>
      </c>
      <c r="J467">
        <v>89276.117771254561</v>
      </c>
      <c r="K467">
        <v>599425.36217842356</v>
      </c>
      <c r="L467">
        <v>688701.47994967806</v>
      </c>
      <c r="M467" t="s">
        <v>2767</v>
      </c>
    </row>
    <row r="468" spans="1:13" x14ac:dyDescent="0.25">
      <c r="A468" s="386" t="s">
        <v>986</v>
      </c>
      <c r="B468">
        <v>81770977</v>
      </c>
      <c r="C468" t="s">
        <v>2225</v>
      </c>
      <c r="D468" t="s">
        <v>2102</v>
      </c>
      <c r="E468" t="s">
        <v>2181</v>
      </c>
      <c r="G468" t="s">
        <v>530</v>
      </c>
      <c r="H468">
        <v>2017</v>
      </c>
      <c r="I468">
        <v>1608</v>
      </c>
      <c r="J468">
        <v>89276.117771254561</v>
      </c>
      <c r="K468">
        <v>599425.36217842356</v>
      </c>
      <c r="L468">
        <v>688701.47994967806</v>
      </c>
      <c r="M468" t="s">
        <v>2146</v>
      </c>
    </row>
    <row r="469" spans="1:13" x14ac:dyDescent="0.25">
      <c r="A469" s="386" t="s">
        <v>986</v>
      </c>
      <c r="B469">
        <v>81770978</v>
      </c>
      <c r="C469" t="s">
        <v>2225</v>
      </c>
      <c r="D469" t="s">
        <v>2103</v>
      </c>
      <c r="E469" t="s">
        <v>2182</v>
      </c>
      <c r="G469" t="s">
        <v>530</v>
      </c>
      <c r="H469">
        <v>2017</v>
      </c>
      <c r="I469">
        <v>1608</v>
      </c>
      <c r="J469">
        <v>89276.117771254561</v>
      </c>
      <c r="K469">
        <v>599425.36217842356</v>
      </c>
      <c r="L469">
        <v>688701.47994967806</v>
      </c>
      <c r="M469" t="s">
        <v>2146</v>
      </c>
    </row>
    <row r="470" spans="1:13" x14ac:dyDescent="0.25">
      <c r="A470" s="386" t="s">
        <v>986</v>
      </c>
      <c r="B470">
        <v>81770979</v>
      </c>
      <c r="C470" t="s">
        <v>2225</v>
      </c>
      <c r="D470" t="s">
        <v>2107</v>
      </c>
      <c r="E470" t="s">
        <v>2210</v>
      </c>
      <c r="G470" t="s">
        <v>530</v>
      </c>
      <c r="H470">
        <v>2017</v>
      </c>
      <c r="I470">
        <v>1608</v>
      </c>
      <c r="J470">
        <v>89276.117771254561</v>
      </c>
      <c r="K470">
        <v>599425.36217842356</v>
      </c>
      <c r="L470">
        <v>688701.47994967806</v>
      </c>
      <c r="M470" t="s">
        <v>2142</v>
      </c>
    </row>
    <row r="471" spans="1:13" x14ac:dyDescent="0.25">
      <c r="A471" s="386" t="s">
        <v>986</v>
      </c>
      <c r="B471">
        <v>81770980</v>
      </c>
      <c r="C471" t="s">
        <v>2225</v>
      </c>
      <c r="D471" t="s">
        <v>2114</v>
      </c>
      <c r="E471" t="s">
        <v>2180</v>
      </c>
      <c r="G471" t="s">
        <v>527</v>
      </c>
      <c r="H471">
        <v>2017</v>
      </c>
      <c r="I471">
        <v>1608</v>
      </c>
      <c r="J471">
        <v>89276.117771254561</v>
      </c>
      <c r="K471">
        <v>599425.36217842356</v>
      </c>
      <c r="L471">
        <v>688701.47994967806</v>
      </c>
      <c r="M471" t="s">
        <v>2144</v>
      </c>
    </row>
    <row r="472" spans="1:13" x14ac:dyDescent="0.25">
      <c r="A472" s="386" t="s">
        <v>986</v>
      </c>
      <c r="B472">
        <v>81770981</v>
      </c>
      <c r="C472" t="s">
        <v>2225</v>
      </c>
      <c r="D472" t="s">
        <v>2239</v>
      </c>
      <c r="E472">
        <v>642505</v>
      </c>
      <c r="G472" t="s">
        <v>527</v>
      </c>
      <c r="H472">
        <v>2017</v>
      </c>
      <c r="I472">
        <v>1610</v>
      </c>
      <c r="J472">
        <v>89276.117771254561</v>
      </c>
      <c r="K472">
        <v>599425.36217842356</v>
      </c>
      <c r="L472">
        <v>688701.47994967806</v>
      </c>
      <c r="M472" t="s">
        <v>2247</v>
      </c>
    </row>
    <row r="473" spans="1:13" x14ac:dyDescent="0.25">
      <c r="A473" s="386" t="s">
        <v>986</v>
      </c>
      <c r="B473">
        <v>81770982</v>
      </c>
      <c r="C473" t="s">
        <v>2227</v>
      </c>
      <c r="D473" t="s">
        <v>2520</v>
      </c>
      <c r="E473">
        <v>661005</v>
      </c>
      <c r="H473">
        <v>2017</v>
      </c>
      <c r="I473">
        <v>1701</v>
      </c>
      <c r="J473">
        <v>89276.117771254561</v>
      </c>
      <c r="K473">
        <v>599425.36217842356</v>
      </c>
      <c r="L473">
        <v>688701.47994967806</v>
      </c>
      <c r="M473" t="s">
        <v>2540</v>
      </c>
    </row>
    <row r="474" spans="1:13" x14ac:dyDescent="0.25">
      <c r="A474" s="386" t="s">
        <v>986</v>
      </c>
      <c r="B474">
        <v>81770983</v>
      </c>
      <c r="C474" t="s">
        <v>2225</v>
      </c>
      <c r="D474" t="s">
        <v>2250</v>
      </c>
      <c r="E474">
        <v>642505</v>
      </c>
      <c r="G474" t="s">
        <v>527</v>
      </c>
      <c r="H474">
        <v>2017</v>
      </c>
      <c r="I474">
        <v>1610</v>
      </c>
      <c r="J474">
        <v>89276.117771254561</v>
      </c>
      <c r="K474">
        <v>599425.36217842356</v>
      </c>
      <c r="L474">
        <v>688701.47994967806</v>
      </c>
      <c r="M474" t="s">
        <v>2258</v>
      </c>
    </row>
    <row r="475" spans="1:13" x14ac:dyDescent="0.25">
      <c r="A475" s="386" t="s">
        <v>986</v>
      </c>
      <c r="B475">
        <v>81770984</v>
      </c>
      <c r="C475" t="s">
        <v>2225</v>
      </c>
      <c r="D475" t="s">
        <v>2254</v>
      </c>
      <c r="E475">
        <v>644505</v>
      </c>
      <c r="G475" t="s">
        <v>527</v>
      </c>
      <c r="H475">
        <v>2017</v>
      </c>
      <c r="I475">
        <v>1608</v>
      </c>
      <c r="J475">
        <v>89276.117771254561</v>
      </c>
      <c r="K475">
        <v>599425.36217842356</v>
      </c>
      <c r="L475">
        <v>688701.47994967806</v>
      </c>
      <c r="M475" t="s">
        <v>2259</v>
      </c>
    </row>
    <row r="476" spans="1:13" x14ac:dyDescent="0.25">
      <c r="A476" s="386" t="s">
        <v>986</v>
      </c>
      <c r="B476">
        <v>81770985</v>
      </c>
      <c r="C476" t="s">
        <v>2227</v>
      </c>
      <c r="D476" t="s">
        <v>2716</v>
      </c>
      <c r="E476">
        <v>661050</v>
      </c>
      <c r="H476">
        <v>2017</v>
      </c>
      <c r="I476">
        <v>1701</v>
      </c>
      <c r="J476">
        <v>89276.117771254561</v>
      </c>
      <c r="K476">
        <v>599425.36217842356</v>
      </c>
      <c r="L476">
        <v>688701.47994967806</v>
      </c>
      <c r="M476" t="s">
        <v>2541</v>
      </c>
    </row>
    <row r="477" spans="1:13" x14ac:dyDescent="0.25">
      <c r="A477" s="386" t="s">
        <v>986</v>
      </c>
      <c r="B477">
        <v>81770986</v>
      </c>
      <c r="C477" t="s">
        <v>2225</v>
      </c>
      <c r="D477" t="s">
        <v>2267</v>
      </c>
      <c r="E477">
        <v>645505</v>
      </c>
      <c r="G477" t="s">
        <v>527</v>
      </c>
      <c r="H477">
        <v>2017</v>
      </c>
      <c r="I477">
        <v>1604</v>
      </c>
      <c r="J477">
        <v>89276.117771254561</v>
      </c>
      <c r="K477">
        <v>599425.36217842356</v>
      </c>
      <c r="L477">
        <v>688701.47994967806</v>
      </c>
      <c r="M477" t="s">
        <v>2416</v>
      </c>
    </row>
    <row r="478" spans="1:13" x14ac:dyDescent="0.25">
      <c r="A478" s="386" t="s">
        <v>986</v>
      </c>
      <c r="B478">
        <v>81770987</v>
      </c>
      <c r="C478" t="s">
        <v>2227</v>
      </c>
      <c r="D478" t="s">
        <v>2717</v>
      </c>
      <c r="E478">
        <v>663050</v>
      </c>
      <c r="G478" t="s">
        <v>530</v>
      </c>
      <c r="H478">
        <v>2017</v>
      </c>
      <c r="I478">
        <v>1608</v>
      </c>
      <c r="J478">
        <v>89276.117771254561</v>
      </c>
      <c r="K478">
        <v>599425.36217842356</v>
      </c>
      <c r="L478">
        <v>688701.47994967806</v>
      </c>
      <c r="M478" t="s">
        <v>2417</v>
      </c>
    </row>
    <row r="479" spans="1:13" x14ac:dyDescent="0.25">
      <c r="A479" s="386" t="s">
        <v>986</v>
      </c>
      <c r="B479">
        <v>81770988</v>
      </c>
      <c r="C479" t="s">
        <v>2225</v>
      </c>
      <c r="D479" t="s">
        <v>2591</v>
      </c>
      <c r="E479">
        <v>649420</v>
      </c>
      <c r="G479" t="s">
        <v>527</v>
      </c>
      <c r="H479">
        <v>2016</v>
      </c>
      <c r="I479">
        <v>1708</v>
      </c>
      <c r="J479">
        <v>89276.117771254561</v>
      </c>
      <c r="K479">
        <v>599425.36217842356</v>
      </c>
      <c r="L479">
        <v>688701.47994967806</v>
      </c>
      <c r="M479" t="s">
        <v>2640</v>
      </c>
    </row>
    <row r="480" spans="1:13" x14ac:dyDescent="0.25">
      <c r="A480" s="386" t="s">
        <v>986</v>
      </c>
      <c r="B480">
        <v>81770989</v>
      </c>
      <c r="C480" t="s">
        <v>2225</v>
      </c>
      <c r="D480" t="s">
        <v>2629</v>
      </c>
      <c r="E480">
        <v>649420</v>
      </c>
      <c r="G480" t="s">
        <v>527</v>
      </c>
      <c r="H480">
        <v>2016</v>
      </c>
      <c r="I480">
        <v>1704</v>
      </c>
      <c r="J480">
        <v>89276.117771254561</v>
      </c>
      <c r="K480">
        <v>599425.36217842356</v>
      </c>
      <c r="L480">
        <v>688701.47994967806</v>
      </c>
      <c r="M480" t="s">
        <v>2688</v>
      </c>
    </row>
    <row r="481" spans="1:13" x14ac:dyDescent="0.25">
      <c r="A481" s="386" t="s">
        <v>986</v>
      </c>
      <c r="B481">
        <v>81770990</v>
      </c>
      <c r="C481" t="s">
        <v>2225</v>
      </c>
      <c r="D481" t="s">
        <v>2771</v>
      </c>
      <c r="E481">
        <v>649420</v>
      </c>
      <c r="H481">
        <v>2016</v>
      </c>
      <c r="I481">
        <v>1711</v>
      </c>
      <c r="J481">
        <v>89276.117771254561</v>
      </c>
      <c r="K481">
        <v>599425.36217842356</v>
      </c>
      <c r="L481">
        <v>688701.47994967806</v>
      </c>
      <c r="M481" t="s">
        <v>2769</v>
      </c>
    </row>
    <row r="482" spans="1:13" x14ac:dyDescent="0.25">
      <c r="A482" s="386" t="s">
        <v>986</v>
      </c>
      <c r="B482">
        <v>81770991</v>
      </c>
      <c r="C482" t="s">
        <v>2224</v>
      </c>
      <c r="D482" t="s">
        <v>2431</v>
      </c>
      <c r="H482">
        <v>2016</v>
      </c>
      <c r="I482"/>
      <c r="J482">
        <v>59529.315329872537</v>
      </c>
      <c r="K482">
        <v>399696.83150057279</v>
      </c>
      <c r="L482">
        <v>459226.14683044533</v>
      </c>
      <c r="M482" t="s">
        <v>1594</v>
      </c>
    </row>
    <row r="483" spans="1:13" x14ac:dyDescent="0.25">
      <c r="A483" s="386" t="s">
        <v>986</v>
      </c>
      <c r="B483">
        <v>81770992</v>
      </c>
      <c r="C483" t="s">
        <v>2226</v>
      </c>
      <c r="D483" t="s">
        <v>2431</v>
      </c>
      <c r="H483">
        <v>2016</v>
      </c>
      <c r="I483"/>
      <c r="J483">
        <v>127537.31110179223</v>
      </c>
      <c r="K483">
        <v>599425.36217842356</v>
      </c>
      <c r="L483">
        <v>726962.67328021582</v>
      </c>
      <c r="M483" t="s">
        <v>1594</v>
      </c>
    </row>
    <row r="484" spans="1:13" x14ac:dyDescent="0.25">
      <c r="A484" s="386" t="s">
        <v>986</v>
      </c>
      <c r="B484">
        <v>81770993</v>
      </c>
      <c r="C484" t="s">
        <v>2226</v>
      </c>
      <c r="D484" t="s">
        <v>2431</v>
      </c>
      <c r="H484">
        <v>2016</v>
      </c>
      <c r="I484"/>
      <c r="J484">
        <v>127537.31110179223</v>
      </c>
      <c r="K484">
        <v>599425.36217842356</v>
      </c>
      <c r="L484">
        <v>726962.67328021582</v>
      </c>
      <c r="M484" t="s">
        <v>1594</v>
      </c>
    </row>
    <row r="485" spans="1:13" x14ac:dyDescent="0.25">
      <c r="A485" s="386" t="s">
        <v>986</v>
      </c>
      <c r="B485">
        <v>81770994</v>
      </c>
      <c r="C485" t="s">
        <v>2226</v>
      </c>
      <c r="D485" t="s">
        <v>2431</v>
      </c>
      <c r="H485">
        <v>2016</v>
      </c>
      <c r="I485"/>
      <c r="J485">
        <v>127537.31110179223</v>
      </c>
      <c r="K485">
        <v>599425.36217842356</v>
      </c>
      <c r="L485">
        <v>726962.67328021582</v>
      </c>
      <c r="M485" t="s">
        <v>1594</v>
      </c>
    </row>
    <row r="486" spans="1:13" x14ac:dyDescent="0.25">
      <c r="A486" s="386" t="s">
        <v>986</v>
      </c>
      <c r="B486">
        <v>81770995</v>
      </c>
      <c r="C486" t="s">
        <v>2229</v>
      </c>
      <c r="D486" t="s">
        <v>2594</v>
      </c>
      <c r="E486">
        <v>601005</v>
      </c>
      <c r="G486" t="s">
        <v>527</v>
      </c>
      <c r="H486">
        <v>2016</v>
      </c>
      <c r="I486">
        <v>1708</v>
      </c>
      <c r="J486">
        <v>89276.117771254561</v>
      </c>
      <c r="K486">
        <v>599425.36217842356</v>
      </c>
      <c r="L486">
        <v>688701.47994967806</v>
      </c>
      <c r="M486" t="s">
        <v>2637</v>
      </c>
    </row>
    <row r="487" spans="1:13" x14ac:dyDescent="0.25">
      <c r="A487" s="386" t="s">
        <v>986</v>
      </c>
      <c r="B487">
        <v>81770996</v>
      </c>
      <c r="C487" t="s">
        <v>2229</v>
      </c>
      <c r="D487" t="s">
        <v>2595</v>
      </c>
      <c r="E487">
        <v>601005</v>
      </c>
      <c r="H487">
        <v>2016</v>
      </c>
      <c r="I487">
        <v>1708</v>
      </c>
      <c r="J487">
        <v>89276.117771254561</v>
      </c>
      <c r="K487">
        <v>599425.36217842356</v>
      </c>
      <c r="L487">
        <v>688701.47994967806</v>
      </c>
      <c r="M487" t="s">
        <v>2637</v>
      </c>
    </row>
    <row r="488" spans="1:13" x14ac:dyDescent="0.25">
      <c r="A488" s="386" t="s">
        <v>986</v>
      </c>
      <c r="B488">
        <v>81770997</v>
      </c>
      <c r="C488" t="s">
        <v>2228</v>
      </c>
      <c r="D488" t="s">
        <v>2464</v>
      </c>
      <c r="H488">
        <v>2015</v>
      </c>
      <c r="I488"/>
      <c r="J488">
        <v>31884.327775448051</v>
      </c>
      <c r="K488">
        <v>299712.68108921172</v>
      </c>
      <c r="L488">
        <v>331597.00886465976</v>
      </c>
      <c r="M488" t="s">
        <v>1594</v>
      </c>
    </row>
    <row r="489" spans="1:13" x14ac:dyDescent="0.25">
      <c r="A489" s="386" t="s">
        <v>986</v>
      </c>
      <c r="B489">
        <v>81770998</v>
      </c>
      <c r="C489" t="s">
        <v>2223</v>
      </c>
      <c r="D489" t="s">
        <v>2661</v>
      </c>
      <c r="E489">
        <v>615505</v>
      </c>
      <c r="H489">
        <v>2017</v>
      </c>
      <c r="I489">
        <v>1708</v>
      </c>
      <c r="J489">
        <v>89276.117771254561</v>
      </c>
      <c r="K489">
        <v>599425.36217842356</v>
      </c>
      <c r="L489">
        <v>688701.47994967806</v>
      </c>
      <c r="M489" t="s">
        <v>2685</v>
      </c>
    </row>
    <row r="490" spans="1:13" x14ac:dyDescent="0.25">
      <c r="A490" s="386" t="s">
        <v>986</v>
      </c>
      <c r="B490">
        <v>81770999</v>
      </c>
      <c r="C490" t="s">
        <v>2223</v>
      </c>
      <c r="D490" t="s">
        <v>2242</v>
      </c>
      <c r="H490">
        <v>2017</v>
      </c>
      <c r="I490"/>
      <c r="J490">
        <v>59529.315329872537</v>
      </c>
      <c r="K490">
        <v>399696.83150057279</v>
      </c>
      <c r="L490">
        <v>459226.14683044533</v>
      </c>
      <c r="M490" t="s">
        <v>1594</v>
      </c>
    </row>
    <row r="491" spans="1:13" x14ac:dyDescent="0.25">
      <c r="A491" s="386" t="s">
        <v>986</v>
      </c>
      <c r="B491">
        <v>81771000</v>
      </c>
      <c r="C491" t="s">
        <v>2223</v>
      </c>
      <c r="D491" t="s">
        <v>2242</v>
      </c>
      <c r="H491">
        <v>2017</v>
      </c>
      <c r="I491"/>
      <c r="J491">
        <v>59529.315329872537</v>
      </c>
      <c r="K491">
        <v>399696.83150057279</v>
      </c>
      <c r="L491">
        <v>459226.14683044533</v>
      </c>
      <c r="M491" t="s">
        <v>1594</v>
      </c>
    </row>
    <row r="492" spans="1:13" x14ac:dyDescent="0.25">
      <c r="A492" s="386" t="s">
        <v>986</v>
      </c>
      <c r="B492">
        <v>81771001</v>
      </c>
      <c r="C492" t="s">
        <v>810</v>
      </c>
      <c r="D492" t="s">
        <v>2242</v>
      </c>
      <c r="H492">
        <v>2017</v>
      </c>
      <c r="I492"/>
      <c r="J492">
        <v>63768.655550896117</v>
      </c>
      <c r="K492">
        <v>599425.36217842356</v>
      </c>
      <c r="L492">
        <v>663194.01772931963</v>
      </c>
      <c r="M492" t="s">
        <v>1594</v>
      </c>
    </row>
    <row r="493" spans="1:13" x14ac:dyDescent="0.25">
      <c r="A493" s="386" t="s">
        <v>986</v>
      </c>
      <c r="B493">
        <v>81771002</v>
      </c>
      <c r="C493" t="s">
        <v>810</v>
      </c>
      <c r="D493" t="s">
        <v>2242</v>
      </c>
      <c r="H493">
        <v>2017</v>
      </c>
      <c r="I493"/>
      <c r="J493">
        <v>63768.655550896117</v>
      </c>
      <c r="K493">
        <v>599425.36217842356</v>
      </c>
      <c r="L493">
        <v>663194.01772931963</v>
      </c>
      <c r="M493" t="s">
        <v>1594</v>
      </c>
    </row>
    <row r="494" spans="1:13" x14ac:dyDescent="0.25">
      <c r="A494" s="386" t="s">
        <v>986</v>
      </c>
      <c r="B494">
        <v>81771003</v>
      </c>
      <c r="C494" t="s">
        <v>810</v>
      </c>
      <c r="D494" t="s">
        <v>2242</v>
      </c>
      <c r="H494">
        <v>2017</v>
      </c>
      <c r="I494"/>
      <c r="J494">
        <v>63768.655550896117</v>
      </c>
      <c r="K494">
        <v>599425.36217842356</v>
      </c>
      <c r="L494">
        <v>663194.01772931963</v>
      </c>
      <c r="M494" t="s">
        <v>1594</v>
      </c>
    </row>
    <row r="495" spans="1:13" x14ac:dyDescent="0.25">
      <c r="A495" s="386" t="s">
        <v>986</v>
      </c>
      <c r="B495">
        <v>81771004</v>
      </c>
      <c r="C495" t="s">
        <v>810</v>
      </c>
      <c r="D495" t="s">
        <v>2242</v>
      </c>
      <c r="H495">
        <v>2017</v>
      </c>
      <c r="I495"/>
      <c r="J495">
        <v>63768.655550896117</v>
      </c>
      <c r="K495">
        <v>599425.36217842356</v>
      </c>
      <c r="L495">
        <v>663194.01772931963</v>
      </c>
      <c r="M495" t="s">
        <v>1594</v>
      </c>
    </row>
    <row r="496" spans="1:13" x14ac:dyDescent="0.25">
      <c r="A496" s="386" t="s">
        <v>986</v>
      </c>
      <c r="B496">
        <v>81771005</v>
      </c>
      <c r="C496" t="s">
        <v>810</v>
      </c>
      <c r="D496" t="s">
        <v>2242</v>
      </c>
      <c r="H496">
        <v>2017</v>
      </c>
      <c r="I496"/>
      <c r="J496">
        <v>63768.655550896117</v>
      </c>
      <c r="K496">
        <v>599425.36217842356</v>
      </c>
      <c r="L496">
        <v>663194.01772931963</v>
      </c>
      <c r="M496" t="s">
        <v>1594</v>
      </c>
    </row>
    <row r="497" spans="1:13" x14ac:dyDescent="0.25">
      <c r="A497" s="386" t="s">
        <v>986</v>
      </c>
      <c r="B497">
        <v>81771006</v>
      </c>
      <c r="C497" t="s">
        <v>810</v>
      </c>
      <c r="D497" t="s">
        <v>2242</v>
      </c>
      <c r="H497">
        <v>2017</v>
      </c>
      <c r="I497"/>
      <c r="J497">
        <v>63768.655550896117</v>
      </c>
      <c r="K497">
        <v>599425.36217842356</v>
      </c>
      <c r="L497">
        <v>663194.01772931963</v>
      </c>
      <c r="M497" t="s">
        <v>1594</v>
      </c>
    </row>
    <row r="498" spans="1:13" x14ac:dyDescent="0.25">
      <c r="A498" s="386" t="s">
        <v>986</v>
      </c>
      <c r="B498">
        <v>81771007</v>
      </c>
      <c r="C498" t="s">
        <v>810</v>
      </c>
      <c r="D498" t="s">
        <v>2242</v>
      </c>
      <c r="H498">
        <v>2017</v>
      </c>
      <c r="I498"/>
      <c r="J498">
        <v>63768.655550896117</v>
      </c>
      <c r="K498">
        <v>599425.36217842356</v>
      </c>
      <c r="L498">
        <v>663194.01772931963</v>
      </c>
      <c r="M498" t="s">
        <v>1594</v>
      </c>
    </row>
    <row r="499" spans="1:13" x14ac:dyDescent="0.25">
      <c r="A499" s="386" t="s">
        <v>986</v>
      </c>
      <c r="B499">
        <v>81771008</v>
      </c>
      <c r="C499" t="s">
        <v>810</v>
      </c>
      <c r="D499" t="s">
        <v>2242</v>
      </c>
      <c r="H499">
        <v>2017</v>
      </c>
      <c r="I499"/>
      <c r="J499">
        <v>63768.655550896117</v>
      </c>
      <c r="K499">
        <v>599425.36217842356</v>
      </c>
      <c r="L499">
        <v>663194.01772931963</v>
      </c>
      <c r="M499" t="s">
        <v>1594</v>
      </c>
    </row>
    <row r="500" spans="1:13" x14ac:dyDescent="0.25">
      <c r="A500" s="386" t="s">
        <v>986</v>
      </c>
      <c r="B500">
        <v>81771009</v>
      </c>
      <c r="C500" t="s">
        <v>810</v>
      </c>
      <c r="D500" t="s">
        <v>2242</v>
      </c>
      <c r="H500">
        <v>2017</v>
      </c>
      <c r="I500"/>
      <c r="J500">
        <v>63768.655550896117</v>
      </c>
      <c r="K500">
        <v>599425.36217842356</v>
      </c>
      <c r="L500">
        <v>663194.01772931963</v>
      </c>
      <c r="M500" t="s">
        <v>1594</v>
      </c>
    </row>
    <row r="501" spans="1:13" x14ac:dyDescent="0.25">
      <c r="A501" s="386" t="s">
        <v>986</v>
      </c>
      <c r="B501">
        <v>81771010</v>
      </c>
      <c r="C501" t="s">
        <v>2224</v>
      </c>
      <c r="D501" t="s">
        <v>2650</v>
      </c>
      <c r="E501">
        <v>631505</v>
      </c>
      <c r="H501">
        <v>2017</v>
      </c>
      <c r="I501">
        <v>1708</v>
      </c>
      <c r="J501">
        <v>89276.117771254561</v>
      </c>
      <c r="K501">
        <v>599425.36217842356</v>
      </c>
      <c r="L501">
        <v>688701.47994967806</v>
      </c>
      <c r="M501" t="s">
        <v>2684</v>
      </c>
    </row>
    <row r="502" spans="1:13" x14ac:dyDescent="0.25">
      <c r="A502" s="386" t="s">
        <v>986</v>
      </c>
      <c r="B502">
        <v>81771011</v>
      </c>
      <c r="C502" t="s">
        <v>2224</v>
      </c>
      <c r="D502" t="s">
        <v>2659</v>
      </c>
      <c r="E502">
        <v>631505</v>
      </c>
      <c r="G502" t="s">
        <v>527</v>
      </c>
      <c r="H502">
        <v>2017</v>
      </c>
      <c r="I502">
        <v>1708</v>
      </c>
      <c r="J502">
        <v>89276.117771254561</v>
      </c>
      <c r="K502">
        <v>599425.36217842356</v>
      </c>
      <c r="L502">
        <v>688701.47994967806</v>
      </c>
      <c r="M502" t="s">
        <v>2685</v>
      </c>
    </row>
    <row r="503" spans="1:13" x14ac:dyDescent="0.25">
      <c r="A503" s="386" t="s">
        <v>986</v>
      </c>
      <c r="B503">
        <v>81771012</v>
      </c>
      <c r="C503" t="s">
        <v>2224</v>
      </c>
      <c r="D503" t="s">
        <v>2666</v>
      </c>
      <c r="E503">
        <v>632015</v>
      </c>
      <c r="G503" t="s">
        <v>527</v>
      </c>
      <c r="H503">
        <v>2017</v>
      </c>
      <c r="I503">
        <v>1709</v>
      </c>
      <c r="J503">
        <v>89276.117771254561</v>
      </c>
      <c r="K503">
        <v>599425.36217842356</v>
      </c>
      <c r="L503">
        <v>688701.47994967806</v>
      </c>
      <c r="M503" t="s">
        <v>2689</v>
      </c>
    </row>
    <row r="504" spans="1:13" x14ac:dyDescent="0.25">
      <c r="A504" s="386" t="s">
        <v>986</v>
      </c>
      <c r="B504">
        <v>81771013</v>
      </c>
      <c r="C504" t="s">
        <v>2224</v>
      </c>
      <c r="D504" t="s">
        <v>2696</v>
      </c>
      <c r="E504">
        <v>632025</v>
      </c>
      <c r="G504" t="s">
        <v>527</v>
      </c>
      <c r="H504">
        <v>2017</v>
      </c>
      <c r="I504">
        <v>1708</v>
      </c>
      <c r="J504">
        <v>89276.117771254561</v>
      </c>
      <c r="K504">
        <v>599425.36217842356</v>
      </c>
      <c r="L504">
        <v>688701.47994967806</v>
      </c>
      <c r="M504" t="s">
        <v>2730</v>
      </c>
    </row>
    <row r="505" spans="1:13" x14ac:dyDescent="0.25">
      <c r="A505" s="386" t="s">
        <v>986</v>
      </c>
      <c r="B505">
        <v>81771014</v>
      </c>
      <c r="C505" t="s">
        <v>2224</v>
      </c>
      <c r="D505" t="s">
        <v>2724</v>
      </c>
      <c r="E505">
        <v>631005</v>
      </c>
      <c r="G505" t="s">
        <v>527</v>
      </c>
      <c r="H505">
        <v>2017</v>
      </c>
      <c r="I505">
        <v>1709</v>
      </c>
      <c r="J505">
        <v>89276.117771254561</v>
      </c>
      <c r="K505">
        <v>599425.36217842356</v>
      </c>
      <c r="L505">
        <v>688701.47994967806</v>
      </c>
      <c r="M505" t="s">
        <v>2731</v>
      </c>
    </row>
    <row r="506" spans="1:13" x14ac:dyDescent="0.25">
      <c r="A506" s="386" t="s">
        <v>986</v>
      </c>
      <c r="B506">
        <v>81771015</v>
      </c>
      <c r="C506" t="s">
        <v>2224</v>
      </c>
      <c r="D506" t="s">
        <v>2242</v>
      </c>
      <c r="H506">
        <v>2017</v>
      </c>
      <c r="I506"/>
      <c r="J506">
        <v>59529.315329872537</v>
      </c>
      <c r="K506">
        <v>399696.83150057279</v>
      </c>
      <c r="L506">
        <v>459226.14683044533</v>
      </c>
      <c r="M506" t="s">
        <v>1594</v>
      </c>
    </row>
    <row r="507" spans="1:13" x14ac:dyDescent="0.25">
      <c r="A507" s="386" t="s">
        <v>986</v>
      </c>
      <c r="B507">
        <v>81771016</v>
      </c>
      <c r="C507" t="s">
        <v>2224</v>
      </c>
      <c r="D507" t="s">
        <v>2738</v>
      </c>
      <c r="E507">
        <v>633505</v>
      </c>
      <c r="G507" t="s">
        <v>527</v>
      </c>
      <c r="H507">
        <v>2017</v>
      </c>
      <c r="I507">
        <v>1711</v>
      </c>
      <c r="J507">
        <v>89276.117771254561</v>
      </c>
      <c r="K507">
        <v>599425.36217842356</v>
      </c>
      <c r="L507">
        <v>688701.47994967806</v>
      </c>
      <c r="M507" t="s">
        <v>2739</v>
      </c>
    </row>
    <row r="508" spans="1:13" x14ac:dyDescent="0.25">
      <c r="A508" s="386" t="s">
        <v>986</v>
      </c>
      <c r="B508">
        <v>81771017</v>
      </c>
      <c r="C508" t="s">
        <v>2224</v>
      </c>
      <c r="D508" t="s">
        <v>2755</v>
      </c>
      <c r="E508">
        <v>633505</v>
      </c>
      <c r="H508">
        <v>2017</v>
      </c>
      <c r="I508">
        <v>1711</v>
      </c>
      <c r="J508">
        <v>89276.117771254561</v>
      </c>
      <c r="K508">
        <v>599425.36217842356</v>
      </c>
      <c r="L508">
        <v>688701.47994967806</v>
      </c>
      <c r="M508" t="s">
        <v>2756</v>
      </c>
    </row>
    <row r="509" spans="1:13" x14ac:dyDescent="0.25">
      <c r="A509" s="386" t="s">
        <v>986</v>
      </c>
      <c r="B509">
        <v>81771018</v>
      </c>
      <c r="C509" t="s">
        <v>2224</v>
      </c>
      <c r="D509" t="s">
        <v>2757</v>
      </c>
      <c r="E509">
        <v>633505</v>
      </c>
      <c r="H509">
        <v>2017</v>
      </c>
      <c r="I509">
        <v>1711</v>
      </c>
      <c r="J509">
        <v>89276.117771254561</v>
      </c>
      <c r="K509">
        <v>599425.36217842356</v>
      </c>
      <c r="L509">
        <v>688701.47994967806</v>
      </c>
      <c r="M509" t="s">
        <v>2756</v>
      </c>
    </row>
    <row r="510" spans="1:13" x14ac:dyDescent="0.25">
      <c r="A510" s="386" t="s">
        <v>986</v>
      </c>
      <c r="B510">
        <v>81771019</v>
      </c>
      <c r="C510" t="s">
        <v>2224</v>
      </c>
      <c r="D510" t="s">
        <v>2758</v>
      </c>
      <c r="E510">
        <v>633005</v>
      </c>
      <c r="G510" t="s">
        <v>527</v>
      </c>
      <c r="H510">
        <v>2017</v>
      </c>
      <c r="I510">
        <v>1709</v>
      </c>
      <c r="J510">
        <v>89276.117771254561</v>
      </c>
      <c r="K510">
        <v>599425.36217842356</v>
      </c>
      <c r="L510">
        <v>688701.47994967806</v>
      </c>
      <c r="M510" t="s">
        <v>2756</v>
      </c>
    </row>
    <row r="511" spans="1:13" x14ac:dyDescent="0.25">
      <c r="A511" s="386" t="s">
        <v>986</v>
      </c>
      <c r="B511">
        <v>81771020</v>
      </c>
      <c r="C511" t="s">
        <v>2224</v>
      </c>
      <c r="D511" t="s">
        <v>2772</v>
      </c>
      <c r="E511">
        <v>631005</v>
      </c>
      <c r="G511" t="s">
        <v>530</v>
      </c>
      <c r="H511">
        <v>2017</v>
      </c>
      <c r="I511">
        <v>1712</v>
      </c>
      <c r="J511">
        <v>89276.117771254561</v>
      </c>
      <c r="K511">
        <v>599425.36217842356</v>
      </c>
      <c r="L511">
        <v>688701.47994967806</v>
      </c>
      <c r="M511" t="s">
        <v>2773</v>
      </c>
    </row>
    <row r="512" spans="1:13" x14ac:dyDescent="0.25">
      <c r="A512" s="386" t="s">
        <v>986</v>
      </c>
      <c r="B512">
        <v>81771021</v>
      </c>
      <c r="C512" t="s">
        <v>2224</v>
      </c>
      <c r="D512" t="s">
        <v>2242</v>
      </c>
      <c r="H512">
        <v>2017</v>
      </c>
      <c r="I512"/>
      <c r="J512">
        <v>59529.315329872537</v>
      </c>
      <c r="K512">
        <v>399696.83150057279</v>
      </c>
      <c r="L512">
        <v>459226.14683044533</v>
      </c>
      <c r="M512" t="s">
        <v>1594</v>
      </c>
    </row>
    <row r="513" spans="1:13" x14ac:dyDescent="0.25">
      <c r="A513" s="386" t="s">
        <v>986</v>
      </c>
      <c r="B513">
        <v>81771022</v>
      </c>
      <c r="C513" t="s">
        <v>2224</v>
      </c>
      <c r="D513" t="s">
        <v>2242</v>
      </c>
      <c r="H513">
        <v>2017</v>
      </c>
      <c r="I513"/>
      <c r="J513">
        <v>59529.315329872537</v>
      </c>
      <c r="K513">
        <v>399696.83150057279</v>
      </c>
      <c r="L513">
        <v>459226.14683044533</v>
      </c>
      <c r="M513" t="s">
        <v>1594</v>
      </c>
    </row>
    <row r="514" spans="1:13" x14ac:dyDescent="0.25">
      <c r="A514" s="386" t="s">
        <v>986</v>
      </c>
      <c r="B514">
        <v>81771023</v>
      </c>
      <c r="C514" t="s">
        <v>2224</v>
      </c>
      <c r="D514" t="s">
        <v>2242</v>
      </c>
      <c r="H514">
        <v>2017</v>
      </c>
      <c r="I514"/>
      <c r="J514">
        <v>59529.315329872537</v>
      </c>
      <c r="K514">
        <v>399696.83150057279</v>
      </c>
      <c r="L514">
        <v>459226.14683044533</v>
      </c>
      <c r="M514" t="s">
        <v>1594</v>
      </c>
    </row>
    <row r="515" spans="1:13" x14ac:dyDescent="0.25">
      <c r="A515" s="386" t="s">
        <v>986</v>
      </c>
      <c r="B515">
        <v>81771024</v>
      </c>
      <c r="C515" t="s">
        <v>2224</v>
      </c>
      <c r="D515" t="s">
        <v>2242</v>
      </c>
      <c r="H515">
        <v>2017</v>
      </c>
      <c r="I515"/>
      <c r="J515">
        <v>59529.315329872537</v>
      </c>
      <c r="K515">
        <v>399696.83150057279</v>
      </c>
      <c r="L515">
        <v>459226.14683044533</v>
      </c>
      <c r="M515" t="s">
        <v>1594</v>
      </c>
    </row>
    <row r="516" spans="1:13" x14ac:dyDescent="0.25">
      <c r="A516" s="386" t="s">
        <v>986</v>
      </c>
      <c r="B516">
        <v>81771025</v>
      </c>
      <c r="C516" t="s">
        <v>2224</v>
      </c>
      <c r="D516" t="s">
        <v>2242</v>
      </c>
      <c r="H516">
        <v>2017</v>
      </c>
      <c r="I516"/>
      <c r="J516">
        <v>59529.315329872537</v>
      </c>
      <c r="K516">
        <v>399696.83150057279</v>
      </c>
      <c r="L516">
        <v>459226.14683044533</v>
      </c>
      <c r="M516" t="s">
        <v>1594</v>
      </c>
    </row>
    <row r="517" spans="1:13" x14ac:dyDescent="0.25">
      <c r="A517" s="386" t="s">
        <v>986</v>
      </c>
      <c r="B517">
        <v>81771026</v>
      </c>
      <c r="C517" t="s">
        <v>2224</v>
      </c>
      <c r="D517" t="s">
        <v>2242</v>
      </c>
      <c r="H517">
        <v>2017</v>
      </c>
      <c r="I517"/>
      <c r="J517">
        <v>59529.315329872537</v>
      </c>
      <c r="K517">
        <v>399696.83150057279</v>
      </c>
      <c r="L517">
        <v>459226.14683044533</v>
      </c>
      <c r="M517" t="s">
        <v>1594</v>
      </c>
    </row>
    <row r="518" spans="1:13" x14ac:dyDescent="0.25">
      <c r="A518" s="386" t="s">
        <v>986</v>
      </c>
      <c r="B518">
        <v>81771027</v>
      </c>
      <c r="C518" t="s">
        <v>2224</v>
      </c>
      <c r="D518" t="s">
        <v>2242</v>
      </c>
      <c r="H518">
        <v>2017</v>
      </c>
      <c r="I518"/>
      <c r="J518">
        <v>59529.315329872537</v>
      </c>
      <c r="K518">
        <v>399696.83150057279</v>
      </c>
      <c r="L518">
        <v>459226.14683044533</v>
      </c>
      <c r="M518" t="s">
        <v>1594</v>
      </c>
    </row>
    <row r="519" spans="1:13" x14ac:dyDescent="0.25">
      <c r="A519" s="386" t="s">
        <v>986</v>
      </c>
      <c r="B519">
        <v>81771028</v>
      </c>
      <c r="C519" t="s">
        <v>2224</v>
      </c>
      <c r="D519" t="s">
        <v>2242</v>
      </c>
      <c r="H519">
        <v>2017</v>
      </c>
      <c r="I519"/>
      <c r="J519">
        <v>59529.315329872537</v>
      </c>
      <c r="K519">
        <v>399696.83150057279</v>
      </c>
      <c r="L519">
        <v>459226.14683044533</v>
      </c>
      <c r="M519" t="s">
        <v>1594</v>
      </c>
    </row>
    <row r="520" spans="1:13" x14ac:dyDescent="0.25">
      <c r="A520" s="386" t="s">
        <v>986</v>
      </c>
      <c r="B520">
        <v>81771029</v>
      </c>
      <c r="C520" t="s">
        <v>2224</v>
      </c>
      <c r="D520" t="s">
        <v>2421</v>
      </c>
      <c r="H520">
        <v>2017</v>
      </c>
      <c r="I520"/>
      <c r="J520">
        <v>59529.315329872537</v>
      </c>
      <c r="K520">
        <v>399696.83150057279</v>
      </c>
      <c r="L520">
        <v>459226.14683044533</v>
      </c>
      <c r="M520" t="s">
        <v>1594</v>
      </c>
    </row>
    <row r="521" spans="1:13" x14ac:dyDescent="0.25">
      <c r="A521" s="386" t="s">
        <v>986</v>
      </c>
      <c r="B521">
        <v>81771030</v>
      </c>
      <c r="C521" t="s">
        <v>2224</v>
      </c>
      <c r="D521" t="s">
        <v>2421</v>
      </c>
      <c r="H521">
        <v>2017</v>
      </c>
      <c r="I521"/>
      <c r="J521">
        <v>59529.315329872537</v>
      </c>
      <c r="K521">
        <v>399696.83150057279</v>
      </c>
      <c r="L521">
        <v>459226.14683044533</v>
      </c>
      <c r="M521" t="s">
        <v>1594</v>
      </c>
    </row>
    <row r="522" spans="1:13" x14ac:dyDescent="0.25">
      <c r="A522" s="386" t="s">
        <v>986</v>
      </c>
      <c r="B522">
        <v>81771031</v>
      </c>
      <c r="C522" t="s">
        <v>2224</v>
      </c>
      <c r="D522" t="s">
        <v>2421</v>
      </c>
      <c r="H522">
        <v>2017</v>
      </c>
      <c r="I522"/>
      <c r="J522">
        <v>59529.315329872537</v>
      </c>
      <c r="K522">
        <v>399696.83150057279</v>
      </c>
      <c r="L522">
        <v>459226.14683044533</v>
      </c>
      <c r="M522" t="s">
        <v>1594</v>
      </c>
    </row>
    <row r="523" spans="1:13" x14ac:dyDescent="0.25">
      <c r="A523" s="386" t="s">
        <v>986</v>
      </c>
      <c r="B523">
        <v>81771032</v>
      </c>
      <c r="C523" t="s">
        <v>2224</v>
      </c>
      <c r="D523" t="s">
        <v>2421</v>
      </c>
      <c r="H523">
        <v>2017</v>
      </c>
      <c r="I523"/>
      <c r="J523">
        <v>59529.315329872537</v>
      </c>
      <c r="K523">
        <v>399696.83150057279</v>
      </c>
      <c r="L523">
        <v>459226.14683044533</v>
      </c>
      <c r="M523" t="s">
        <v>1594</v>
      </c>
    </row>
    <row r="524" spans="1:13" x14ac:dyDescent="0.25">
      <c r="A524" s="386" t="s">
        <v>986</v>
      </c>
      <c r="B524">
        <v>81771033</v>
      </c>
      <c r="C524" t="s">
        <v>2225</v>
      </c>
      <c r="D524" t="s">
        <v>2481</v>
      </c>
      <c r="E524" t="s">
        <v>2482</v>
      </c>
      <c r="H524">
        <v>2017</v>
      </c>
      <c r="I524">
        <v>1701</v>
      </c>
      <c r="J524">
        <v>89276.117771254561</v>
      </c>
      <c r="K524">
        <v>599425.36217842356</v>
      </c>
      <c r="L524">
        <v>688701.47994967806</v>
      </c>
      <c r="M524" t="s">
        <v>2533</v>
      </c>
    </row>
    <row r="525" spans="1:13" x14ac:dyDescent="0.25">
      <c r="A525" s="386" t="s">
        <v>986</v>
      </c>
      <c r="B525">
        <v>81771034</v>
      </c>
      <c r="C525" t="s">
        <v>2225</v>
      </c>
      <c r="D525" t="s">
        <v>2523</v>
      </c>
      <c r="E525">
        <v>649205</v>
      </c>
      <c r="G525" t="s">
        <v>527</v>
      </c>
      <c r="H525">
        <v>2017</v>
      </c>
      <c r="I525">
        <v>1701</v>
      </c>
      <c r="J525">
        <v>89276.117771254561</v>
      </c>
      <c r="K525">
        <v>599425.36217842356</v>
      </c>
      <c r="L525">
        <v>688701.47994967806</v>
      </c>
      <c r="M525" t="s">
        <v>2542</v>
      </c>
    </row>
    <row r="526" spans="1:13" x14ac:dyDescent="0.25">
      <c r="A526" s="386" t="s">
        <v>986</v>
      </c>
      <c r="B526">
        <v>81771035</v>
      </c>
      <c r="C526" t="s">
        <v>2225</v>
      </c>
      <c r="D526" t="s">
        <v>2565</v>
      </c>
      <c r="E526">
        <v>644505</v>
      </c>
      <c r="G526" t="s">
        <v>527</v>
      </c>
      <c r="H526">
        <v>2017</v>
      </c>
      <c r="I526">
        <v>1706</v>
      </c>
      <c r="J526">
        <v>89276.117771254561</v>
      </c>
      <c r="K526">
        <v>599425.36217842356</v>
      </c>
      <c r="L526">
        <v>688701.47994967806</v>
      </c>
      <c r="M526" t="s">
        <v>2587</v>
      </c>
    </row>
    <row r="527" spans="1:13" x14ac:dyDescent="0.25">
      <c r="A527" s="386" t="s">
        <v>986</v>
      </c>
      <c r="B527">
        <v>81771036</v>
      </c>
      <c r="C527" t="s">
        <v>2225</v>
      </c>
      <c r="D527" t="s">
        <v>2568</v>
      </c>
      <c r="E527">
        <v>644505</v>
      </c>
      <c r="G527" t="s">
        <v>530</v>
      </c>
      <c r="H527">
        <v>2017</v>
      </c>
      <c r="I527">
        <v>1705</v>
      </c>
      <c r="J527">
        <v>89276.117771254561</v>
      </c>
      <c r="K527">
        <v>599425.36217842356</v>
      </c>
      <c r="L527">
        <v>688701.47994967806</v>
      </c>
      <c r="M527" t="s">
        <v>2582</v>
      </c>
    </row>
    <row r="528" spans="1:13" x14ac:dyDescent="0.25">
      <c r="A528" s="386" t="s">
        <v>986</v>
      </c>
      <c r="B528">
        <v>81771037</v>
      </c>
      <c r="C528" t="s">
        <v>2225</v>
      </c>
      <c r="D528" t="s">
        <v>2569</v>
      </c>
      <c r="E528">
        <v>642005</v>
      </c>
      <c r="G528" t="s">
        <v>527</v>
      </c>
      <c r="H528">
        <v>2017</v>
      </c>
      <c r="I528">
        <v>1706</v>
      </c>
      <c r="J528">
        <v>89276.117771254561</v>
      </c>
      <c r="K528">
        <v>599425.36217842356</v>
      </c>
      <c r="L528">
        <v>688701.47994967806</v>
      </c>
      <c r="M528" t="s">
        <v>2588</v>
      </c>
    </row>
    <row r="529" spans="1:13" x14ac:dyDescent="0.25">
      <c r="A529" s="386" t="s">
        <v>986</v>
      </c>
      <c r="B529">
        <v>81771038</v>
      </c>
      <c r="C529" t="s">
        <v>2225</v>
      </c>
      <c r="D529" t="s">
        <v>2570</v>
      </c>
      <c r="E529">
        <v>649105</v>
      </c>
      <c r="G529" t="s">
        <v>527</v>
      </c>
      <c r="H529">
        <v>2017</v>
      </c>
      <c r="I529">
        <v>1708</v>
      </c>
      <c r="J529">
        <v>89276.117771254561</v>
      </c>
      <c r="K529">
        <v>599425.36217842356</v>
      </c>
      <c r="L529">
        <v>688701.47994967806</v>
      </c>
      <c r="M529" t="s">
        <v>2641</v>
      </c>
    </row>
    <row r="530" spans="1:13" x14ac:dyDescent="0.25">
      <c r="A530" s="386" t="s">
        <v>986</v>
      </c>
      <c r="B530">
        <v>81771039</v>
      </c>
      <c r="C530" t="s">
        <v>2225</v>
      </c>
      <c r="D530" t="s">
        <v>2571</v>
      </c>
      <c r="E530">
        <v>649005</v>
      </c>
      <c r="G530" t="s">
        <v>527</v>
      </c>
      <c r="H530">
        <v>2017</v>
      </c>
      <c r="I530">
        <v>1708</v>
      </c>
      <c r="J530">
        <v>89276.117771254561</v>
      </c>
      <c r="K530">
        <v>599425.36217842356</v>
      </c>
      <c r="L530">
        <v>688701.47994967806</v>
      </c>
      <c r="M530" t="s">
        <v>2641</v>
      </c>
    </row>
    <row r="531" spans="1:13" x14ac:dyDescent="0.25">
      <c r="A531" s="386" t="s">
        <v>986</v>
      </c>
      <c r="B531">
        <v>81771040</v>
      </c>
      <c r="C531" t="s">
        <v>2225</v>
      </c>
      <c r="D531" t="s">
        <v>2581</v>
      </c>
      <c r="E531">
        <v>644505</v>
      </c>
      <c r="G531" t="s">
        <v>527</v>
      </c>
      <c r="H531">
        <v>2017</v>
      </c>
      <c r="I531">
        <v>1707</v>
      </c>
      <c r="J531">
        <v>89276.117771254561</v>
      </c>
      <c r="K531">
        <v>599425.36217842356</v>
      </c>
      <c r="L531">
        <v>688701.47994967806</v>
      </c>
      <c r="M531" t="s">
        <v>2614</v>
      </c>
    </row>
    <row r="532" spans="1:13" x14ac:dyDescent="0.25">
      <c r="A532" s="386" t="s">
        <v>986</v>
      </c>
      <c r="B532">
        <v>81771041</v>
      </c>
      <c r="C532" t="s">
        <v>2225</v>
      </c>
      <c r="D532" t="s">
        <v>2593</v>
      </c>
      <c r="E532">
        <v>649205</v>
      </c>
      <c r="G532" t="s">
        <v>527</v>
      </c>
      <c r="H532">
        <v>2017</v>
      </c>
      <c r="I532">
        <v>1705</v>
      </c>
      <c r="J532">
        <v>89276.117771254561</v>
      </c>
      <c r="K532">
        <v>599425.36217842356</v>
      </c>
      <c r="L532">
        <v>688701.47994967806</v>
      </c>
      <c r="M532" t="s">
        <v>2615</v>
      </c>
    </row>
    <row r="533" spans="1:13" x14ac:dyDescent="0.25">
      <c r="A533" s="386" t="s">
        <v>986</v>
      </c>
      <c r="B533">
        <v>81771042</v>
      </c>
      <c r="C533" t="s">
        <v>2225</v>
      </c>
      <c r="D533" t="s">
        <v>2592</v>
      </c>
      <c r="E533">
        <v>642005</v>
      </c>
      <c r="G533" t="s">
        <v>527</v>
      </c>
      <c r="H533">
        <v>2017</v>
      </c>
      <c r="I533">
        <v>1704</v>
      </c>
      <c r="J533">
        <v>89276.117771254561</v>
      </c>
      <c r="K533">
        <v>599425.36217842356</v>
      </c>
      <c r="L533">
        <v>688701.47994967806</v>
      </c>
      <c r="M533" t="s">
        <v>2616</v>
      </c>
    </row>
    <row r="534" spans="1:13" x14ac:dyDescent="0.25">
      <c r="A534" s="386" t="s">
        <v>986</v>
      </c>
      <c r="B534">
        <v>81771043</v>
      </c>
      <c r="C534" t="s">
        <v>2225</v>
      </c>
      <c r="D534" t="s">
        <v>2612</v>
      </c>
      <c r="E534">
        <v>642505</v>
      </c>
      <c r="H534">
        <v>2017</v>
      </c>
      <c r="I534">
        <v>1708</v>
      </c>
      <c r="J534">
        <v>89276.117771254561</v>
      </c>
      <c r="K534">
        <v>599425.36217842356</v>
      </c>
      <c r="L534">
        <v>688701.47994967806</v>
      </c>
      <c r="M534" t="s">
        <v>2642</v>
      </c>
    </row>
    <row r="535" spans="1:13" x14ac:dyDescent="0.25">
      <c r="A535" s="386" t="s">
        <v>986</v>
      </c>
      <c r="B535">
        <v>81771044</v>
      </c>
      <c r="C535" t="s">
        <v>2225</v>
      </c>
      <c r="D535" t="s">
        <v>2620</v>
      </c>
      <c r="E535">
        <v>649205</v>
      </c>
      <c r="G535" t="s">
        <v>527</v>
      </c>
      <c r="H535">
        <v>2017</v>
      </c>
      <c r="I535">
        <v>1708</v>
      </c>
      <c r="J535">
        <v>89276.117771254561</v>
      </c>
      <c r="K535">
        <v>599425.36217842356</v>
      </c>
      <c r="L535">
        <v>688701.47994967806</v>
      </c>
      <c r="M535" t="s">
        <v>2643</v>
      </c>
    </row>
    <row r="536" spans="1:13" x14ac:dyDescent="0.25">
      <c r="A536" s="386" t="s">
        <v>986</v>
      </c>
      <c r="B536">
        <v>81771045</v>
      </c>
      <c r="C536" t="s">
        <v>2225</v>
      </c>
      <c r="D536" t="s">
        <v>2621</v>
      </c>
      <c r="E536">
        <v>649205</v>
      </c>
      <c r="G536" t="s">
        <v>527</v>
      </c>
      <c r="H536">
        <v>2017</v>
      </c>
      <c r="I536">
        <v>1709</v>
      </c>
      <c r="J536">
        <v>89276.117771254561</v>
      </c>
      <c r="K536">
        <v>599425.36217842356</v>
      </c>
      <c r="L536">
        <v>688701.47994967806</v>
      </c>
      <c r="M536" t="s">
        <v>2690</v>
      </c>
    </row>
    <row r="537" spans="1:13" x14ac:dyDescent="0.25">
      <c r="A537" s="386" t="s">
        <v>986</v>
      </c>
      <c r="B537">
        <v>81771046</v>
      </c>
      <c r="C537" t="s">
        <v>2225</v>
      </c>
      <c r="D537" t="s">
        <v>2622</v>
      </c>
      <c r="E537">
        <v>642005</v>
      </c>
      <c r="G537" t="s">
        <v>527</v>
      </c>
      <c r="H537">
        <v>2017</v>
      </c>
      <c r="I537">
        <v>1709</v>
      </c>
      <c r="J537">
        <v>89276.117771254561</v>
      </c>
      <c r="K537">
        <v>599425.36217842356</v>
      </c>
      <c r="L537">
        <v>688701.47994967806</v>
      </c>
      <c r="M537" t="s">
        <v>2690</v>
      </c>
    </row>
    <row r="538" spans="1:13" x14ac:dyDescent="0.25">
      <c r="A538" s="386" t="s">
        <v>986</v>
      </c>
      <c r="B538">
        <v>81771047</v>
      </c>
      <c r="C538" t="s">
        <v>2225</v>
      </c>
      <c r="D538" t="s">
        <v>2627</v>
      </c>
      <c r="E538">
        <v>649005</v>
      </c>
      <c r="H538">
        <v>2017</v>
      </c>
      <c r="I538">
        <v>1708</v>
      </c>
      <c r="J538">
        <v>89276.117771254561</v>
      </c>
      <c r="K538">
        <v>599425.36217842356</v>
      </c>
      <c r="L538">
        <v>688701.47994967806</v>
      </c>
      <c r="M538" t="s">
        <v>2636</v>
      </c>
    </row>
    <row r="539" spans="1:13" x14ac:dyDescent="0.25">
      <c r="A539" s="386" t="s">
        <v>986</v>
      </c>
      <c r="B539">
        <v>81771048</v>
      </c>
      <c r="C539" t="s">
        <v>2225</v>
      </c>
      <c r="D539" t="s">
        <v>2634</v>
      </c>
      <c r="E539">
        <v>649205</v>
      </c>
      <c r="G539" t="s">
        <v>527</v>
      </c>
      <c r="H539">
        <v>2017</v>
      </c>
      <c r="I539">
        <v>1708</v>
      </c>
      <c r="J539">
        <v>89276.117771254561</v>
      </c>
      <c r="K539">
        <v>599425.36217842356</v>
      </c>
      <c r="L539">
        <v>688701.47994967806</v>
      </c>
      <c r="M539" t="s">
        <v>2644</v>
      </c>
    </row>
    <row r="540" spans="1:13" x14ac:dyDescent="0.25">
      <c r="A540" s="386" t="s">
        <v>986</v>
      </c>
      <c r="B540">
        <v>81771049</v>
      </c>
      <c r="C540" t="s">
        <v>2226</v>
      </c>
      <c r="D540" t="s">
        <v>2242</v>
      </c>
      <c r="H540">
        <v>2017</v>
      </c>
      <c r="I540"/>
      <c r="J540">
        <v>127537.31110179223</v>
      </c>
      <c r="K540">
        <v>599425.36217842356</v>
      </c>
      <c r="L540">
        <v>726962.67328021582</v>
      </c>
      <c r="M540" t="s">
        <v>1594</v>
      </c>
    </row>
    <row r="541" spans="1:13" x14ac:dyDescent="0.25">
      <c r="A541" s="386" t="s">
        <v>986</v>
      </c>
      <c r="B541">
        <v>81771050</v>
      </c>
      <c r="C541" t="s">
        <v>2226</v>
      </c>
      <c r="D541" t="s">
        <v>2242</v>
      </c>
      <c r="H541">
        <v>2017</v>
      </c>
      <c r="I541"/>
      <c r="J541">
        <v>127537.31110179223</v>
      </c>
      <c r="K541">
        <v>599425.36217842356</v>
      </c>
      <c r="L541">
        <v>726962.67328021582</v>
      </c>
      <c r="M541" t="s">
        <v>1594</v>
      </c>
    </row>
    <row r="542" spans="1:13" x14ac:dyDescent="0.25">
      <c r="A542" s="386" t="s">
        <v>986</v>
      </c>
      <c r="B542">
        <v>81771051</v>
      </c>
      <c r="C542" t="s">
        <v>2226</v>
      </c>
      <c r="D542" t="s">
        <v>2242</v>
      </c>
      <c r="H542">
        <v>2017</v>
      </c>
      <c r="I542"/>
      <c r="J542">
        <v>127537.31110179223</v>
      </c>
      <c r="K542">
        <v>599425.36217842356</v>
      </c>
      <c r="L542">
        <v>726962.67328021582</v>
      </c>
      <c r="M542" t="s">
        <v>1594</v>
      </c>
    </row>
    <row r="543" spans="1:13" x14ac:dyDescent="0.25">
      <c r="A543" s="386" t="s">
        <v>986</v>
      </c>
      <c r="B543">
        <v>81771052</v>
      </c>
      <c r="C543" t="s">
        <v>2226</v>
      </c>
      <c r="D543" t="s">
        <v>2242</v>
      </c>
      <c r="H543">
        <v>2017</v>
      </c>
      <c r="I543"/>
      <c r="J543">
        <v>127537.31110179223</v>
      </c>
      <c r="K543">
        <v>599425.36217842356</v>
      </c>
      <c r="L543">
        <v>726962.67328021582</v>
      </c>
      <c r="M543" t="s">
        <v>1594</v>
      </c>
    </row>
    <row r="544" spans="1:13" x14ac:dyDescent="0.25">
      <c r="A544" s="386" t="s">
        <v>986</v>
      </c>
      <c r="B544">
        <v>81771053</v>
      </c>
      <c r="C544" t="s">
        <v>2226</v>
      </c>
      <c r="D544" t="s">
        <v>2242</v>
      </c>
      <c r="H544">
        <v>2017</v>
      </c>
      <c r="I544"/>
      <c r="J544">
        <v>127537.31110179223</v>
      </c>
      <c r="K544">
        <v>599425.36217842356</v>
      </c>
      <c r="L544">
        <v>726962.67328021582</v>
      </c>
      <c r="M544" t="s">
        <v>1594</v>
      </c>
    </row>
    <row r="545" spans="1:13" x14ac:dyDescent="0.25">
      <c r="A545" s="386" t="s">
        <v>986</v>
      </c>
      <c r="B545">
        <v>81771054</v>
      </c>
      <c r="C545" t="s">
        <v>2226</v>
      </c>
      <c r="D545" t="s">
        <v>2242</v>
      </c>
      <c r="H545">
        <v>2017</v>
      </c>
      <c r="I545"/>
      <c r="J545">
        <v>127537.31110179223</v>
      </c>
      <c r="K545">
        <v>599425.36217842356</v>
      </c>
      <c r="L545">
        <v>726962.67328021582</v>
      </c>
      <c r="M545" t="s">
        <v>1594</v>
      </c>
    </row>
    <row r="546" spans="1:13" x14ac:dyDescent="0.25">
      <c r="A546" s="386" t="s">
        <v>986</v>
      </c>
      <c r="B546">
        <v>81771055</v>
      </c>
      <c r="C546" t="s">
        <v>2226</v>
      </c>
      <c r="D546" t="s">
        <v>2242</v>
      </c>
      <c r="H546">
        <v>2017</v>
      </c>
      <c r="I546"/>
      <c r="J546">
        <v>127537.31110179223</v>
      </c>
      <c r="K546">
        <v>599425.36217842356</v>
      </c>
      <c r="L546">
        <v>726962.67328021582</v>
      </c>
      <c r="M546" t="s">
        <v>1594</v>
      </c>
    </row>
    <row r="547" spans="1:13" x14ac:dyDescent="0.25">
      <c r="A547" s="386" t="s">
        <v>986</v>
      </c>
      <c r="B547">
        <v>81771056</v>
      </c>
      <c r="C547" t="s">
        <v>2226</v>
      </c>
      <c r="D547" t="s">
        <v>2242</v>
      </c>
      <c r="H547">
        <v>2017</v>
      </c>
      <c r="I547"/>
      <c r="J547">
        <v>127537.31110179223</v>
      </c>
      <c r="K547">
        <v>599425.36217842356</v>
      </c>
      <c r="L547">
        <v>726962.67328021582</v>
      </c>
      <c r="M547" t="s">
        <v>1594</v>
      </c>
    </row>
    <row r="548" spans="1:13" x14ac:dyDescent="0.25">
      <c r="A548" s="386" t="s">
        <v>986</v>
      </c>
      <c r="B548">
        <v>81771057</v>
      </c>
      <c r="C548" t="s">
        <v>2226</v>
      </c>
      <c r="D548" t="s">
        <v>2242</v>
      </c>
      <c r="H548">
        <v>2017</v>
      </c>
      <c r="I548"/>
      <c r="J548">
        <v>127537.31110179223</v>
      </c>
      <c r="K548">
        <v>599425.36217842356</v>
      </c>
      <c r="L548">
        <v>726962.67328021582</v>
      </c>
      <c r="M548" t="s">
        <v>1594</v>
      </c>
    </row>
    <row r="549" spans="1:13" x14ac:dyDescent="0.25">
      <c r="A549" s="386" t="s">
        <v>986</v>
      </c>
      <c r="B549">
        <v>81771058</v>
      </c>
      <c r="C549" t="s">
        <v>2226</v>
      </c>
      <c r="D549" t="s">
        <v>2242</v>
      </c>
      <c r="H549">
        <v>2017</v>
      </c>
      <c r="I549"/>
      <c r="J549">
        <v>127537.31110179223</v>
      </c>
      <c r="K549">
        <v>599425.36217842356</v>
      </c>
      <c r="L549">
        <v>726962.67328021582</v>
      </c>
      <c r="M549" t="s">
        <v>1594</v>
      </c>
    </row>
    <row r="550" spans="1:13" x14ac:dyDescent="0.25">
      <c r="A550" s="386" t="s">
        <v>986</v>
      </c>
      <c r="B550">
        <v>81771059</v>
      </c>
      <c r="C550" t="s">
        <v>2226</v>
      </c>
      <c r="D550" t="s">
        <v>2242</v>
      </c>
      <c r="H550">
        <v>2017</v>
      </c>
      <c r="I550"/>
      <c r="J550">
        <v>127537.31110179223</v>
      </c>
      <c r="K550">
        <v>599425.36217842356</v>
      </c>
      <c r="L550">
        <v>726962.67328021582</v>
      </c>
      <c r="M550" t="s">
        <v>1594</v>
      </c>
    </row>
    <row r="551" spans="1:13" x14ac:dyDescent="0.25">
      <c r="A551" s="386" t="s">
        <v>986</v>
      </c>
      <c r="B551">
        <v>81771060</v>
      </c>
      <c r="C551" t="s">
        <v>2226</v>
      </c>
      <c r="D551" t="s">
        <v>2242</v>
      </c>
      <c r="H551">
        <v>2017</v>
      </c>
      <c r="I551"/>
      <c r="J551">
        <v>127537.31110179223</v>
      </c>
      <c r="K551">
        <v>599425.36217842356</v>
      </c>
      <c r="L551">
        <v>726962.67328021582</v>
      </c>
      <c r="M551" t="s">
        <v>1594</v>
      </c>
    </row>
    <row r="552" spans="1:13" x14ac:dyDescent="0.25">
      <c r="A552" s="386" t="s">
        <v>986</v>
      </c>
      <c r="B552">
        <v>81771061</v>
      </c>
      <c r="C552" t="s">
        <v>2226</v>
      </c>
      <c r="D552" t="s">
        <v>2242</v>
      </c>
      <c r="H552">
        <v>2017</v>
      </c>
      <c r="I552"/>
      <c r="J552">
        <v>127537.31110179223</v>
      </c>
      <c r="K552">
        <v>599425.36217842356</v>
      </c>
      <c r="L552">
        <v>726962.67328021582</v>
      </c>
      <c r="M552" t="s">
        <v>1594</v>
      </c>
    </row>
    <row r="553" spans="1:13" x14ac:dyDescent="0.25">
      <c r="A553" s="386" t="s">
        <v>986</v>
      </c>
      <c r="B553">
        <v>81771062</v>
      </c>
      <c r="C553" t="s">
        <v>2226</v>
      </c>
      <c r="D553" t="s">
        <v>2242</v>
      </c>
      <c r="H553">
        <v>2017</v>
      </c>
      <c r="I553"/>
      <c r="J553">
        <v>127537.31110179223</v>
      </c>
      <c r="K553">
        <v>599425.36217842356</v>
      </c>
      <c r="L553">
        <v>726962.67328021582</v>
      </c>
      <c r="M553" t="s">
        <v>1594</v>
      </c>
    </row>
    <row r="554" spans="1:13" x14ac:dyDescent="0.25">
      <c r="A554" s="386" t="s">
        <v>986</v>
      </c>
      <c r="B554">
        <v>81771063</v>
      </c>
      <c r="C554" t="s">
        <v>2226</v>
      </c>
      <c r="D554" t="s">
        <v>2242</v>
      </c>
      <c r="H554">
        <v>2017</v>
      </c>
      <c r="I554"/>
      <c r="J554">
        <v>127537.31110179223</v>
      </c>
      <c r="K554">
        <v>599425.36217842356</v>
      </c>
      <c r="L554">
        <v>726962.67328021582</v>
      </c>
      <c r="M554" t="s">
        <v>1594</v>
      </c>
    </row>
    <row r="555" spans="1:13" x14ac:dyDescent="0.25">
      <c r="A555" s="386" t="s">
        <v>986</v>
      </c>
      <c r="B555">
        <v>81771064</v>
      </c>
      <c r="C555" t="s">
        <v>2226</v>
      </c>
      <c r="D555" t="s">
        <v>2242</v>
      </c>
      <c r="H555">
        <v>2017</v>
      </c>
      <c r="I555"/>
      <c r="J555">
        <v>127537.31110179223</v>
      </c>
      <c r="K555">
        <v>599425.36217842356</v>
      </c>
      <c r="L555">
        <v>726962.67328021582</v>
      </c>
      <c r="M555" t="s">
        <v>1594</v>
      </c>
    </row>
    <row r="556" spans="1:13" x14ac:dyDescent="0.25">
      <c r="A556" s="386" t="s">
        <v>986</v>
      </c>
      <c r="B556">
        <v>81771065</v>
      </c>
      <c r="C556" t="s">
        <v>2226</v>
      </c>
      <c r="D556" t="s">
        <v>2242</v>
      </c>
      <c r="H556">
        <v>2017</v>
      </c>
      <c r="I556"/>
      <c r="J556">
        <v>127537.31110179223</v>
      </c>
      <c r="K556">
        <v>599425.36217842356</v>
      </c>
      <c r="L556">
        <v>726962.67328021582</v>
      </c>
      <c r="M556" t="s">
        <v>1594</v>
      </c>
    </row>
    <row r="557" spans="1:13" x14ac:dyDescent="0.25">
      <c r="A557" s="386" t="s">
        <v>986</v>
      </c>
      <c r="B557">
        <v>81771066</v>
      </c>
      <c r="C557" t="s">
        <v>2226</v>
      </c>
      <c r="D557" t="s">
        <v>2242</v>
      </c>
      <c r="H557">
        <v>2017</v>
      </c>
      <c r="I557"/>
      <c r="J557">
        <v>127537.31110179223</v>
      </c>
      <c r="K557">
        <v>599425.36217842356</v>
      </c>
      <c r="L557">
        <v>726962.67328021582</v>
      </c>
      <c r="M557" t="s">
        <v>1594</v>
      </c>
    </row>
    <row r="558" spans="1:13" x14ac:dyDescent="0.25">
      <c r="A558" s="386" t="s">
        <v>986</v>
      </c>
      <c r="B558">
        <v>81771067</v>
      </c>
      <c r="C558" t="s">
        <v>2227</v>
      </c>
      <c r="D558" t="s">
        <v>2718</v>
      </c>
      <c r="E558">
        <v>663505</v>
      </c>
      <c r="H558">
        <v>2017</v>
      </c>
      <c r="I558">
        <v>1701</v>
      </c>
      <c r="J558">
        <v>89276.117771254561</v>
      </c>
      <c r="K558">
        <v>599425.36217842356</v>
      </c>
      <c r="L558">
        <v>688701.47994967806</v>
      </c>
      <c r="M558" t="s">
        <v>2537</v>
      </c>
    </row>
    <row r="559" spans="1:13" x14ac:dyDescent="0.25">
      <c r="A559" s="386" t="s">
        <v>986</v>
      </c>
      <c r="B559">
        <v>81771068</v>
      </c>
      <c r="C559" t="s">
        <v>2227</v>
      </c>
      <c r="D559" t="s">
        <v>2719</v>
      </c>
      <c r="E559">
        <v>663505</v>
      </c>
      <c r="H559">
        <v>2017</v>
      </c>
      <c r="I559">
        <v>1701</v>
      </c>
      <c r="J559">
        <v>89276.117771254561</v>
      </c>
      <c r="K559">
        <v>599425.36217842356</v>
      </c>
      <c r="L559">
        <v>688701.47994967806</v>
      </c>
      <c r="M559" t="s">
        <v>2537</v>
      </c>
    </row>
    <row r="560" spans="1:13" x14ac:dyDescent="0.25">
      <c r="A560" s="386" t="s">
        <v>986</v>
      </c>
      <c r="B560">
        <v>81771069</v>
      </c>
      <c r="C560" t="s">
        <v>2227</v>
      </c>
      <c r="D560" t="s">
        <v>2555</v>
      </c>
      <c r="E560">
        <v>663505</v>
      </c>
      <c r="H560">
        <v>2017</v>
      </c>
      <c r="I560">
        <v>1701</v>
      </c>
      <c r="J560">
        <v>89276.117771254561</v>
      </c>
      <c r="K560">
        <v>599425.36217842356</v>
      </c>
      <c r="L560">
        <v>688701.47994967806</v>
      </c>
      <c r="M560" t="s">
        <v>2585</v>
      </c>
    </row>
    <row r="561" spans="1:13" x14ac:dyDescent="0.25">
      <c r="A561" s="386" t="s">
        <v>986</v>
      </c>
      <c r="B561">
        <v>81771070</v>
      </c>
      <c r="C561" t="s">
        <v>2227</v>
      </c>
      <c r="D561" t="s">
        <v>2524</v>
      </c>
      <c r="E561">
        <v>663505</v>
      </c>
      <c r="H561">
        <v>2017</v>
      </c>
      <c r="I561">
        <v>1702</v>
      </c>
      <c r="J561">
        <v>89276.117771254561</v>
      </c>
      <c r="K561">
        <v>599425.36217842356</v>
      </c>
      <c r="L561">
        <v>688701.47994967806</v>
      </c>
      <c r="M561" t="s">
        <v>2543</v>
      </c>
    </row>
    <row r="562" spans="1:13" x14ac:dyDescent="0.25">
      <c r="A562" s="386" t="s">
        <v>986</v>
      </c>
      <c r="B562">
        <v>81771071</v>
      </c>
      <c r="C562" t="s">
        <v>2227</v>
      </c>
      <c r="D562" t="s">
        <v>2242</v>
      </c>
      <c r="H562">
        <v>2017</v>
      </c>
      <c r="I562"/>
      <c r="J562">
        <v>59529.315329872537</v>
      </c>
      <c r="K562">
        <v>399696.83150057279</v>
      </c>
      <c r="L562">
        <v>459226.14683044533</v>
      </c>
      <c r="M562" t="s">
        <v>1594</v>
      </c>
    </row>
    <row r="563" spans="1:13" x14ac:dyDescent="0.25">
      <c r="A563" s="386" t="s">
        <v>986</v>
      </c>
      <c r="B563">
        <v>81771072</v>
      </c>
      <c r="C563" t="s">
        <v>2227</v>
      </c>
      <c r="D563" t="s">
        <v>2242</v>
      </c>
      <c r="H563">
        <v>2017</v>
      </c>
      <c r="I563"/>
      <c r="J563">
        <v>59529.315329872537</v>
      </c>
      <c r="K563">
        <v>399696.83150057279</v>
      </c>
      <c r="L563">
        <v>459226.14683044533</v>
      </c>
      <c r="M563" t="s">
        <v>1594</v>
      </c>
    </row>
    <row r="564" spans="1:13" x14ac:dyDescent="0.25">
      <c r="A564" s="386" t="s">
        <v>986</v>
      </c>
      <c r="B564">
        <v>81771073</v>
      </c>
      <c r="C564" t="s">
        <v>2227</v>
      </c>
      <c r="D564" t="s">
        <v>2632</v>
      </c>
      <c r="E564">
        <v>662005</v>
      </c>
      <c r="H564">
        <v>2017</v>
      </c>
      <c r="I564">
        <v>1708</v>
      </c>
      <c r="J564">
        <v>89276.117771254561</v>
      </c>
      <c r="K564">
        <v>599425.36217842356</v>
      </c>
      <c r="L564">
        <v>688701.47994967806</v>
      </c>
      <c r="M564" t="s">
        <v>2645</v>
      </c>
    </row>
    <row r="565" spans="1:13" x14ac:dyDescent="0.25">
      <c r="A565" s="386" t="s">
        <v>986</v>
      </c>
      <c r="B565">
        <v>81771074</v>
      </c>
      <c r="C565" t="s">
        <v>2227</v>
      </c>
      <c r="D565" t="s">
        <v>2598</v>
      </c>
      <c r="E565">
        <v>661505</v>
      </c>
      <c r="H565">
        <v>2017</v>
      </c>
      <c r="I565">
        <v>1707</v>
      </c>
      <c r="J565">
        <v>89276.117771254561</v>
      </c>
      <c r="K565">
        <v>599425.36217842356</v>
      </c>
      <c r="L565">
        <v>688701.47994967806</v>
      </c>
      <c r="M565" t="s">
        <v>2617</v>
      </c>
    </row>
    <row r="566" spans="1:13" x14ac:dyDescent="0.25">
      <c r="A566" s="386" t="s">
        <v>986</v>
      </c>
      <c r="B566">
        <v>81771075</v>
      </c>
      <c r="C566" t="s">
        <v>2227</v>
      </c>
      <c r="D566" t="s">
        <v>2631</v>
      </c>
      <c r="E566">
        <v>662005</v>
      </c>
      <c r="H566">
        <v>2017</v>
      </c>
      <c r="I566">
        <v>1708</v>
      </c>
      <c r="J566">
        <v>89276.117771254561</v>
      </c>
      <c r="K566">
        <v>599425.36217842356</v>
      </c>
      <c r="L566">
        <v>688701.47994967806</v>
      </c>
      <c r="M566" t="s">
        <v>2645</v>
      </c>
    </row>
    <row r="567" spans="1:13" x14ac:dyDescent="0.25">
      <c r="A567" s="386" t="s">
        <v>986</v>
      </c>
      <c r="B567">
        <v>81771076</v>
      </c>
      <c r="C567" t="s">
        <v>2227</v>
      </c>
      <c r="D567" t="s">
        <v>2557</v>
      </c>
      <c r="E567">
        <v>662505</v>
      </c>
      <c r="H567">
        <v>2017</v>
      </c>
      <c r="I567">
        <v>1705</v>
      </c>
      <c r="J567">
        <v>89276.117771254561</v>
      </c>
      <c r="K567">
        <v>599425.36217842356</v>
      </c>
      <c r="L567">
        <v>688701.47994967806</v>
      </c>
      <c r="M567" t="s">
        <v>2583</v>
      </c>
    </row>
    <row r="568" spans="1:13" x14ac:dyDescent="0.25">
      <c r="A568" s="386" t="s">
        <v>986</v>
      </c>
      <c r="B568">
        <v>81771077</v>
      </c>
      <c r="C568" t="s">
        <v>2227</v>
      </c>
      <c r="D568" t="s">
        <v>2556</v>
      </c>
      <c r="E568">
        <v>663505</v>
      </c>
      <c r="H568">
        <v>2017</v>
      </c>
      <c r="I568">
        <v>1704</v>
      </c>
      <c r="J568">
        <v>89276.117771254561</v>
      </c>
      <c r="K568">
        <v>599425.36217842356</v>
      </c>
      <c r="L568">
        <v>688701.47994967806</v>
      </c>
      <c r="M568" t="s">
        <v>2586</v>
      </c>
    </row>
    <row r="569" spans="1:13" x14ac:dyDescent="0.25">
      <c r="A569" s="386" t="s">
        <v>986</v>
      </c>
      <c r="B569">
        <v>81771078</v>
      </c>
      <c r="C569" t="s">
        <v>2227</v>
      </c>
      <c r="D569" t="s">
        <v>2558</v>
      </c>
      <c r="E569">
        <v>662505</v>
      </c>
      <c r="H569">
        <v>2017</v>
      </c>
      <c r="I569">
        <v>1707</v>
      </c>
      <c r="J569">
        <v>89276.117771254561</v>
      </c>
      <c r="K569">
        <v>599425.36217842356</v>
      </c>
      <c r="L569">
        <v>688701.47994967806</v>
      </c>
      <c r="M569" t="s">
        <v>2618</v>
      </c>
    </row>
    <row r="570" spans="1:13" x14ac:dyDescent="0.25">
      <c r="A570" s="386" t="s">
        <v>986</v>
      </c>
      <c r="B570">
        <v>81771079</v>
      </c>
      <c r="C570" t="s">
        <v>2227</v>
      </c>
      <c r="D570" t="s">
        <v>2559</v>
      </c>
      <c r="E570">
        <v>663505</v>
      </c>
      <c r="H570">
        <v>2017</v>
      </c>
      <c r="I570">
        <v>1709</v>
      </c>
      <c r="J570">
        <v>89276.117771254561</v>
      </c>
      <c r="K570">
        <v>599425.36217842356</v>
      </c>
      <c r="L570">
        <v>688701.47994967806</v>
      </c>
      <c r="M570" t="s">
        <v>2691</v>
      </c>
    </row>
    <row r="571" spans="1:13" x14ac:dyDescent="0.25">
      <c r="A571" s="386" t="s">
        <v>986</v>
      </c>
      <c r="B571">
        <v>81771080</v>
      </c>
      <c r="C571" t="s">
        <v>2227</v>
      </c>
      <c r="D571" t="s">
        <v>2560</v>
      </c>
      <c r="E571">
        <v>663005</v>
      </c>
      <c r="H571">
        <v>2017</v>
      </c>
      <c r="I571">
        <v>1708</v>
      </c>
      <c r="J571">
        <v>89276.117771254561</v>
      </c>
      <c r="K571">
        <v>599425.36217842356</v>
      </c>
      <c r="L571">
        <v>688701.47994967806</v>
      </c>
      <c r="M571" t="s">
        <v>2646</v>
      </c>
    </row>
    <row r="572" spans="1:13" x14ac:dyDescent="0.25">
      <c r="A572" s="386" t="s">
        <v>986</v>
      </c>
      <c r="B572">
        <v>81771081</v>
      </c>
      <c r="C572" t="s">
        <v>2227</v>
      </c>
      <c r="D572" t="s">
        <v>2561</v>
      </c>
      <c r="E572">
        <v>661005</v>
      </c>
      <c r="H572">
        <v>2017</v>
      </c>
      <c r="I572">
        <v>1707</v>
      </c>
      <c r="J572">
        <v>89276.117771254561</v>
      </c>
      <c r="K572">
        <v>599425.36217842356</v>
      </c>
      <c r="L572">
        <v>688701.47994967806</v>
      </c>
      <c r="M572" t="s">
        <v>2618</v>
      </c>
    </row>
    <row r="573" spans="1:13" x14ac:dyDescent="0.25">
      <c r="A573" s="386" t="s">
        <v>986</v>
      </c>
      <c r="B573">
        <v>81771082</v>
      </c>
      <c r="C573" t="s">
        <v>2228</v>
      </c>
      <c r="D573" t="s">
        <v>2242</v>
      </c>
      <c r="H573">
        <v>2017</v>
      </c>
      <c r="I573"/>
      <c r="J573">
        <v>63768.655550896117</v>
      </c>
      <c r="K573">
        <v>599425.36217842356</v>
      </c>
      <c r="L573">
        <v>663194.01772931963</v>
      </c>
      <c r="M573" t="s">
        <v>1594</v>
      </c>
    </row>
    <row r="574" spans="1:13" x14ac:dyDescent="0.25">
      <c r="A574" s="386" t="s">
        <v>986</v>
      </c>
      <c r="B574">
        <v>81771083</v>
      </c>
      <c r="C574" t="s">
        <v>2228</v>
      </c>
      <c r="D574" t="s">
        <v>2242</v>
      </c>
      <c r="H574">
        <v>2017</v>
      </c>
      <c r="I574"/>
      <c r="J574">
        <v>63768.655550896117</v>
      </c>
      <c r="K574">
        <v>599425.36217842356</v>
      </c>
      <c r="L574">
        <v>663194.01772931963</v>
      </c>
      <c r="M574" t="s">
        <v>1594</v>
      </c>
    </row>
    <row r="575" spans="1:13" x14ac:dyDescent="0.25">
      <c r="A575" s="386" t="s">
        <v>986</v>
      </c>
      <c r="B575">
        <v>81771084</v>
      </c>
      <c r="C575" t="s">
        <v>2228</v>
      </c>
      <c r="D575" t="s">
        <v>2242</v>
      </c>
      <c r="H575">
        <v>2017</v>
      </c>
      <c r="I575"/>
      <c r="J575">
        <v>63768.655550896117</v>
      </c>
      <c r="K575">
        <v>599425.36217842356</v>
      </c>
      <c r="L575">
        <v>663194.01772931963</v>
      </c>
      <c r="M575" t="s">
        <v>1594</v>
      </c>
    </row>
    <row r="576" spans="1:13" x14ac:dyDescent="0.25">
      <c r="A576" s="386" t="s">
        <v>986</v>
      </c>
      <c r="B576">
        <v>81771085</v>
      </c>
      <c r="C576" t="s">
        <v>2228</v>
      </c>
      <c r="D576" t="s">
        <v>2242</v>
      </c>
      <c r="H576">
        <v>2017</v>
      </c>
      <c r="I576"/>
      <c r="J576">
        <v>63768.655550896117</v>
      </c>
      <c r="K576">
        <v>599425.36217842356</v>
      </c>
      <c r="L576">
        <v>663194.01772931963</v>
      </c>
      <c r="M576" t="s">
        <v>1594</v>
      </c>
    </row>
    <row r="577" spans="1:13" x14ac:dyDescent="0.25">
      <c r="A577" s="386" t="s">
        <v>986</v>
      </c>
      <c r="B577">
        <v>81771086</v>
      </c>
      <c r="C577" t="s">
        <v>2228</v>
      </c>
      <c r="D577" t="s">
        <v>2242</v>
      </c>
      <c r="H577">
        <v>2017</v>
      </c>
      <c r="I577"/>
      <c r="J577">
        <v>63768.655550896117</v>
      </c>
      <c r="K577">
        <v>599425.36217842356</v>
      </c>
      <c r="L577">
        <v>663194.01772931963</v>
      </c>
      <c r="M577" t="s">
        <v>1594</v>
      </c>
    </row>
    <row r="578" spans="1:13" x14ac:dyDescent="0.25">
      <c r="A578" s="386" t="s">
        <v>986</v>
      </c>
      <c r="B578">
        <v>81771087</v>
      </c>
      <c r="C578" t="s">
        <v>2228</v>
      </c>
      <c r="D578" t="s">
        <v>2242</v>
      </c>
      <c r="H578">
        <v>2017</v>
      </c>
      <c r="I578"/>
      <c r="J578">
        <v>63768.655550896117</v>
      </c>
      <c r="K578">
        <v>599425.36217842356</v>
      </c>
      <c r="L578">
        <v>663194.01772931963</v>
      </c>
      <c r="M578" t="s">
        <v>1594</v>
      </c>
    </row>
    <row r="579" spans="1:13" x14ac:dyDescent="0.25">
      <c r="A579" s="386" t="s">
        <v>986</v>
      </c>
      <c r="B579">
        <v>81771088</v>
      </c>
      <c r="C579" t="s">
        <v>2228</v>
      </c>
      <c r="D579" t="s">
        <v>2242</v>
      </c>
      <c r="H579">
        <v>2017</v>
      </c>
      <c r="I579"/>
      <c r="J579">
        <v>63768.655550896117</v>
      </c>
      <c r="K579">
        <v>599425.36217842356</v>
      </c>
      <c r="L579">
        <v>663194.01772931963</v>
      </c>
      <c r="M579" t="s">
        <v>1594</v>
      </c>
    </row>
    <row r="580" spans="1:13" x14ac:dyDescent="0.25">
      <c r="A580" s="386" t="s">
        <v>986</v>
      </c>
      <c r="B580">
        <v>81771089</v>
      </c>
      <c r="C580" t="s">
        <v>2228</v>
      </c>
      <c r="D580" t="s">
        <v>2242</v>
      </c>
      <c r="H580">
        <v>2017</v>
      </c>
      <c r="I580"/>
      <c r="J580">
        <v>63768.655550896117</v>
      </c>
      <c r="K580">
        <v>599425.36217842356</v>
      </c>
      <c r="L580">
        <v>663194.01772931963</v>
      </c>
      <c r="M580" t="s">
        <v>1594</v>
      </c>
    </row>
    <row r="581" spans="1:13" x14ac:dyDescent="0.25">
      <c r="A581" s="386" t="s">
        <v>986</v>
      </c>
      <c r="B581">
        <v>81771090</v>
      </c>
      <c r="C581" t="s">
        <v>2228</v>
      </c>
      <c r="D581" t="s">
        <v>2242</v>
      </c>
      <c r="H581">
        <v>2017</v>
      </c>
      <c r="I581"/>
      <c r="J581">
        <v>63768.655550896117</v>
      </c>
      <c r="K581">
        <v>599425.36217842356</v>
      </c>
      <c r="L581">
        <v>663194.01772931963</v>
      </c>
      <c r="M581" t="s">
        <v>1594</v>
      </c>
    </row>
    <row r="582" spans="1:13" x14ac:dyDescent="0.25">
      <c r="A582" s="386" t="s">
        <v>986</v>
      </c>
      <c r="B582">
        <v>81771091</v>
      </c>
      <c r="C582" t="s">
        <v>2228</v>
      </c>
      <c r="D582" t="s">
        <v>2242</v>
      </c>
      <c r="H582">
        <v>2017</v>
      </c>
      <c r="I582"/>
      <c r="J582">
        <v>63768.655550896117</v>
      </c>
      <c r="K582">
        <v>599425.36217842356</v>
      </c>
      <c r="L582">
        <v>663194.01772931963</v>
      </c>
      <c r="M582" t="s">
        <v>1594</v>
      </c>
    </row>
    <row r="583" spans="1:13" x14ac:dyDescent="0.25">
      <c r="A583" s="386" t="s">
        <v>986</v>
      </c>
      <c r="B583">
        <v>81771092</v>
      </c>
      <c r="C583" t="s">
        <v>2228</v>
      </c>
      <c r="D583" t="s">
        <v>2242</v>
      </c>
      <c r="H583">
        <v>2017</v>
      </c>
      <c r="I583"/>
      <c r="J583">
        <v>63768.655550896117</v>
      </c>
      <c r="K583">
        <v>599425.36217842356</v>
      </c>
      <c r="L583">
        <v>663194.01772931963</v>
      </c>
      <c r="M583" t="s">
        <v>1594</v>
      </c>
    </row>
    <row r="584" spans="1:13" x14ac:dyDescent="0.25">
      <c r="A584" s="386" t="s">
        <v>986</v>
      </c>
      <c r="B584">
        <v>81771093</v>
      </c>
      <c r="C584" t="s">
        <v>2228</v>
      </c>
      <c r="D584" t="s">
        <v>2242</v>
      </c>
      <c r="H584">
        <v>2017</v>
      </c>
      <c r="I584"/>
      <c r="J584">
        <v>63768.655550896117</v>
      </c>
      <c r="K584">
        <v>599425.36217842356</v>
      </c>
      <c r="L584">
        <v>663194.01772931963</v>
      </c>
      <c r="M584" t="s">
        <v>1594</v>
      </c>
    </row>
    <row r="585" spans="1:13" x14ac:dyDescent="0.25">
      <c r="A585" s="386" t="s">
        <v>986</v>
      </c>
      <c r="B585">
        <v>81771094</v>
      </c>
      <c r="C585" t="s">
        <v>2228</v>
      </c>
      <c r="D585" t="s">
        <v>2242</v>
      </c>
      <c r="H585">
        <v>2017</v>
      </c>
      <c r="I585"/>
      <c r="J585">
        <v>63768.655550896117</v>
      </c>
      <c r="K585">
        <v>599425.36217842356</v>
      </c>
      <c r="L585">
        <v>663194.01772931963</v>
      </c>
      <c r="M585" t="s">
        <v>1594</v>
      </c>
    </row>
    <row r="586" spans="1:13" x14ac:dyDescent="0.25">
      <c r="A586" s="386" t="s">
        <v>986</v>
      </c>
      <c r="B586">
        <v>81771095</v>
      </c>
      <c r="C586" t="s">
        <v>2228</v>
      </c>
      <c r="D586" t="s">
        <v>2751</v>
      </c>
      <c r="F586" t="s">
        <v>1812</v>
      </c>
      <c r="H586">
        <v>2017</v>
      </c>
      <c r="I586"/>
      <c r="J586">
        <v>63768.655550896117</v>
      </c>
      <c r="K586">
        <v>599425.36217842356</v>
      </c>
      <c r="L586">
        <v>663194.01772931963</v>
      </c>
      <c r="M586" t="s">
        <v>1594</v>
      </c>
    </row>
    <row r="587" spans="1:13" x14ac:dyDescent="0.25">
      <c r="A587" s="386" t="s">
        <v>986</v>
      </c>
      <c r="B587">
        <v>81771096</v>
      </c>
      <c r="C587" t="s">
        <v>2229</v>
      </c>
      <c r="D587" t="s">
        <v>2702</v>
      </c>
      <c r="E587">
        <v>602505</v>
      </c>
      <c r="H587">
        <v>2017</v>
      </c>
      <c r="I587">
        <v>1706</v>
      </c>
      <c r="J587">
        <v>89276.117771254561</v>
      </c>
      <c r="K587">
        <v>599425.36217842356</v>
      </c>
      <c r="L587">
        <v>688701.47994967806</v>
      </c>
      <c r="M587" t="s">
        <v>2729</v>
      </c>
    </row>
    <row r="588" spans="1:13" x14ac:dyDescent="0.25">
      <c r="A588" s="386" t="s">
        <v>986</v>
      </c>
      <c r="B588">
        <v>81771097</v>
      </c>
      <c r="C588" t="s">
        <v>2229</v>
      </c>
      <c r="D588" t="s">
        <v>2609</v>
      </c>
      <c r="H588">
        <v>2017</v>
      </c>
      <c r="I588"/>
      <c r="J588">
        <v>59529.315329872537</v>
      </c>
      <c r="K588">
        <v>399696.83150057279</v>
      </c>
      <c r="L588">
        <v>459226.14683044533</v>
      </c>
      <c r="M588" t="s">
        <v>1594</v>
      </c>
    </row>
    <row r="589" spans="1:13" x14ac:dyDescent="0.25">
      <c r="A589" s="386" t="s">
        <v>986</v>
      </c>
      <c r="B589">
        <v>81771098</v>
      </c>
      <c r="C589" t="s">
        <v>2229</v>
      </c>
      <c r="D589" t="s">
        <v>2609</v>
      </c>
      <c r="H589">
        <v>2017</v>
      </c>
      <c r="I589"/>
      <c r="J589">
        <v>59529.315329872537</v>
      </c>
      <c r="K589">
        <v>399696.83150057279</v>
      </c>
      <c r="L589">
        <v>459226.14683044533</v>
      </c>
      <c r="M589" t="s">
        <v>1594</v>
      </c>
    </row>
    <row r="590" spans="1:13" x14ac:dyDescent="0.25">
      <c r="A590" s="386" t="s">
        <v>986</v>
      </c>
      <c r="B590">
        <v>81771099</v>
      </c>
      <c r="C590" t="s">
        <v>2229</v>
      </c>
      <c r="D590" t="s">
        <v>2703</v>
      </c>
      <c r="E590">
        <v>602505</v>
      </c>
      <c r="H590">
        <v>2017</v>
      </c>
      <c r="I590">
        <v>1710</v>
      </c>
      <c r="J590">
        <v>89276.117771254561</v>
      </c>
      <c r="K590">
        <v>599425.36217842356</v>
      </c>
      <c r="L590">
        <v>688701.47994967806</v>
      </c>
      <c r="M590" t="s">
        <v>2729</v>
      </c>
    </row>
    <row r="591" spans="1:13" x14ac:dyDescent="0.25">
      <c r="A591" s="386" t="s">
        <v>986</v>
      </c>
      <c r="B591">
        <v>81771100</v>
      </c>
      <c r="C591" t="s">
        <v>2229</v>
      </c>
      <c r="D591" t="s">
        <v>2699</v>
      </c>
      <c r="E591">
        <v>602005</v>
      </c>
      <c r="H591">
        <v>2017</v>
      </c>
      <c r="I591">
        <v>1708</v>
      </c>
      <c r="J591">
        <v>89276.117771254561</v>
      </c>
      <c r="K591">
        <v>599425.36217842356</v>
      </c>
      <c r="L591">
        <v>688701.47994967806</v>
      </c>
      <c r="M591" t="s">
        <v>2729</v>
      </c>
    </row>
    <row r="592" spans="1:13" x14ac:dyDescent="0.25">
      <c r="A592" s="386" t="s">
        <v>986</v>
      </c>
      <c r="B592">
        <v>81771101</v>
      </c>
      <c r="C592" t="s">
        <v>2229</v>
      </c>
      <c r="D592" t="s">
        <v>2700</v>
      </c>
      <c r="E592">
        <v>602005</v>
      </c>
      <c r="H592">
        <v>2017</v>
      </c>
      <c r="I592">
        <v>1708</v>
      </c>
      <c r="J592">
        <v>89276.117771254561</v>
      </c>
      <c r="K592">
        <v>599425.36217842356</v>
      </c>
      <c r="L592">
        <v>688701.47994967806</v>
      </c>
      <c r="M592" t="s">
        <v>2729</v>
      </c>
    </row>
    <row r="593" spans="1:13" x14ac:dyDescent="0.25">
      <c r="A593" s="386" t="s">
        <v>986</v>
      </c>
      <c r="B593">
        <v>81771102</v>
      </c>
      <c r="C593" t="s">
        <v>2229</v>
      </c>
      <c r="D593" t="s">
        <v>2759</v>
      </c>
      <c r="E593">
        <v>601005</v>
      </c>
      <c r="H593">
        <v>2017</v>
      </c>
      <c r="I593">
        <v>1711</v>
      </c>
      <c r="J593">
        <v>89276.117771254561</v>
      </c>
      <c r="K593">
        <v>599425.36217842356</v>
      </c>
      <c r="L593">
        <v>688701.47994967806</v>
      </c>
      <c r="M593" t="s">
        <v>2756</v>
      </c>
    </row>
    <row r="594" spans="1:13" x14ac:dyDescent="0.25">
      <c r="A594" s="386" t="s">
        <v>986</v>
      </c>
      <c r="B594">
        <v>81771103</v>
      </c>
      <c r="C594" t="s">
        <v>829</v>
      </c>
      <c r="D594" t="s">
        <v>2628</v>
      </c>
      <c r="E594">
        <v>310520</v>
      </c>
      <c r="H594">
        <v>2017</v>
      </c>
      <c r="I594">
        <v>1709</v>
      </c>
      <c r="J594">
        <v>89276.117771254561</v>
      </c>
      <c r="K594">
        <v>599425.36217842356</v>
      </c>
      <c r="L594">
        <v>688701.47994967806</v>
      </c>
      <c r="M594" t="s">
        <v>2692</v>
      </c>
    </row>
    <row r="595" spans="1:13" x14ac:dyDescent="0.25">
      <c r="A595" s="386" t="s">
        <v>986</v>
      </c>
      <c r="B595">
        <v>81771104</v>
      </c>
      <c r="C595" t="s">
        <v>829</v>
      </c>
      <c r="D595" t="s">
        <v>2242</v>
      </c>
      <c r="H595">
        <v>2017</v>
      </c>
      <c r="I595"/>
      <c r="J595">
        <v>59529.315329872537</v>
      </c>
      <c r="K595">
        <v>399696.83150057279</v>
      </c>
      <c r="L595">
        <v>459226.14683044533</v>
      </c>
      <c r="M595" t="s">
        <v>1594</v>
      </c>
    </row>
    <row r="596" spans="1:13" x14ac:dyDescent="0.25">
      <c r="A596" s="386" t="s">
        <v>986</v>
      </c>
      <c r="B596">
        <v>81771105</v>
      </c>
      <c r="C596" t="s">
        <v>557</v>
      </c>
      <c r="D596" t="s">
        <v>2432</v>
      </c>
      <c r="F596" t="s">
        <v>1812</v>
      </c>
      <c r="H596">
        <v>2017</v>
      </c>
      <c r="I596"/>
      <c r="J596">
        <v>59529.315329872537</v>
      </c>
      <c r="K596">
        <v>399696.83150057279</v>
      </c>
      <c r="L596">
        <v>459226.14683044533</v>
      </c>
      <c r="M596" t="s">
        <v>808</v>
      </c>
    </row>
    <row r="597" spans="1:13" x14ac:dyDescent="0.25">
      <c r="A597" s="386" t="s">
        <v>986</v>
      </c>
      <c r="B597">
        <v>81771106</v>
      </c>
      <c r="C597" t="s">
        <v>557</v>
      </c>
      <c r="D597" t="s">
        <v>2432</v>
      </c>
      <c r="F597" t="s">
        <v>1812</v>
      </c>
      <c r="H597">
        <v>2017</v>
      </c>
      <c r="I597"/>
      <c r="J597">
        <v>59529.315329872537</v>
      </c>
      <c r="K597">
        <v>399696.83150057279</v>
      </c>
      <c r="L597">
        <v>459226.14683044533</v>
      </c>
      <c r="M597" t="s">
        <v>808</v>
      </c>
    </row>
    <row r="598" spans="1:13" x14ac:dyDescent="0.25">
      <c r="A598" s="386" t="s">
        <v>986</v>
      </c>
      <c r="B598">
        <v>81771107</v>
      </c>
      <c r="C598" t="s">
        <v>2225</v>
      </c>
      <c r="D598" t="s">
        <v>2764</v>
      </c>
      <c r="E598">
        <v>649105</v>
      </c>
      <c r="F598" t="s">
        <v>1812</v>
      </c>
      <c r="G598" t="s">
        <v>527</v>
      </c>
      <c r="H598">
        <v>2017</v>
      </c>
      <c r="I598">
        <v>1801</v>
      </c>
      <c r="J598">
        <v>89276.117771254561</v>
      </c>
      <c r="K598">
        <v>599425.36217842356</v>
      </c>
      <c r="L598">
        <v>688701.47994967806</v>
      </c>
      <c r="M598" t="s">
        <v>2765</v>
      </c>
    </row>
    <row r="599" spans="1:13" x14ac:dyDescent="0.25">
      <c r="A599" s="386" t="s">
        <v>986</v>
      </c>
      <c r="B599">
        <v>81771108</v>
      </c>
      <c r="C599" t="s">
        <v>2225</v>
      </c>
      <c r="D599" t="s">
        <v>2682</v>
      </c>
      <c r="E599">
        <v>649005</v>
      </c>
      <c r="F599" t="s">
        <v>1812</v>
      </c>
      <c r="G599" t="s">
        <v>527</v>
      </c>
      <c r="H599">
        <v>2017</v>
      </c>
      <c r="I599">
        <v>1702</v>
      </c>
      <c r="J599">
        <v>89276.117771254561</v>
      </c>
      <c r="K599">
        <v>599425.36217842356</v>
      </c>
      <c r="L599">
        <v>688701.47994967806</v>
      </c>
      <c r="M599" t="s">
        <v>2732</v>
      </c>
    </row>
    <row r="600" spans="1:13" x14ac:dyDescent="0.25">
      <c r="A600" s="386" t="s">
        <v>986</v>
      </c>
      <c r="B600">
        <v>81771109</v>
      </c>
      <c r="C600" t="s">
        <v>557</v>
      </c>
      <c r="D600" t="s">
        <v>2433</v>
      </c>
      <c r="F600" t="s">
        <v>1812</v>
      </c>
      <c r="H600">
        <v>2017</v>
      </c>
      <c r="I600"/>
      <c r="J600">
        <v>59529.315329872537</v>
      </c>
      <c r="K600">
        <v>399696.83150057279</v>
      </c>
      <c r="L600">
        <v>459226.14683044533</v>
      </c>
      <c r="M600" t="s">
        <v>808</v>
      </c>
    </row>
    <row r="601" spans="1:13" x14ac:dyDescent="0.25">
      <c r="A601" s="386" t="s">
        <v>986</v>
      </c>
      <c r="B601">
        <v>81771110</v>
      </c>
      <c r="C601" t="s">
        <v>557</v>
      </c>
      <c r="D601" t="s">
        <v>2433</v>
      </c>
      <c r="F601" t="s">
        <v>1812</v>
      </c>
      <c r="H601">
        <v>2017</v>
      </c>
      <c r="I601"/>
      <c r="J601">
        <v>59529.315329872537</v>
      </c>
      <c r="K601">
        <v>399696.83150057279</v>
      </c>
      <c r="L601">
        <v>459226.14683044533</v>
      </c>
      <c r="M601" t="s">
        <v>808</v>
      </c>
    </row>
    <row r="602" spans="1:13" x14ac:dyDescent="0.25">
      <c r="A602" s="386" t="s">
        <v>986</v>
      </c>
      <c r="B602">
        <v>81771111</v>
      </c>
      <c r="C602" t="s">
        <v>557</v>
      </c>
      <c r="D602" t="s">
        <v>2434</v>
      </c>
      <c r="F602" t="s">
        <v>1812</v>
      </c>
      <c r="H602">
        <v>2017</v>
      </c>
      <c r="I602"/>
      <c r="J602">
        <v>59529.315329872537</v>
      </c>
      <c r="K602">
        <v>399696.83150057279</v>
      </c>
      <c r="L602">
        <v>459226.14683044533</v>
      </c>
      <c r="M602" t="s">
        <v>808</v>
      </c>
    </row>
    <row r="603" spans="1:13" x14ac:dyDescent="0.25">
      <c r="A603" s="386" t="s">
        <v>986</v>
      </c>
      <c r="B603">
        <v>81771112</v>
      </c>
      <c r="C603" t="s">
        <v>557</v>
      </c>
      <c r="D603" t="s">
        <v>2434</v>
      </c>
      <c r="F603" t="s">
        <v>1812</v>
      </c>
      <c r="H603">
        <v>2017</v>
      </c>
      <c r="I603"/>
      <c r="J603">
        <v>59529.315329872537</v>
      </c>
      <c r="K603">
        <v>399696.83150057279</v>
      </c>
      <c r="L603">
        <v>459226.14683044533</v>
      </c>
      <c r="M603" t="s">
        <v>808</v>
      </c>
    </row>
    <row r="604" spans="1:13" x14ac:dyDescent="0.25">
      <c r="A604" s="386" t="s">
        <v>986</v>
      </c>
      <c r="B604">
        <v>81771113</v>
      </c>
      <c r="C604" t="s">
        <v>2227</v>
      </c>
      <c r="D604" t="s">
        <v>2663</v>
      </c>
      <c r="E604">
        <v>661505</v>
      </c>
      <c r="F604" t="s">
        <v>1812</v>
      </c>
      <c r="H604">
        <v>2017</v>
      </c>
      <c r="I604">
        <v>1708</v>
      </c>
      <c r="J604">
        <v>89276.117771254561</v>
      </c>
      <c r="K604">
        <v>599425.36217842356</v>
      </c>
      <c r="L604">
        <v>688701.47994967806</v>
      </c>
      <c r="M604" t="s">
        <v>2642</v>
      </c>
    </row>
    <row r="605" spans="1:13" x14ac:dyDescent="0.25">
      <c r="A605" s="386" t="s">
        <v>986</v>
      </c>
      <c r="B605">
        <v>81771114</v>
      </c>
      <c r="C605" t="s">
        <v>2227</v>
      </c>
      <c r="D605" t="s">
        <v>2760</v>
      </c>
      <c r="E605">
        <v>661505</v>
      </c>
      <c r="F605" t="s">
        <v>1812</v>
      </c>
      <c r="H605">
        <v>2017</v>
      </c>
      <c r="I605">
        <v>1801</v>
      </c>
      <c r="J605">
        <v>89276.117771254561</v>
      </c>
      <c r="K605">
        <v>599425.36217842356</v>
      </c>
      <c r="L605">
        <v>688701.47994967806</v>
      </c>
      <c r="M605" t="s">
        <v>2761</v>
      </c>
    </row>
    <row r="606" spans="1:13" x14ac:dyDescent="0.25">
      <c r="A606" s="386" t="s">
        <v>986</v>
      </c>
      <c r="B606">
        <v>81771115</v>
      </c>
      <c r="C606" t="s">
        <v>2227</v>
      </c>
      <c r="D606" t="s">
        <v>2725</v>
      </c>
      <c r="F606" t="s">
        <v>1812</v>
      </c>
      <c r="H606">
        <v>2017</v>
      </c>
      <c r="I606"/>
      <c r="J606">
        <v>59529.315329872537</v>
      </c>
      <c r="K606">
        <v>399696.83150057279</v>
      </c>
      <c r="L606">
        <v>459226.14683044533</v>
      </c>
      <c r="M606" t="s">
        <v>1594</v>
      </c>
    </row>
    <row r="607" spans="1:13" x14ac:dyDescent="0.25">
      <c r="A607" s="386" t="s">
        <v>986</v>
      </c>
      <c r="B607">
        <v>81771116</v>
      </c>
      <c r="C607" t="s">
        <v>2224</v>
      </c>
      <c r="D607" t="s">
        <v>2664</v>
      </c>
      <c r="E607">
        <v>633505</v>
      </c>
      <c r="F607" t="s">
        <v>1812</v>
      </c>
      <c r="H607">
        <v>2017</v>
      </c>
      <c r="I607">
        <v>1709</v>
      </c>
      <c r="J607">
        <v>89276.117771254561</v>
      </c>
      <c r="K607">
        <v>599425.36217842356</v>
      </c>
      <c r="L607">
        <v>688701.47994967806</v>
      </c>
      <c r="M607" t="s">
        <v>2689</v>
      </c>
    </row>
    <row r="608" spans="1:13" x14ac:dyDescent="0.25">
      <c r="A608" s="386" t="s">
        <v>986</v>
      </c>
      <c r="B608">
        <v>81771117</v>
      </c>
      <c r="C608" t="s">
        <v>557</v>
      </c>
      <c r="D608" t="s">
        <v>2435</v>
      </c>
      <c r="F608" t="s">
        <v>1812</v>
      </c>
      <c r="H608">
        <v>2017</v>
      </c>
      <c r="I608"/>
      <c r="J608">
        <v>59529.315329872537</v>
      </c>
      <c r="K608">
        <v>399696.83150057279</v>
      </c>
      <c r="L608">
        <v>459226.14683044533</v>
      </c>
      <c r="M608" t="s">
        <v>808</v>
      </c>
    </row>
    <row r="609" spans="1:13" x14ac:dyDescent="0.25">
      <c r="A609" s="386" t="s">
        <v>986</v>
      </c>
      <c r="B609">
        <v>81771118</v>
      </c>
      <c r="C609" t="s">
        <v>2227</v>
      </c>
      <c r="D609" t="s">
        <v>2747</v>
      </c>
      <c r="E609">
        <v>662505</v>
      </c>
      <c r="F609" t="s">
        <v>1812</v>
      </c>
      <c r="H609">
        <v>2017</v>
      </c>
      <c r="I609">
        <v>1710</v>
      </c>
      <c r="J609">
        <v>89276.117771254561</v>
      </c>
      <c r="K609">
        <v>599425.36217842356</v>
      </c>
      <c r="L609">
        <v>688701.47994967806</v>
      </c>
      <c r="M609" t="s">
        <v>2745</v>
      </c>
    </row>
    <row r="610" spans="1:13" x14ac:dyDescent="0.25">
      <c r="A610" s="386" t="s">
        <v>986</v>
      </c>
      <c r="B610">
        <v>81771119</v>
      </c>
      <c r="C610" t="s">
        <v>2227</v>
      </c>
      <c r="D610" t="s">
        <v>2654</v>
      </c>
      <c r="E610">
        <v>663505</v>
      </c>
      <c r="F610" t="s">
        <v>1812</v>
      </c>
      <c r="H610">
        <v>2017</v>
      </c>
      <c r="I610">
        <v>1708</v>
      </c>
      <c r="J610">
        <v>89276.117771254561</v>
      </c>
      <c r="K610">
        <v>599425.36217842356</v>
      </c>
      <c r="L610">
        <v>688701.47994967806</v>
      </c>
      <c r="M610" t="s">
        <v>2687</v>
      </c>
    </row>
    <row r="611" spans="1:13" x14ac:dyDescent="0.25">
      <c r="A611" s="386" t="s">
        <v>986</v>
      </c>
      <c r="B611">
        <v>81771120</v>
      </c>
      <c r="C611" t="s">
        <v>2223</v>
      </c>
      <c r="D611" t="s">
        <v>2746</v>
      </c>
      <c r="E611">
        <v>615520</v>
      </c>
      <c r="F611" t="s">
        <v>1812</v>
      </c>
      <c r="G611" t="s">
        <v>530</v>
      </c>
      <c r="H611">
        <v>2017</v>
      </c>
      <c r="I611">
        <v>1710</v>
      </c>
      <c r="J611">
        <v>89276.117771254561</v>
      </c>
      <c r="K611">
        <v>599425.36217842356</v>
      </c>
      <c r="L611">
        <v>688701.47994967806</v>
      </c>
      <c r="M611" t="s">
        <v>2745</v>
      </c>
    </row>
    <row r="612" spans="1:13" x14ac:dyDescent="0.25">
      <c r="A612" s="386" t="s">
        <v>986</v>
      </c>
      <c r="B612">
        <v>81771121</v>
      </c>
      <c r="C612" t="s">
        <v>2225</v>
      </c>
      <c r="D612" t="s">
        <v>2671</v>
      </c>
      <c r="F612" t="s">
        <v>1812</v>
      </c>
      <c r="H612">
        <v>2017</v>
      </c>
      <c r="I612"/>
      <c r="J612">
        <v>59529.315329872537</v>
      </c>
      <c r="K612">
        <v>399696.83150057279</v>
      </c>
      <c r="L612">
        <v>459226.14683044533</v>
      </c>
      <c r="M612" t="s">
        <v>1594</v>
      </c>
    </row>
    <row r="613" spans="1:13" x14ac:dyDescent="0.25">
      <c r="A613" s="386" t="s">
        <v>986</v>
      </c>
      <c r="B613">
        <v>81771122</v>
      </c>
      <c r="C613" t="s">
        <v>557</v>
      </c>
      <c r="D613" t="s">
        <v>2705</v>
      </c>
      <c r="F613" t="s">
        <v>1812</v>
      </c>
      <c r="H613">
        <v>2017</v>
      </c>
      <c r="I613"/>
      <c r="J613">
        <v>59529.315329872537</v>
      </c>
      <c r="K613">
        <v>399696.83150057279</v>
      </c>
      <c r="L613">
        <v>459226.14683044533</v>
      </c>
      <c r="M613" t="s">
        <v>808</v>
      </c>
    </row>
    <row r="614" spans="1:13" x14ac:dyDescent="0.25">
      <c r="A614" s="386" t="s">
        <v>986</v>
      </c>
      <c r="B614">
        <v>81771123</v>
      </c>
      <c r="C614" t="s">
        <v>2225</v>
      </c>
      <c r="D614" t="s">
        <v>2770</v>
      </c>
      <c r="E614">
        <v>642505</v>
      </c>
      <c r="F614" t="s">
        <v>1812</v>
      </c>
      <c r="G614" t="s">
        <v>527</v>
      </c>
      <c r="H614">
        <v>2017</v>
      </c>
      <c r="I614">
        <v>1711</v>
      </c>
      <c r="J614">
        <v>89276.117771254561</v>
      </c>
      <c r="K614">
        <v>599425.36217842356</v>
      </c>
      <c r="L614">
        <v>688701.47994967806</v>
      </c>
      <c r="M614" t="s">
        <v>2769</v>
      </c>
    </row>
    <row r="615" spans="1:13" x14ac:dyDescent="0.25">
      <c r="A615" s="386" t="s">
        <v>986</v>
      </c>
      <c r="B615">
        <v>81771124</v>
      </c>
      <c r="C615" t="s">
        <v>557</v>
      </c>
      <c r="D615" t="s">
        <v>2436</v>
      </c>
      <c r="F615" t="s">
        <v>1812</v>
      </c>
      <c r="H615">
        <v>2017</v>
      </c>
      <c r="I615"/>
      <c r="J615">
        <v>59529.315329872537</v>
      </c>
      <c r="K615">
        <v>399696.83150057279</v>
      </c>
      <c r="L615">
        <v>459226.14683044533</v>
      </c>
      <c r="M615" t="s">
        <v>808</v>
      </c>
    </row>
    <row r="616" spans="1:13" x14ac:dyDescent="0.25">
      <c r="A616" s="386" t="s">
        <v>986</v>
      </c>
      <c r="B616">
        <v>81771125</v>
      </c>
      <c r="C616" t="s">
        <v>557</v>
      </c>
      <c r="D616" t="s">
        <v>2436</v>
      </c>
      <c r="F616" t="s">
        <v>1812</v>
      </c>
      <c r="H616">
        <v>2017</v>
      </c>
      <c r="I616"/>
      <c r="J616">
        <v>59529.315329872537</v>
      </c>
      <c r="K616">
        <v>399696.83150057279</v>
      </c>
      <c r="L616">
        <v>459226.14683044533</v>
      </c>
      <c r="M616" t="s">
        <v>808</v>
      </c>
    </row>
    <row r="617" spans="1:13" x14ac:dyDescent="0.25">
      <c r="A617" s="386" t="s">
        <v>986</v>
      </c>
      <c r="B617">
        <v>81771126</v>
      </c>
      <c r="C617" t="s">
        <v>557</v>
      </c>
      <c r="D617" t="s">
        <v>2436</v>
      </c>
      <c r="F617" t="s">
        <v>1812</v>
      </c>
      <c r="H617">
        <v>2017</v>
      </c>
      <c r="I617"/>
      <c r="J617">
        <v>59529.315329872537</v>
      </c>
      <c r="K617">
        <v>399696.83150057279</v>
      </c>
      <c r="L617">
        <v>459226.14683044533</v>
      </c>
      <c r="M617" t="s">
        <v>808</v>
      </c>
    </row>
    <row r="618" spans="1:13" x14ac:dyDescent="0.25">
      <c r="A618" s="386" t="s">
        <v>986</v>
      </c>
      <c r="B618">
        <v>81771127</v>
      </c>
      <c r="C618" t="s">
        <v>557</v>
      </c>
      <c r="D618" t="s">
        <v>2436</v>
      </c>
      <c r="F618" t="s">
        <v>1812</v>
      </c>
      <c r="H618">
        <v>2017</v>
      </c>
      <c r="I618"/>
      <c r="J618">
        <v>59529.315329872537</v>
      </c>
      <c r="K618">
        <v>399696.83150057279</v>
      </c>
      <c r="L618">
        <v>459226.14683044533</v>
      </c>
      <c r="M618" t="s">
        <v>808</v>
      </c>
    </row>
    <row r="619" spans="1:13" x14ac:dyDescent="0.25">
      <c r="A619" s="386" t="s">
        <v>986</v>
      </c>
      <c r="B619">
        <v>81771128</v>
      </c>
      <c r="C619" t="s">
        <v>557</v>
      </c>
      <c r="D619" t="s">
        <v>2437</v>
      </c>
      <c r="F619" t="s">
        <v>1812</v>
      </c>
      <c r="H619">
        <v>2017</v>
      </c>
      <c r="I619"/>
      <c r="J619">
        <v>59529.315329872537</v>
      </c>
      <c r="K619">
        <v>399696.83150057279</v>
      </c>
      <c r="L619">
        <v>459226.14683044533</v>
      </c>
      <c r="M619" t="s">
        <v>808</v>
      </c>
    </row>
    <row r="620" spans="1:13" x14ac:dyDescent="0.25">
      <c r="A620" s="386" t="s">
        <v>986</v>
      </c>
      <c r="B620">
        <v>81771129</v>
      </c>
      <c r="C620" t="s">
        <v>557</v>
      </c>
      <c r="D620" t="s">
        <v>2438</v>
      </c>
      <c r="F620" t="s">
        <v>1812</v>
      </c>
      <c r="H620">
        <v>2017</v>
      </c>
      <c r="I620"/>
      <c r="J620">
        <v>59529.315329872537</v>
      </c>
      <c r="K620">
        <v>399696.83150057279</v>
      </c>
      <c r="L620">
        <v>459226.14683044533</v>
      </c>
      <c r="M620" t="s">
        <v>808</v>
      </c>
    </row>
    <row r="621" spans="1:13" x14ac:dyDescent="0.25">
      <c r="A621" s="386" t="s">
        <v>986</v>
      </c>
      <c r="B621">
        <v>81771130</v>
      </c>
      <c r="C621" t="s">
        <v>557</v>
      </c>
      <c r="D621" t="s">
        <v>2439</v>
      </c>
      <c r="F621" t="s">
        <v>1812</v>
      </c>
      <c r="H621">
        <v>2017</v>
      </c>
      <c r="I621"/>
      <c r="J621">
        <v>89276.117771254561</v>
      </c>
      <c r="K621">
        <v>599425.36217842356</v>
      </c>
      <c r="L621">
        <v>688701.47994967806</v>
      </c>
      <c r="M621" t="s">
        <v>808</v>
      </c>
    </row>
    <row r="622" spans="1:13" x14ac:dyDescent="0.25">
      <c r="A622" s="386" t="s">
        <v>986</v>
      </c>
      <c r="B622">
        <v>81771131</v>
      </c>
      <c r="C622" t="s">
        <v>557</v>
      </c>
      <c r="D622" t="s">
        <v>2439</v>
      </c>
      <c r="F622" t="s">
        <v>1812</v>
      </c>
      <c r="H622">
        <v>2017</v>
      </c>
      <c r="I622"/>
      <c r="J622">
        <v>89276.117771254561</v>
      </c>
      <c r="K622">
        <v>599425.36217842356</v>
      </c>
      <c r="L622">
        <v>688701.47994967806</v>
      </c>
      <c r="M622" t="s">
        <v>808</v>
      </c>
    </row>
    <row r="623" spans="1:13" x14ac:dyDescent="0.25">
      <c r="A623" s="386" t="s">
        <v>986</v>
      </c>
      <c r="B623">
        <v>81771132</v>
      </c>
      <c r="C623" t="s">
        <v>557</v>
      </c>
      <c r="D623" t="s">
        <v>2439</v>
      </c>
      <c r="F623" t="s">
        <v>1812</v>
      </c>
      <c r="H623">
        <v>2017</v>
      </c>
      <c r="I623"/>
      <c r="J623">
        <v>89276.117771254561</v>
      </c>
      <c r="K623">
        <v>599425.36217842356</v>
      </c>
      <c r="L623">
        <v>688701.47994967806</v>
      </c>
      <c r="M623" t="s">
        <v>808</v>
      </c>
    </row>
    <row r="624" spans="1:13" x14ac:dyDescent="0.25">
      <c r="A624" s="386" t="s">
        <v>986</v>
      </c>
      <c r="B624">
        <v>81771133</v>
      </c>
      <c r="C624" t="s">
        <v>2227</v>
      </c>
      <c r="D624" t="s">
        <v>2630</v>
      </c>
      <c r="E624">
        <v>662005</v>
      </c>
      <c r="F624" t="s">
        <v>1812</v>
      </c>
      <c r="H624">
        <v>2017</v>
      </c>
      <c r="I624">
        <v>1708</v>
      </c>
      <c r="J624">
        <v>89276.117771254561</v>
      </c>
      <c r="K624">
        <v>599425.36217842356</v>
      </c>
      <c r="L624">
        <v>688701.47994967806</v>
      </c>
      <c r="M624" t="s">
        <v>2645</v>
      </c>
    </row>
    <row r="625" spans="1:13" x14ac:dyDescent="0.25">
      <c r="A625" s="386" t="s">
        <v>986</v>
      </c>
      <c r="B625">
        <v>81771134</v>
      </c>
      <c r="C625" t="s">
        <v>2225</v>
      </c>
      <c r="D625" t="s">
        <v>2651</v>
      </c>
      <c r="E625">
        <v>642005</v>
      </c>
      <c r="F625" t="s">
        <v>1812</v>
      </c>
      <c r="H625">
        <v>2017</v>
      </c>
      <c r="I625">
        <v>1709</v>
      </c>
      <c r="J625">
        <v>89276.117771254561</v>
      </c>
      <c r="K625">
        <v>599425.36217842356</v>
      </c>
      <c r="L625">
        <v>688701.47994967806</v>
      </c>
      <c r="M625" t="s">
        <v>2693</v>
      </c>
    </row>
    <row r="626" spans="1:13" x14ac:dyDescent="0.25">
      <c r="A626" s="386" t="s">
        <v>986</v>
      </c>
      <c r="B626">
        <v>81771135</v>
      </c>
      <c r="C626" t="s">
        <v>2224</v>
      </c>
      <c r="D626" t="s">
        <v>2768</v>
      </c>
      <c r="E626">
        <v>632015</v>
      </c>
      <c r="F626" t="s">
        <v>1812</v>
      </c>
      <c r="G626" t="s">
        <v>527</v>
      </c>
      <c r="H626">
        <v>2017</v>
      </c>
      <c r="I626">
        <v>1801</v>
      </c>
      <c r="J626">
        <v>89276.117771254561</v>
      </c>
      <c r="K626">
        <v>599425.36217842356</v>
      </c>
      <c r="L626">
        <v>688701.47994967806</v>
      </c>
      <c r="M626" t="s">
        <v>2774</v>
      </c>
    </row>
    <row r="627" spans="1:13" x14ac:dyDescent="0.25">
      <c r="A627" s="386" t="s">
        <v>986</v>
      </c>
      <c r="B627">
        <v>81771136</v>
      </c>
      <c r="C627" t="s">
        <v>2226</v>
      </c>
      <c r="D627" t="s">
        <v>2601</v>
      </c>
      <c r="F627" t="s">
        <v>1812</v>
      </c>
      <c r="H627">
        <v>2017</v>
      </c>
      <c r="I627"/>
      <c r="J627">
        <v>85041.879042675049</v>
      </c>
      <c r="K627">
        <v>399696.83150057279</v>
      </c>
      <c r="L627">
        <v>484738.71054324787</v>
      </c>
      <c r="M627" t="s">
        <v>1594</v>
      </c>
    </row>
    <row r="628" spans="1:13" x14ac:dyDescent="0.25">
      <c r="A628" s="386" t="s">
        <v>986</v>
      </c>
      <c r="B628">
        <v>81771137</v>
      </c>
      <c r="C628" t="s">
        <v>2228</v>
      </c>
      <c r="D628" t="s">
        <v>2744</v>
      </c>
      <c r="E628">
        <v>670105</v>
      </c>
      <c r="F628" t="s">
        <v>1812</v>
      </c>
      <c r="H628">
        <v>2017</v>
      </c>
      <c r="I628"/>
      <c r="J628">
        <v>42520.939521337525</v>
      </c>
      <c r="K628">
        <v>399696.83150057279</v>
      </c>
      <c r="L628">
        <v>442217.7710219103</v>
      </c>
      <c r="M628" t="s">
        <v>1594</v>
      </c>
    </row>
    <row r="629" spans="1:13" x14ac:dyDescent="0.25">
      <c r="A629" s="386" t="s">
        <v>986</v>
      </c>
      <c r="B629">
        <v>81771139</v>
      </c>
      <c r="C629" t="s">
        <v>2226</v>
      </c>
      <c r="D629" t="s">
        <v>2610</v>
      </c>
      <c r="F629" t="s">
        <v>1812</v>
      </c>
      <c r="H629">
        <v>2017</v>
      </c>
      <c r="I629"/>
      <c r="J629">
        <v>85041.879042675049</v>
      </c>
      <c r="K629">
        <v>399696.83150057279</v>
      </c>
      <c r="L629">
        <v>484738.71054324787</v>
      </c>
      <c r="M629" t="s">
        <v>1594</v>
      </c>
    </row>
    <row r="630" spans="1:13" x14ac:dyDescent="0.25">
      <c r="A630" s="386" t="s">
        <v>986</v>
      </c>
      <c r="B630">
        <v>81771140</v>
      </c>
      <c r="C630" t="s">
        <v>810</v>
      </c>
      <c r="D630" t="s">
        <v>2242</v>
      </c>
      <c r="H630">
        <v>2017</v>
      </c>
      <c r="I630"/>
      <c r="J630">
        <v>63768.655550896117</v>
      </c>
      <c r="K630">
        <v>599425.36217842356</v>
      </c>
      <c r="L630">
        <v>663194.01772931963</v>
      </c>
      <c r="M630" t="s">
        <v>1594</v>
      </c>
    </row>
    <row r="631" spans="1:13" x14ac:dyDescent="0.25">
      <c r="A631" s="386" t="s">
        <v>986</v>
      </c>
      <c r="B631">
        <v>81771141</v>
      </c>
      <c r="C631" t="s">
        <v>2224</v>
      </c>
      <c r="D631" t="s">
        <v>2242</v>
      </c>
      <c r="H631">
        <v>2017</v>
      </c>
      <c r="I631"/>
      <c r="J631">
        <v>59529.315329872537</v>
      </c>
      <c r="K631">
        <v>399696.83150057279</v>
      </c>
      <c r="L631">
        <v>459226.14683044533</v>
      </c>
      <c r="M631" t="s">
        <v>1594</v>
      </c>
    </row>
    <row r="632" spans="1:13" x14ac:dyDescent="0.25">
      <c r="A632" s="386" t="s">
        <v>986</v>
      </c>
      <c r="B632">
        <v>81771142</v>
      </c>
      <c r="C632" t="s">
        <v>2225</v>
      </c>
      <c r="D632" t="s">
        <v>2667</v>
      </c>
      <c r="E632">
        <v>649420</v>
      </c>
      <c r="H632">
        <v>2017</v>
      </c>
      <c r="I632">
        <v>1709</v>
      </c>
      <c r="J632">
        <v>89276.117771254561</v>
      </c>
      <c r="K632">
        <v>599425.36217842356</v>
      </c>
      <c r="L632">
        <v>688701.47994967806</v>
      </c>
      <c r="M632" t="s">
        <v>2689</v>
      </c>
    </row>
    <row r="633" spans="1:13" x14ac:dyDescent="0.25">
      <c r="A633" s="386" t="s">
        <v>986</v>
      </c>
      <c r="B633">
        <v>81771143</v>
      </c>
      <c r="C633" t="s">
        <v>2225</v>
      </c>
      <c r="D633" t="s">
        <v>2678</v>
      </c>
      <c r="E633">
        <v>642505</v>
      </c>
      <c r="G633" t="s">
        <v>530</v>
      </c>
      <c r="H633">
        <v>2017</v>
      </c>
      <c r="I633">
        <v>1709</v>
      </c>
      <c r="J633">
        <v>89276.117771254561</v>
      </c>
      <c r="K633">
        <v>599425.36217842356</v>
      </c>
      <c r="L633">
        <v>688701.47994967806</v>
      </c>
      <c r="M633" t="s">
        <v>2695</v>
      </c>
    </row>
    <row r="634" spans="1:13" x14ac:dyDescent="0.25">
      <c r="A634" s="386" t="s">
        <v>986</v>
      </c>
      <c r="B634">
        <v>81771144</v>
      </c>
      <c r="C634" t="s">
        <v>2226</v>
      </c>
      <c r="D634" t="s">
        <v>2242</v>
      </c>
      <c r="H634">
        <v>2017</v>
      </c>
      <c r="I634"/>
      <c r="J634">
        <v>127537.31110179223</v>
      </c>
      <c r="K634">
        <v>599425.36217842356</v>
      </c>
      <c r="L634">
        <v>726962.67328021582</v>
      </c>
      <c r="M634" t="s">
        <v>1594</v>
      </c>
    </row>
    <row r="635" spans="1:13" x14ac:dyDescent="0.25">
      <c r="A635" s="386" t="s">
        <v>986</v>
      </c>
      <c r="B635">
        <v>81771145</v>
      </c>
      <c r="C635" t="s">
        <v>2227</v>
      </c>
      <c r="D635" t="s">
        <v>2574</v>
      </c>
      <c r="E635">
        <v>662005</v>
      </c>
      <c r="H635">
        <v>2017</v>
      </c>
      <c r="I635">
        <v>1708</v>
      </c>
      <c r="J635">
        <v>89276.117771254561</v>
      </c>
      <c r="K635">
        <v>599425.36217842356</v>
      </c>
      <c r="L635">
        <v>688701.47994967806</v>
      </c>
      <c r="M635" t="s">
        <v>2639</v>
      </c>
    </row>
    <row r="636" spans="1:13" x14ac:dyDescent="0.25">
      <c r="A636" s="386" t="s">
        <v>986</v>
      </c>
      <c r="B636">
        <v>81771146</v>
      </c>
      <c r="C636" t="s">
        <v>2228</v>
      </c>
      <c r="D636" t="s">
        <v>2242</v>
      </c>
      <c r="H636">
        <v>2017</v>
      </c>
      <c r="I636"/>
      <c r="J636">
        <v>63768.655550896117</v>
      </c>
      <c r="K636">
        <v>599425.36217842356</v>
      </c>
      <c r="L636">
        <v>663194.01772931963</v>
      </c>
      <c r="M636" t="s">
        <v>1594</v>
      </c>
    </row>
    <row r="637" spans="1:13" x14ac:dyDescent="0.25">
      <c r="A637" s="386" t="s">
        <v>986</v>
      </c>
      <c r="B637">
        <v>81771147</v>
      </c>
      <c r="C637" t="s">
        <v>2224</v>
      </c>
      <c r="D637" t="s">
        <v>2421</v>
      </c>
      <c r="H637">
        <v>2017</v>
      </c>
      <c r="I637"/>
      <c r="J637">
        <v>59529.315329872537</v>
      </c>
      <c r="K637">
        <v>399696.83150057279</v>
      </c>
      <c r="L637">
        <v>459226.14683044533</v>
      </c>
      <c r="M637" t="s">
        <v>1594</v>
      </c>
    </row>
    <row r="638" spans="1:13" x14ac:dyDescent="0.25">
      <c r="A638" s="386" t="s">
        <v>986</v>
      </c>
      <c r="B638">
        <v>81771148</v>
      </c>
      <c r="C638" t="s">
        <v>2224</v>
      </c>
      <c r="D638" t="s">
        <v>2421</v>
      </c>
      <c r="H638">
        <v>2017</v>
      </c>
      <c r="I638"/>
      <c r="J638">
        <v>59529.315329872537</v>
      </c>
      <c r="K638">
        <v>399696.83150057279</v>
      </c>
      <c r="L638">
        <v>459226.14683044533</v>
      </c>
      <c r="M638" t="s">
        <v>1594</v>
      </c>
    </row>
    <row r="639" spans="1:13" x14ac:dyDescent="0.25">
      <c r="A639" s="386" t="s">
        <v>986</v>
      </c>
      <c r="B639">
        <v>81771149</v>
      </c>
      <c r="C639" t="s">
        <v>2228</v>
      </c>
      <c r="D639" t="s">
        <v>2494</v>
      </c>
      <c r="H639">
        <v>2016</v>
      </c>
      <c r="I639"/>
      <c r="J639">
        <v>63768.655550896117</v>
      </c>
      <c r="K639">
        <v>599425.36217842356</v>
      </c>
      <c r="L639">
        <v>663194.01772931963</v>
      </c>
      <c r="M639" t="s">
        <v>2495</v>
      </c>
    </row>
    <row r="640" spans="1:13" x14ac:dyDescent="0.25">
      <c r="A640" s="386" t="s">
        <v>986</v>
      </c>
      <c r="B640">
        <v>81771150</v>
      </c>
      <c r="C640" t="s">
        <v>2228</v>
      </c>
      <c r="D640" t="s">
        <v>2509</v>
      </c>
      <c r="H640">
        <v>2016</v>
      </c>
      <c r="I640"/>
      <c r="J640">
        <v>63768.655550896117</v>
      </c>
      <c r="K640">
        <v>599425.36217842356</v>
      </c>
      <c r="L640">
        <v>663194.01772931963</v>
      </c>
      <c r="M640" t="s">
        <v>2510</v>
      </c>
    </row>
    <row r="641" spans="1:13" x14ac:dyDescent="0.25">
      <c r="A641" s="386" t="s">
        <v>986</v>
      </c>
      <c r="B641">
        <v>81771151</v>
      </c>
      <c r="C641" t="s">
        <v>2227</v>
      </c>
      <c r="D641" t="s">
        <v>2567</v>
      </c>
      <c r="H641">
        <v>2018</v>
      </c>
      <c r="I641"/>
      <c r="J641">
        <v>89276.117771254561</v>
      </c>
      <c r="K641">
        <v>599425.36217842356</v>
      </c>
      <c r="L641">
        <v>688701.47994967806</v>
      </c>
    </row>
    <row r="642" spans="1:13" x14ac:dyDescent="0.25">
      <c r="A642" s="386" t="s">
        <v>986</v>
      </c>
      <c r="B642">
        <v>81771152</v>
      </c>
      <c r="C642" t="s">
        <v>2227</v>
      </c>
      <c r="D642" t="s">
        <v>2567</v>
      </c>
      <c r="H642">
        <v>2018</v>
      </c>
      <c r="I642"/>
      <c r="J642">
        <v>89276.117771254561</v>
      </c>
      <c r="K642">
        <v>599425.36217842356</v>
      </c>
      <c r="L642">
        <v>688701.47994967806</v>
      </c>
    </row>
    <row r="643" spans="1:13" x14ac:dyDescent="0.25">
      <c r="A643" s="386" t="s">
        <v>986</v>
      </c>
      <c r="B643">
        <v>81771153</v>
      </c>
      <c r="C643" t="s">
        <v>2227</v>
      </c>
      <c r="D643" t="s">
        <v>2604</v>
      </c>
      <c r="E643">
        <v>661005</v>
      </c>
      <c r="H643">
        <v>2018</v>
      </c>
      <c r="I643">
        <v>1706</v>
      </c>
      <c r="J643">
        <v>89276.117771254561</v>
      </c>
      <c r="K643">
        <v>599425.36217842356</v>
      </c>
      <c r="L643">
        <v>688701.47994967806</v>
      </c>
      <c r="M643" t="s">
        <v>2605</v>
      </c>
    </row>
    <row r="644" spans="1:13" x14ac:dyDescent="0.25">
      <c r="A644" s="386" t="s">
        <v>986</v>
      </c>
      <c r="B644">
        <v>81771154</v>
      </c>
      <c r="C644" t="s">
        <v>2227</v>
      </c>
      <c r="D644" t="s">
        <v>2567</v>
      </c>
      <c r="H644">
        <v>2018</v>
      </c>
      <c r="I644"/>
      <c r="J644">
        <v>89276.117771254561</v>
      </c>
      <c r="K644">
        <v>599425.36217842356</v>
      </c>
      <c r="L644">
        <v>688701.47994967806</v>
      </c>
    </row>
    <row r="645" spans="1:13" x14ac:dyDescent="0.25">
      <c r="A645" s="386" t="s">
        <v>986</v>
      </c>
      <c r="B645">
        <v>81771155</v>
      </c>
      <c r="C645" t="s">
        <v>2227</v>
      </c>
      <c r="D645" t="s">
        <v>2673</v>
      </c>
      <c r="E645">
        <v>662005</v>
      </c>
      <c r="H645">
        <v>2018</v>
      </c>
      <c r="I645">
        <v>1708</v>
      </c>
      <c r="J645">
        <v>89276.117771254561</v>
      </c>
      <c r="K645">
        <v>599425.36217842356</v>
      </c>
      <c r="L645">
        <v>688701.47994967806</v>
      </c>
      <c r="M645" t="s">
        <v>2674</v>
      </c>
    </row>
    <row r="646" spans="1:13" x14ac:dyDescent="0.25">
      <c r="A646" s="386" t="s">
        <v>986</v>
      </c>
      <c r="B646">
        <v>81771156</v>
      </c>
      <c r="C646" t="s">
        <v>2229</v>
      </c>
      <c r="D646" t="s">
        <v>2608</v>
      </c>
      <c r="H646">
        <v>2017</v>
      </c>
      <c r="I646"/>
      <c r="J646">
        <v>59529.315329872537</v>
      </c>
      <c r="K646">
        <v>399696.83150057279</v>
      </c>
      <c r="L646">
        <v>459226.14683044533</v>
      </c>
      <c r="M646" t="s">
        <v>1594</v>
      </c>
    </row>
    <row r="647" spans="1:13" x14ac:dyDescent="0.25">
      <c r="A647" s="386" t="s">
        <v>986</v>
      </c>
      <c r="B647">
        <v>81771157</v>
      </c>
      <c r="C647" t="s">
        <v>2229</v>
      </c>
      <c r="D647" t="s">
        <v>2701</v>
      </c>
      <c r="E647">
        <v>601505</v>
      </c>
      <c r="H647">
        <v>2017</v>
      </c>
      <c r="I647">
        <v>1709</v>
      </c>
      <c r="J647">
        <v>89276.117771254561</v>
      </c>
      <c r="K647">
        <v>599425.36217842356</v>
      </c>
      <c r="L647">
        <v>688701.47994967806</v>
      </c>
      <c r="M647" t="s">
        <v>2733</v>
      </c>
    </row>
    <row r="648" spans="1:13" x14ac:dyDescent="0.25">
      <c r="A648" s="386" t="s">
        <v>986</v>
      </c>
      <c r="B648">
        <v>81771158</v>
      </c>
      <c r="C648" t="s">
        <v>2224</v>
      </c>
      <c r="D648" t="s">
        <v>2421</v>
      </c>
      <c r="H648">
        <v>2017</v>
      </c>
      <c r="I648"/>
      <c r="J648">
        <v>59529.315329872537</v>
      </c>
      <c r="K648">
        <v>399696.83150057279</v>
      </c>
      <c r="L648">
        <v>459226.14683044533</v>
      </c>
      <c r="M648" t="s">
        <v>1594</v>
      </c>
    </row>
    <row r="649" spans="1:13" x14ac:dyDescent="0.25">
      <c r="A649" s="386" t="s">
        <v>986</v>
      </c>
      <c r="B649">
        <v>81771159</v>
      </c>
      <c r="C649" t="s">
        <v>2224</v>
      </c>
      <c r="D649" t="s">
        <v>2421</v>
      </c>
      <c r="H649">
        <v>2017</v>
      </c>
      <c r="I649"/>
      <c r="J649">
        <v>59529.315329872537</v>
      </c>
      <c r="K649">
        <v>399696.83150057279</v>
      </c>
      <c r="L649">
        <v>459226.14683044533</v>
      </c>
      <c r="M649" t="s">
        <v>1594</v>
      </c>
    </row>
    <row r="650" spans="1:13" x14ac:dyDescent="0.25">
      <c r="A650" s="386" t="s">
        <v>986</v>
      </c>
      <c r="B650">
        <v>81771160</v>
      </c>
      <c r="C650" t="s">
        <v>2224</v>
      </c>
      <c r="D650" t="s">
        <v>2421</v>
      </c>
      <c r="H650">
        <v>2017</v>
      </c>
      <c r="I650"/>
      <c r="J650">
        <v>59529.315329872537</v>
      </c>
      <c r="K650">
        <v>399696.83150057279</v>
      </c>
      <c r="L650">
        <v>459226.14683044533</v>
      </c>
      <c r="M650" t="s">
        <v>1594</v>
      </c>
    </row>
    <row r="651" spans="1:13" x14ac:dyDescent="0.25">
      <c r="A651" s="386" t="s">
        <v>986</v>
      </c>
      <c r="B651">
        <v>81771161</v>
      </c>
      <c r="C651" t="s">
        <v>2224</v>
      </c>
      <c r="D651" t="s">
        <v>2421</v>
      </c>
      <c r="H651">
        <v>2017</v>
      </c>
      <c r="I651"/>
      <c r="J651">
        <v>59529.315329872537</v>
      </c>
      <c r="K651">
        <v>399696.83150057279</v>
      </c>
      <c r="L651">
        <v>459226.14683044533</v>
      </c>
      <c r="M651" t="s">
        <v>1594</v>
      </c>
    </row>
    <row r="652" spans="1:13" x14ac:dyDescent="0.25">
      <c r="A652" s="386" t="s">
        <v>986</v>
      </c>
      <c r="B652">
        <v>81771162</v>
      </c>
      <c r="C652" t="s">
        <v>2227</v>
      </c>
      <c r="D652" t="s">
        <v>2680</v>
      </c>
      <c r="E652">
        <v>663505</v>
      </c>
      <c r="H652">
        <v>2018</v>
      </c>
      <c r="I652">
        <v>1708</v>
      </c>
      <c r="J652">
        <v>89276.117771254561</v>
      </c>
      <c r="K652">
        <v>599425.36217842356</v>
      </c>
      <c r="L652">
        <v>688701.47994967806</v>
      </c>
      <c r="M652" t="s">
        <v>2681</v>
      </c>
    </row>
    <row r="653" spans="1:13" x14ac:dyDescent="0.25">
      <c r="A653" s="386" t="s">
        <v>986</v>
      </c>
      <c r="B653">
        <v>81771163</v>
      </c>
      <c r="C653" t="s">
        <v>2227</v>
      </c>
      <c r="D653" t="s">
        <v>2567</v>
      </c>
      <c r="H653">
        <v>2018</v>
      </c>
      <c r="I653"/>
      <c r="J653">
        <v>59529.315329872537</v>
      </c>
      <c r="K653">
        <v>399696.83150057279</v>
      </c>
      <c r="L653">
        <v>459226.14683044533</v>
      </c>
      <c r="M653" t="s">
        <v>1594</v>
      </c>
    </row>
    <row r="654" spans="1:13" x14ac:dyDescent="0.25">
      <c r="A654" s="386" t="s">
        <v>986</v>
      </c>
      <c r="B654">
        <v>81771164</v>
      </c>
      <c r="C654" t="s">
        <v>2227</v>
      </c>
      <c r="D654" t="s">
        <v>2567</v>
      </c>
      <c r="H654">
        <v>2018</v>
      </c>
      <c r="I654"/>
      <c r="J654">
        <v>59529.315329872537</v>
      </c>
      <c r="K654">
        <v>399696.83150057279</v>
      </c>
      <c r="L654">
        <v>459226.14683044533</v>
      </c>
      <c r="M654" t="s">
        <v>1594</v>
      </c>
    </row>
    <row r="655" spans="1:13" x14ac:dyDescent="0.25">
      <c r="A655" s="386" t="s">
        <v>986</v>
      </c>
      <c r="B655">
        <v>81771165</v>
      </c>
      <c r="C655" t="s">
        <v>2225</v>
      </c>
      <c r="D655" t="s">
        <v>2697</v>
      </c>
      <c r="E655">
        <v>642505</v>
      </c>
      <c r="H655">
        <v>2018</v>
      </c>
      <c r="I655">
        <v>1710</v>
      </c>
      <c r="J655">
        <v>89276.117771254561</v>
      </c>
      <c r="K655">
        <v>599425.36217842356</v>
      </c>
      <c r="L655">
        <v>688701.47994967806</v>
      </c>
      <c r="M655" t="s">
        <v>2698</v>
      </c>
    </row>
    <row r="656" spans="1:13" x14ac:dyDescent="0.25">
      <c r="A656" s="386" t="s">
        <v>986</v>
      </c>
      <c r="B656">
        <v>81771166</v>
      </c>
      <c r="C656" t="s">
        <v>2225</v>
      </c>
      <c r="D656" t="s">
        <v>2709</v>
      </c>
      <c r="E656">
        <v>649205</v>
      </c>
      <c r="H656">
        <v>2018</v>
      </c>
      <c r="I656">
        <v>1708</v>
      </c>
      <c r="J656">
        <v>89276.117771254561</v>
      </c>
      <c r="K656">
        <v>599425.36217842356</v>
      </c>
      <c r="L656">
        <v>688701.47994967806</v>
      </c>
      <c r="M656" t="s">
        <v>2708</v>
      </c>
    </row>
    <row r="657" spans="1:13" x14ac:dyDescent="0.25">
      <c r="A657" s="386" t="s">
        <v>986</v>
      </c>
      <c r="B657">
        <v>81771167</v>
      </c>
      <c r="C657" t="s">
        <v>2225</v>
      </c>
      <c r="D657" t="s">
        <v>2710</v>
      </c>
      <c r="E657">
        <v>649205</v>
      </c>
      <c r="G657" t="s">
        <v>527</v>
      </c>
      <c r="H657">
        <v>2018</v>
      </c>
      <c r="I657">
        <v>1709</v>
      </c>
      <c r="J657">
        <v>89276.117771254561</v>
      </c>
      <c r="K657">
        <v>599425.36217842356</v>
      </c>
      <c r="L657">
        <v>688701.47994967806</v>
      </c>
      <c r="M657" t="s">
        <v>2708</v>
      </c>
    </row>
    <row r="658" spans="1:13" x14ac:dyDescent="0.25">
      <c r="A658" s="386" t="s">
        <v>986</v>
      </c>
      <c r="B658">
        <v>81771168</v>
      </c>
      <c r="C658" t="s">
        <v>2225</v>
      </c>
      <c r="D658" t="s">
        <v>2748</v>
      </c>
      <c r="E658">
        <v>649305</v>
      </c>
      <c r="G658" t="s">
        <v>530</v>
      </c>
      <c r="H658">
        <v>2018</v>
      </c>
      <c r="I658">
        <v>1709</v>
      </c>
      <c r="J658">
        <v>89276.117771254561</v>
      </c>
      <c r="K658">
        <v>599425.36217842356</v>
      </c>
      <c r="L658">
        <v>688701.47994967806</v>
      </c>
      <c r="M658" t="s">
        <v>2749</v>
      </c>
    </row>
    <row r="659" spans="1:13" x14ac:dyDescent="0.25">
      <c r="A659" s="386" t="s">
        <v>986</v>
      </c>
      <c r="B659">
        <v>81771169</v>
      </c>
      <c r="C659" t="s">
        <v>2225</v>
      </c>
      <c r="D659" t="s">
        <v>2753</v>
      </c>
      <c r="E659">
        <v>642005</v>
      </c>
      <c r="G659" t="s">
        <v>530</v>
      </c>
      <c r="H659">
        <v>2018</v>
      </c>
      <c r="I659">
        <v>1801</v>
      </c>
      <c r="J659">
        <v>89276.117771254561</v>
      </c>
      <c r="K659">
        <v>599425.36217842356</v>
      </c>
      <c r="L659">
        <v>688701.47994967806</v>
      </c>
      <c r="M659" t="s">
        <v>2754</v>
      </c>
    </row>
    <row r="660" spans="1:13" x14ac:dyDescent="0.25">
      <c r="A660" s="386" t="s">
        <v>986</v>
      </c>
      <c r="B660">
        <v>81771170</v>
      </c>
      <c r="C660" t="s">
        <v>2225</v>
      </c>
      <c r="D660" t="s">
        <v>2567</v>
      </c>
      <c r="H660">
        <v>2018</v>
      </c>
      <c r="I660"/>
      <c r="J660">
        <v>89276.117771254561</v>
      </c>
      <c r="K660">
        <v>599425.36217842356</v>
      </c>
      <c r="L660">
        <v>688701.47994967806</v>
      </c>
      <c r="M660" t="s">
        <v>1594</v>
      </c>
    </row>
    <row r="661" spans="1:13" x14ac:dyDescent="0.25">
      <c r="A661" s="386" t="s">
        <v>986</v>
      </c>
      <c r="B661">
        <v>81771171</v>
      </c>
      <c r="C661" t="s">
        <v>2225</v>
      </c>
      <c r="D661" t="s">
        <v>2567</v>
      </c>
      <c r="H661">
        <v>2018</v>
      </c>
      <c r="I661"/>
      <c r="J661">
        <v>89276.117771254561</v>
      </c>
      <c r="K661">
        <v>599425.36217842356</v>
      </c>
      <c r="L661">
        <v>688701.47994967806</v>
      </c>
      <c r="M661" t="s">
        <v>1594</v>
      </c>
    </row>
    <row r="662" spans="1:13" x14ac:dyDescent="0.25">
      <c r="A662" s="386" t="s">
        <v>986</v>
      </c>
      <c r="B662">
        <v>81771172</v>
      </c>
      <c r="C662" t="s">
        <v>2225</v>
      </c>
      <c r="D662" t="s">
        <v>2567</v>
      </c>
      <c r="H662">
        <v>2018</v>
      </c>
      <c r="I662"/>
      <c r="J662">
        <v>89276.117771254561</v>
      </c>
      <c r="K662">
        <v>599425.36217842356</v>
      </c>
      <c r="L662">
        <v>688701.47994967806</v>
      </c>
      <c r="M662" t="s">
        <v>1594</v>
      </c>
    </row>
    <row r="663" spans="1:13" x14ac:dyDescent="0.25">
      <c r="A663" s="386" t="s">
        <v>986</v>
      </c>
      <c r="B663">
        <v>81771173</v>
      </c>
      <c r="C663" t="s">
        <v>2225</v>
      </c>
      <c r="D663" t="s">
        <v>2567</v>
      </c>
      <c r="H663">
        <v>2018</v>
      </c>
      <c r="I663"/>
      <c r="J663">
        <v>89276.117771254561</v>
      </c>
      <c r="K663">
        <v>599425.36217842356</v>
      </c>
      <c r="L663">
        <v>688701.47994967806</v>
      </c>
      <c r="M663" t="s">
        <v>1594</v>
      </c>
    </row>
    <row r="664" spans="1:13" x14ac:dyDescent="0.25">
      <c r="A664" s="386" t="s">
        <v>986</v>
      </c>
      <c r="B664">
        <v>81771174</v>
      </c>
      <c r="C664" t="s">
        <v>2225</v>
      </c>
      <c r="D664" t="s">
        <v>2567</v>
      </c>
      <c r="H664">
        <v>2018</v>
      </c>
      <c r="I664"/>
      <c r="J664">
        <v>89276.117771254561</v>
      </c>
      <c r="K664">
        <v>599425.36217842356</v>
      </c>
      <c r="L664">
        <v>688701.47994967806</v>
      </c>
      <c r="M664" t="s">
        <v>1594</v>
      </c>
    </row>
    <row r="665" spans="1:13" x14ac:dyDescent="0.25">
      <c r="A665" s="386" t="s">
        <v>986</v>
      </c>
      <c r="B665">
        <v>81771175</v>
      </c>
      <c r="C665" t="s">
        <v>2227</v>
      </c>
      <c r="D665" t="s">
        <v>2567</v>
      </c>
      <c r="H665">
        <v>2018</v>
      </c>
      <c r="I665"/>
      <c r="J665">
        <v>89276.117771254561</v>
      </c>
      <c r="K665">
        <v>599425.36217842356</v>
      </c>
      <c r="L665">
        <v>688701.47994967806</v>
      </c>
      <c r="M665" t="s">
        <v>1594</v>
      </c>
    </row>
    <row r="666" spans="1:13" x14ac:dyDescent="0.25">
      <c r="A666" s="386" t="s">
        <v>986</v>
      </c>
      <c r="B666">
        <v>81771176</v>
      </c>
      <c r="C666" t="s">
        <v>2227</v>
      </c>
      <c r="D666" t="s">
        <v>2567</v>
      </c>
      <c r="H666">
        <v>2018</v>
      </c>
      <c r="I666"/>
      <c r="J666">
        <v>89276.117771254561</v>
      </c>
      <c r="K666">
        <v>599425.36217842356</v>
      </c>
      <c r="L666">
        <v>688701.47994967806</v>
      </c>
      <c r="M666" t="s">
        <v>1594</v>
      </c>
    </row>
    <row r="667" spans="1:13" x14ac:dyDescent="0.25">
      <c r="A667" s="386" t="s">
        <v>986</v>
      </c>
      <c r="B667">
        <v>81771177</v>
      </c>
      <c r="C667" t="s">
        <v>2223</v>
      </c>
      <c r="D667" t="s">
        <v>2567</v>
      </c>
      <c r="H667">
        <v>2018</v>
      </c>
      <c r="I667"/>
      <c r="J667">
        <v>29746.802441382013</v>
      </c>
      <c r="K667">
        <v>199728.53067785068</v>
      </c>
      <c r="L667">
        <v>229475.3331192327</v>
      </c>
      <c r="M667" t="s">
        <v>1594</v>
      </c>
    </row>
    <row r="668" spans="1:13" x14ac:dyDescent="0.25">
      <c r="A668" s="386" t="s">
        <v>986</v>
      </c>
      <c r="B668">
        <v>81771178</v>
      </c>
      <c r="C668" t="s">
        <v>2223</v>
      </c>
      <c r="D668" t="s">
        <v>2567</v>
      </c>
      <c r="H668">
        <v>2018</v>
      </c>
      <c r="I668"/>
      <c r="J668">
        <v>29746.802441382013</v>
      </c>
      <c r="K668">
        <v>199728.53067785068</v>
      </c>
      <c r="L668">
        <v>229475.3331192327</v>
      </c>
      <c r="M668" t="s">
        <v>1594</v>
      </c>
    </row>
    <row r="669" spans="1:13" x14ac:dyDescent="0.25">
      <c r="A669" s="386" t="s">
        <v>986</v>
      </c>
      <c r="B669">
        <v>81771179</v>
      </c>
      <c r="C669" t="s">
        <v>2223</v>
      </c>
      <c r="D669" t="s">
        <v>2790</v>
      </c>
      <c r="H669">
        <v>2018</v>
      </c>
      <c r="I669"/>
      <c r="J669">
        <v>29746.802441382013</v>
      </c>
      <c r="K669">
        <v>199728.53067785068</v>
      </c>
      <c r="L669">
        <v>229475.3331192327</v>
      </c>
      <c r="M669" t="s">
        <v>1594</v>
      </c>
    </row>
    <row r="670" spans="1:13" x14ac:dyDescent="0.25">
      <c r="A670" s="386" t="s">
        <v>986</v>
      </c>
      <c r="B670">
        <v>81771180</v>
      </c>
      <c r="C670" t="s">
        <v>810</v>
      </c>
      <c r="D670" t="s">
        <v>2567</v>
      </c>
      <c r="H670">
        <v>2018</v>
      </c>
      <c r="I670"/>
      <c r="J670">
        <v>21247.716029558582</v>
      </c>
      <c r="K670">
        <v>199728.53067785068</v>
      </c>
      <c r="L670">
        <v>220976.24670740927</v>
      </c>
      <c r="M670" t="s">
        <v>1594</v>
      </c>
    </row>
    <row r="671" spans="1:13" x14ac:dyDescent="0.25">
      <c r="A671" s="386" t="s">
        <v>986</v>
      </c>
      <c r="B671">
        <v>81771181</v>
      </c>
      <c r="C671" t="s">
        <v>810</v>
      </c>
      <c r="D671" t="s">
        <v>2567</v>
      </c>
      <c r="H671">
        <v>2018</v>
      </c>
      <c r="I671"/>
      <c r="J671">
        <v>21247.716029558582</v>
      </c>
      <c r="K671">
        <v>199728.53067785068</v>
      </c>
      <c r="L671">
        <v>220976.24670740927</v>
      </c>
      <c r="M671" t="s">
        <v>1594</v>
      </c>
    </row>
    <row r="672" spans="1:13" x14ac:dyDescent="0.25">
      <c r="A672" s="386" t="s">
        <v>986</v>
      </c>
      <c r="B672">
        <v>81771182</v>
      </c>
      <c r="C672" t="s">
        <v>810</v>
      </c>
      <c r="D672" t="s">
        <v>2567</v>
      </c>
      <c r="H672">
        <v>2018</v>
      </c>
      <c r="I672"/>
      <c r="J672">
        <v>21247.716029558582</v>
      </c>
      <c r="K672">
        <v>199728.53067785068</v>
      </c>
      <c r="L672">
        <v>220976.24670740927</v>
      </c>
      <c r="M672" t="s">
        <v>1594</v>
      </c>
    </row>
    <row r="673" spans="1:13" x14ac:dyDescent="0.25">
      <c r="A673" s="386" t="s">
        <v>986</v>
      </c>
      <c r="B673">
        <v>81771183</v>
      </c>
      <c r="C673" t="s">
        <v>810</v>
      </c>
      <c r="D673" t="s">
        <v>2567</v>
      </c>
      <c r="H673">
        <v>2018</v>
      </c>
      <c r="I673"/>
      <c r="J673">
        <v>21247.716029558582</v>
      </c>
      <c r="K673">
        <v>199728.53067785068</v>
      </c>
      <c r="L673">
        <v>220976.24670740927</v>
      </c>
      <c r="M673" t="s">
        <v>1594</v>
      </c>
    </row>
    <row r="674" spans="1:13" x14ac:dyDescent="0.25">
      <c r="A674" s="386" t="s">
        <v>986</v>
      </c>
      <c r="B674">
        <v>81771184</v>
      </c>
      <c r="C674" t="s">
        <v>810</v>
      </c>
      <c r="D674" t="s">
        <v>2567</v>
      </c>
      <c r="H674">
        <v>2018</v>
      </c>
      <c r="I674"/>
      <c r="J674">
        <v>21247.716029558582</v>
      </c>
      <c r="K674">
        <v>199728.53067785068</v>
      </c>
      <c r="L674">
        <v>220976.24670740927</v>
      </c>
      <c r="M674" t="s">
        <v>1594</v>
      </c>
    </row>
    <row r="675" spans="1:13" x14ac:dyDescent="0.25">
      <c r="A675" s="386" t="s">
        <v>986</v>
      </c>
      <c r="B675">
        <v>81771185</v>
      </c>
      <c r="C675" t="s">
        <v>810</v>
      </c>
      <c r="D675" t="s">
        <v>2567</v>
      </c>
      <c r="H675">
        <v>2018</v>
      </c>
      <c r="I675"/>
      <c r="J675">
        <v>21247.716029558582</v>
      </c>
      <c r="K675">
        <v>199728.53067785068</v>
      </c>
      <c r="L675">
        <v>220976.24670740927</v>
      </c>
      <c r="M675" t="s">
        <v>1594</v>
      </c>
    </row>
    <row r="676" spans="1:13" x14ac:dyDescent="0.25">
      <c r="A676" s="386" t="s">
        <v>986</v>
      </c>
      <c r="B676">
        <v>81771186</v>
      </c>
      <c r="C676" t="s">
        <v>810</v>
      </c>
      <c r="D676" t="s">
        <v>2790</v>
      </c>
      <c r="H676">
        <v>2018</v>
      </c>
      <c r="I676"/>
      <c r="J676">
        <v>21247.716029558582</v>
      </c>
      <c r="K676">
        <v>199728.53067785068</v>
      </c>
      <c r="L676">
        <v>220976.24670740927</v>
      </c>
      <c r="M676" t="s">
        <v>1594</v>
      </c>
    </row>
    <row r="677" spans="1:13" x14ac:dyDescent="0.25">
      <c r="A677" s="386" t="s">
        <v>986</v>
      </c>
      <c r="B677">
        <v>81771187</v>
      </c>
      <c r="C677" t="s">
        <v>2224</v>
      </c>
      <c r="D677" t="s">
        <v>2567</v>
      </c>
      <c r="H677">
        <v>2018</v>
      </c>
      <c r="I677"/>
      <c r="J677">
        <v>29746.802441382013</v>
      </c>
      <c r="K677">
        <v>199728.53067785068</v>
      </c>
      <c r="L677">
        <v>229475.3331192327</v>
      </c>
      <c r="M677" t="s">
        <v>1594</v>
      </c>
    </row>
    <row r="678" spans="1:13" x14ac:dyDescent="0.25">
      <c r="A678" s="386" t="s">
        <v>986</v>
      </c>
      <c r="B678">
        <v>81771188</v>
      </c>
      <c r="C678" t="s">
        <v>2224</v>
      </c>
      <c r="D678" t="s">
        <v>2567</v>
      </c>
      <c r="H678">
        <v>2018</v>
      </c>
      <c r="I678"/>
      <c r="J678">
        <v>29746.802441382013</v>
      </c>
      <c r="K678">
        <v>199728.53067785068</v>
      </c>
      <c r="L678">
        <v>229475.3331192327</v>
      </c>
      <c r="M678" t="s">
        <v>1594</v>
      </c>
    </row>
    <row r="679" spans="1:13" x14ac:dyDescent="0.25">
      <c r="A679" s="386" t="s">
        <v>986</v>
      </c>
      <c r="B679">
        <v>81771189</v>
      </c>
      <c r="C679" t="s">
        <v>2224</v>
      </c>
      <c r="D679" t="s">
        <v>2567</v>
      </c>
      <c r="H679">
        <v>2018</v>
      </c>
      <c r="I679"/>
      <c r="J679">
        <v>29746.802441382013</v>
      </c>
      <c r="K679">
        <v>199728.53067785068</v>
      </c>
      <c r="L679">
        <v>229475.3331192327</v>
      </c>
      <c r="M679" t="s">
        <v>1594</v>
      </c>
    </row>
    <row r="680" spans="1:13" x14ac:dyDescent="0.25">
      <c r="A680" s="386" t="s">
        <v>986</v>
      </c>
      <c r="B680">
        <v>81771190</v>
      </c>
      <c r="C680" t="s">
        <v>2224</v>
      </c>
      <c r="D680" t="s">
        <v>2567</v>
      </c>
      <c r="H680">
        <v>2018</v>
      </c>
      <c r="I680"/>
      <c r="J680">
        <v>29746.802441382013</v>
      </c>
      <c r="K680">
        <v>199728.53067785068</v>
      </c>
      <c r="L680">
        <v>229475.3331192327</v>
      </c>
      <c r="M680" t="s">
        <v>1594</v>
      </c>
    </row>
    <row r="681" spans="1:13" x14ac:dyDescent="0.25">
      <c r="A681" s="386" t="s">
        <v>986</v>
      </c>
      <c r="B681">
        <v>81771191</v>
      </c>
      <c r="C681" t="s">
        <v>2224</v>
      </c>
      <c r="D681" t="s">
        <v>2567</v>
      </c>
      <c r="H681">
        <v>2018</v>
      </c>
      <c r="I681"/>
      <c r="J681">
        <v>29746.802441382013</v>
      </c>
      <c r="K681">
        <v>199728.53067785068</v>
      </c>
      <c r="L681">
        <v>229475.3331192327</v>
      </c>
      <c r="M681" t="s">
        <v>1594</v>
      </c>
    </row>
    <row r="682" spans="1:13" x14ac:dyDescent="0.25">
      <c r="A682" s="386" t="s">
        <v>986</v>
      </c>
      <c r="B682">
        <v>81771192</v>
      </c>
      <c r="C682" t="s">
        <v>2224</v>
      </c>
      <c r="D682" t="s">
        <v>2567</v>
      </c>
      <c r="H682">
        <v>2018</v>
      </c>
      <c r="I682"/>
      <c r="J682">
        <v>29746.802441382013</v>
      </c>
      <c r="K682">
        <v>199728.53067785068</v>
      </c>
      <c r="L682">
        <v>229475.3331192327</v>
      </c>
      <c r="M682" t="s">
        <v>1594</v>
      </c>
    </row>
    <row r="683" spans="1:13" x14ac:dyDescent="0.25">
      <c r="A683" s="386" t="s">
        <v>986</v>
      </c>
      <c r="B683">
        <v>81771193</v>
      </c>
      <c r="C683" t="s">
        <v>2224</v>
      </c>
      <c r="D683" t="s">
        <v>2567</v>
      </c>
      <c r="H683">
        <v>2018</v>
      </c>
      <c r="I683"/>
      <c r="J683">
        <v>29746.802441382013</v>
      </c>
      <c r="K683">
        <v>199728.53067785068</v>
      </c>
      <c r="L683">
        <v>229475.3331192327</v>
      </c>
      <c r="M683" t="s">
        <v>1594</v>
      </c>
    </row>
    <row r="684" spans="1:13" x14ac:dyDescent="0.25">
      <c r="A684" s="386" t="s">
        <v>986</v>
      </c>
      <c r="B684">
        <v>81771194</v>
      </c>
      <c r="C684" t="s">
        <v>2224</v>
      </c>
      <c r="D684" t="s">
        <v>2567</v>
      </c>
      <c r="H684">
        <v>2018</v>
      </c>
      <c r="I684"/>
      <c r="J684">
        <v>29746.802441382013</v>
      </c>
      <c r="K684">
        <v>199728.53067785068</v>
      </c>
      <c r="L684">
        <v>229475.3331192327</v>
      </c>
      <c r="M684" t="s">
        <v>1594</v>
      </c>
    </row>
    <row r="685" spans="1:13" x14ac:dyDescent="0.25">
      <c r="A685" s="386" t="s">
        <v>986</v>
      </c>
      <c r="B685">
        <v>81771195</v>
      </c>
      <c r="C685" t="s">
        <v>2224</v>
      </c>
      <c r="D685" t="s">
        <v>2567</v>
      </c>
      <c r="H685">
        <v>2018</v>
      </c>
      <c r="I685"/>
      <c r="J685">
        <v>29746.802441382013</v>
      </c>
      <c r="K685">
        <v>199728.53067785068</v>
      </c>
      <c r="L685">
        <v>229475.3331192327</v>
      </c>
      <c r="M685" t="s">
        <v>1594</v>
      </c>
    </row>
    <row r="686" spans="1:13" x14ac:dyDescent="0.25">
      <c r="A686" s="386" t="s">
        <v>986</v>
      </c>
      <c r="B686">
        <v>81771196</v>
      </c>
      <c r="C686" t="s">
        <v>2224</v>
      </c>
      <c r="D686" t="s">
        <v>2567</v>
      </c>
      <c r="H686">
        <v>2018</v>
      </c>
      <c r="I686"/>
      <c r="J686">
        <v>29746.802441382013</v>
      </c>
      <c r="K686">
        <v>199728.53067785068</v>
      </c>
      <c r="L686">
        <v>229475.3331192327</v>
      </c>
      <c r="M686" t="s">
        <v>1594</v>
      </c>
    </row>
    <row r="687" spans="1:13" x14ac:dyDescent="0.25">
      <c r="A687" s="386" t="s">
        <v>986</v>
      </c>
      <c r="B687">
        <v>81771197</v>
      </c>
      <c r="C687" t="s">
        <v>2224</v>
      </c>
      <c r="D687" t="s">
        <v>2567</v>
      </c>
      <c r="H687">
        <v>2018</v>
      </c>
      <c r="I687"/>
      <c r="J687">
        <v>29746.802441382013</v>
      </c>
      <c r="K687">
        <v>199728.53067785068</v>
      </c>
      <c r="L687">
        <v>229475.3331192327</v>
      </c>
      <c r="M687" t="s">
        <v>1594</v>
      </c>
    </row>
    <row r="688" spans="1:13" x14ac:dyDescent="0.25">
      <c r="A688" s="386" t="s">
        <v>986</v>
      </c>
      <c r="B688">
        <v>81771198</v>
      </c>
      <c r="C688" t="s">
        <v>2224</v>
      </c>
      <c r="D688" t="s">
        <v>2567</v>
      </c>
      <c r="H688">
        <v>2018</v>
      </c>
      <c r="I688"/>
      <c r="J688">
        <v>29746.802441382013</v>
      </c>
      <c r="K688">
        <v>199728.53067785068</v>
      </c>
      <c r="L688">
        <v>229475.3331192327</v>
      </c>
      <c r="M688" t="s">
        <v>1594</v>
      </c>
    </row>
    <row r="689" spans="1:13" x14ac:dyDescent="0.25">
      <c r="A689" s="386" t="s">
        <v>986</v>
      </c>
      <c r="B689">
        <v>81771199</v>
      </c>
      <c r="C689" t="s">
        <v>2224</v>
      </c>
      <c r="D689" t="s">
        <v>2567</v>
      </c>
      <c r="H689">
        <v>2018</v>
      </c>
      <c r="I689"/>
      <c r="J689">
        <v>29746.802441382013</v>
      </c>
      <c r="K689">
        <v>199728.53067785068</v>
      </c>
      <c r="L689">
        <v>229475.3331192327</v>
      </c>
      <c r="M689" t="s">
        <v>1594</v>
      </c>
    </row>
    <row r="690" spans="1:13" x14ac:dyDescent="0.25">
      <c r="A690" s="386" t="s">
        <v>986</v>
      </c>
      <c r="B690">
        <v>81771200</v>
      </c>
      <c r="C690" t="s">
        <v>2224</v>
      </c>
      <c r="D690" t="s">
        <v>2567</v>
      </c>
      <c r="H690">
        <v>2018</v>
      </c>
      <c r="I690"/>
      <c r="J690">
        <v>29746.802441382013</v>
      </c>
      <c r="K690">
        <v>199728.53067785068</v>
      </c>
      <c r="L690">
        <v>229475.3331192327</v>
      </c>
      <c r="M690" t="s">
        <v>1594</v>
      </c>
    </row>
    <row r="691" spans="1:13" x14ac:dyDescent="0.25">
      <c r="A691" s="386" t="s">
        <v>986</v>
      </c>
      <c r="B691">
        <v>81771201</v>
      </c>
      <c r="C691" t="s">
        <v>2224</v>
      </c>
      <c r="D691" t="s">
        <v>2790</v>
      </c>
      <c r="H691">
        <v>2018</v>
      </c>
      <c r="I691"/>
      <c r="J691">
        <v>29746.802441382013</v>
      </c>
      <c r="K691">
        <v>199728.53067785068</v>
      </c>
      <c r="L691">
        <v>229475.3331192327</v>
      </c>
      <c r="M691" t="s">
        <v>1594</v>
      </c>
    </row>
    <row r="692" spans="1:13" x14ac:dyDescent="0.25">
      <c r="A692" s="386" t="s">
        <v>986</v>
      </c>
      <c r="B692">
        <v>81771202</v>
      </c>
      <c r="C692" t="s">
        <v>2225</v>
      </c>
      <c r="D692" t="s">
        <v>2567</v>
      </c>
      <c r="H692">
        <v>2018</v>
      </c>
      <c r="I692"/>
      <c r="J692">
        <v>29746.802441382013</v>
      </c>
      <c r="K692">
        <v>199728.53067785068</v>
      </c>
      <c r="L692">
        <v>229475.3331192327</v>
      </c>
      <c r="M692" t="s">
        <v>1594</v>
      </c>
    </row>
    <row r="693" spans="1:13" x14ac:dyDescent="0.25">
      <c r="A693" s="386" t="s">
        <v>986</v>
      </c>
      <c r="B693">
        <v>81771203</v>
      </c>
      <c r="C693" t="s">
        <v>2225</v>
      </c>
      <c r="D693" t="s">
        <v>2567</v>
      </c>
      <c r="H693">
        <v>2018</v>
      </c>
      <c r="I693"/>
      <c r="J693">
        <v>29746.802441382013</v>
      </c>
      <c r="K693">
        <v>199728.53067785068</v>
      </c>
      <c r="L693">
        <v>229475.3331192327</v>
      </c>
      <c r="M693" t="s">
        <v>1594</v>
      </c>
    </row>
    <row r="694" spans="1:13" x14ac:dyDescent="0.25">
      <c r="A694" s="386" t="s">
        <v>986</v>
      </c>
      <c r="B694">
        <v>81771204</v>
      </c>
      <c r="C694" t="s">
        <v>2225</v>
      </c>
      <c r="D694" t="s">
        <v>2567</v>
      </c>
      <c r="H694">
        <v>2018</v>
      </c>
      <c r="I694"/>
      <c r="J694">
        <v>29746.802441382013</v>
      </c>
      <c r="K694">
        <v>199728.53067785068</v>
      </c>
      <c r="L694">
        <v>229475.3331192327</v>
      </c>
      <c r="M694" t="s">
        <v>1594</v>
      </c>
    </row>
    <row r="695" spans="1:13" x14ac:dyDescent="0.25">
      <c r="A695" s="386" t="s">
        <v>986</v>
      </c>
      <c r="B695">
        <v>81771205</v>
      </c>
      <c r="C695" t="s">
        <v>2225</v>
      </c>
      <c r="D695" t="s">
        <v>2567</v>
      </c>
      <c r="H695">
        <v>2018</v>
      </c>
      <c r="I695"/>
      <c r="J695">
        <v>29746.802441382013</v>
      </c>
      <c r="K695">
        <v>199728.53067785068</v>
      </c>
      <c r="L695">
        <v>229475.3331192327</v>
      </c>
      <c r="M695" t="s">
        <v>1594</v>
      </c>
    </row>
    <row r="696" spans="1:13" x14ac:dyDescent="0.25">
      <c r="A696" s="386" t="s">
        <v>986</v>
      </c>
      <c r="B696">
        <v>81771206</v>
      </c>
      <c r="C696" t="s">
        <v>2225</v>
      </c>
      <c r="D696" t="s">
        <v>2567</v>
      </c>
      <c r="H696">
        <v>2018</v>
      </c>
      <c r="I696"/>
      <c r="J696">
        <v>29746.802441382013</v>
      </c>
      <c r="K696">
        <v>199728.53067785068</v>
      </c>
      <c r="L696">
        <v>229475.3331192327</v>
      </c>
      <c r="M696" t="s">
        <v>1594</v>
      </c>
    </row>
    <row r="697" spans="1:13" x14ac:dyDescent="0.25">
      <c r="A697" s="386" t="s">
        <v>986</v>
      </c>
      <c r="B697">
        <v>81771207</v>
      </c>
      <c r="C697" t="s">
        <v>2225</v>
      </c>
      <c r="D697" t="s">
        <v>2567</v>
      </c>
      <c r="H697">
        <v>2018</v>
      </c>
      <c r="I697"/>
      <c r="J697">
        <v>29746.802441382013</v>
      </c>
      <c r="K697">
        <v>199728.53067785068</v>
      </c>
      <c r="L697">
        <v>229475.3331192327</v>
      </c>
      <c r="M697" t="s">
        <v>1594</v>
      </c>
    </row>
    <row r="698" spans="1:13" x14ac:dyDescent="0.25">
      <c r="A698" s="386" t="s">
        <v>986</v>
      </c>
      <c r="B698">
        <v>81771208</v>
      </c>
      <c r="C698" t="s">
        <v>2225</v>
      </c>
      <c r="D698" t="s">
        <v>2567</v>
      </c>
      <c r="H698">
        <v>2018</v>
      </c>
      <c r="I698"/>
      <c r="J698">
        <v>29746.802441382013</v>
      </c>
      <c r="K698">
        <v>199728.53067785068</v>
      </c>
      <c r="L698">
        <v>229475.3331192327</v>
      </c>
      <c r="M698" t="s">
        <v>1594</v>
      </c>
    </row>
    <row r="699" spans="1:13" x14ac:dyDescent="0.25">
      <c r="A699" s="386" t="s">
        <v>986</v>
      </c>
      <c r="B699">
        <v>81771209</v>
      </c>
      <c r="C699" t="s">
        <v>2225</v>
      </c>
      <c r="D699" t="s">
        <v>2567</v>
      </c>
      <c r="H699">
        <v>2018</v>
      </c>
      <c r="I699"/>
      <c r="J699">
        <v>29746.802441382013</v>
      </c>
      <c r="K699">
        <v>199728.53067785068</v>
      </c>
      <c r="L699">
        <v>229475.3331192327</v>
      </c>
      <c r="M699" t="s">
        <v>1594</v>
      </c>
    </row>
    <row r="700" spans="1:13" x14ac:dyDescent="0.25">
      <c r="A700" s="386" t="s">
        <v>986</v>
      </c>
      <c r="B700">
        <v>81771210</v>
      </c>
      <c r="C700" t="s">
        <v>2225</v>
      </c>
      <c r="D700" t="s">
        <v>2790</v>
      </c>
      <c r="H700">
        <v>2018</v>
      </c>
      <c r="I700"/>
      <c r="J700">
        <v>29746.802441382013</v>
      </c>
      <c r="K700">
        <v>199728.53067785068</v>
      </c>
      <c r="L700">
        <v>229475.3331192327</v>
      </c>
      <c r="M700" t="s">
        <v>1594</v>
      </c>
    </row>
    <row r="701" spans="1:13" x14ac:dyDescent="0.25">
      <c r="A701" s="386" t="s">
        <v>986</v>
      </c>
      <c r="B701">
        <v>81771211</v>
      </c>
      <c r="C701" t="s">
        <v>2226</v>
      </c>
      <c r="D701" t="s">
        <v>2567</v>
      </c>
      <c r="H701">
        <v>2018</v>
      </c>
      <c r="I701"/>
      <c r="J701">
        <v>42495.432059117164</v>
      </c>
      <c r="K701">
        <v>199728.53067785068</v>
      </c>
      <c r="L701">
        <v>242223.96273696783</v>
      </c>
      <c r="M701" t="s">
        <v>1594</v>
      </c>
    </row>
    <row r="702" spans="1:13" x14ac:dyDescent="0.25">
      <c r="A702" s="386" t="s">
        <v>986</v>
      </c>
      <c r="B702">
        <v>81771212</v>
      </c>
      <c r="C702" t="s">
        <v>2226</v>
      </c>
      <c r="D702" t="s">
        <v>2567</v>
      </c>
      <c r="H702">
        <v>2018</v>
      </c>
      <c r="I702"/>
      <c r="J702">
        <v>42495.432059117164</v>
      </c>
      <c r="K702">
        <v>199728.53067785068</v>
      </c>
      <c r="L702">
        <v>242223.96273696783</v>
      </c>
      <c r="M702" t="s">
        <v>1594</v>
      </c>
    </row>
    <row r="703" spans="1:13" x14ac:dyDescent="0.25">
      <c r="A703" s="386" t="s">
        <v>986</v>
      </c>
      <c r="B703">
        <v>81771213</v>
      </c>
      <c r="C703" t="s">
        <v>2226</v>
      </c>
      <c r="D703" t="s">
        <v>2567</v>
      </c>
      <c r="H703">
        <v>2018</v>
      </c>
      <c r="I703"/>
      <c r="J703">
        <v>42495.432059117164</v>
      </c>
      <c r="K703">
        <v>199728.53067785068</v>
      </c>
      <c r="L703">
        <v>242223.96273696783</v>
      </c>
      <c r="M703" t="s">
        <v>1594</v>
      </c>
    </row>
    <row r="704" spans="1:13" x14ac:dyDescent="0.25">
      <c r="A704" s="386" t="s">
        <v>986</v>
      </c>
      <c r="B704">
        <v>81771214</v>
      </c>
      <c r="C704" t="s">
        <v>2226</v>
      </c>
      <c r="D704" t="s">
        <v>2567</v>
      </c>
      <c r="H704">
        <v>2018</v>
      </c>
      <c r="I704"/>
      <c r="J704">
        <v>42495.432059117164</v>
      </c>
      <c r="K704">
        <v>199728.53067785068</v>
      </c>
      <c r="L704">
        <v>242223.96273696783</v>
      </c>
      <c r="M704" t="s">
        <v>1594</v>
      </c>
    </row>
    <row r="705" spans="1:13" x14ac:dyDescent="0.25">
      <c r="A705" s="386" t="s">
        <v>986</v>
      </c>
      <c r="B705">
        <v>81771215</v>
      </c>
      <c r="C705" t="s">
        <v>2226</v>
      </c>
      <c r="D705" t="s">
        <v>2567</v>
      </c>
      <c r="H705">
        <v>2018</v>
      </c>
      <c r="I705"/>
      <c r="J705">
        <v>42495.432059117164</v>
      </c>
      <c r="K705">
        <v>199728.53067785068</v>
      </c>
      <c r="L705">
        <v>242223.96273696783</v>
      </c>
      <c r="M705" t="s">
        <v>1594</v>
      </c>
    </row>
    <row r="706" spans="1:13" x14ac:dyDescent="0.25">
      <c r="A706" s="386" t="s">
        <v>986</v>
      </c>
      <c r="B706">
        <v>81771216</v>
      </c>
      <c r="C706" t="s">
        <v>2226</v>
      </c>
      <c r="D706" t="s">
        <v>2567</v>
      </c>
      <c r="H706">
        <v>2018</v>
      </c>
      <c r="I706"/>
      <c r="J706">
        <v>42495.432059117164</v>
      </c>
      <c r="K706">
        <v>199728.53067785068</v>
      </c>
      <c r="L706">
        <v>242223.96273696783</v>
      </c>
      <c r="M706" t="s">
        <v>1594</v>
      </c>
    </row>
    <row r="707" spans="1:13" x14ac:dyDescent="0.25">
      <c r="A707" s="386" t="s">
        <v>986</v>
      </c>
      <c r="B707">
        <v>81771217</v>
      </c>
      <c r="C707" t="s">
        <v>2226</v>
      </c>
      <c r="D707" t="s">
        <v>2567</v>
      </c>
      <c r="H707">
        <v>2018</v>
      </c>
      <c r="I707"/>
      <c r="J707">
        <v>42495.432059117164</v>
      </c>
      <c r="K707">
        <v>199728.53067785068</v>
      </c>
      <c r="L707">
        <v>242223.96273696783</v>
      </c>
      <c r="M707" t="s">
        <v>1594</v>
      </c>
    </row>
    <row r="708" spans="1:13" x14ac:dyDescent="0.25">
      <c r="A708" s="386" t="s">
        <v>986</v>
      </c>
      <c r="B708">
        <v>81771218</v>
      </c>
      <c r="C708" t="s">
        <v>2226</v>
      </c>
      <c r="D708" t="s">
        <v>2567</v>
      </c>
      <c r="H708">
        <v>2018</v>
      </c>
      <c r="I708"/>
      <c r="J708">
        <v>42495.432059117164</v>
      </c>
      <c r="K708">
        <v>199728.53067785068</v>
      </c>
      <c r="L708">
        <v>242223.96273696783</v>
      </c>
      <c r="M708" t="s">
        <v>1594</v>
      </c>
    </row>
    <row r="709" spans="1:13" x14ac:dyDescent="0.25">
      <c r="A709" s="386" t="s">
        <v>986</v>
      </c>
      <c r="B709">
        <v>81771219</v>
      </c>
      <c r="C709" t="s">
        <v>2226</v>
      </c>
      <c r="D709" t="s">
        <v>2567</v>
      </c>
      <c r="H709">
        <v>2018</v>
      </c>
      <c r="I709"/>
      <c r="J709">
        <v>42495.432059117164</v>
      </c>
      <c r="K709">
        <v>199728.53067785068</v>
      </c>
      <c r="L709">
        <v>242223.96273696783</v>
      </c>
      <c r="M709" t="s">
        <v>1594</v>
      </c>
    </row>
    <row r="710" spans="1:13" x14ac:dyDescent="0.25">
      <c r="A710" s="386" t="s">
        <v>986</v>
      </c>
      <c r="B710">
        <v>81771220</v>
      </c>
      <c r="C710" t="s">
        <v>2226</v>
      </c>
      <c r="D710" t="s">
        <v>2567</v>
      </c>
      <c r="H710">
        <v>2018</v>
      </c>
      <c r="I710"/>
      <c r="J710">
        <v>42495.432059117164</v>
      </c>
      <c r="K710">
        <v>199728.53067785068</v>
      </c>
      <c r="L710">
        <v>242223.96273696783</v>
      </c>
      <c r="M710" t="s">
        <v>1594</v>
      </c>
    </row>
    <row r="711" spans="1:13" x14ac:dyDescent="0.25">
      <c r="A711" s="386" t="s">
        <v>986</v>
      </c>
      <c r="B711">
        <v>81771221</v>
      </c>
      <c r="C711" t="s">
        <v>2226</v>
      </c>
      <c r="D711" t="s">
        <v>2567</v>
      </c>
      <c r="H711">
        <v>2018</v>
      </c>
      <c r="I711"/>
      <c r="J711">
        <v>42495.432059117164</v>
      </c>
      <c r="K711">
        <v>199728.53067785068</v>
      </c>
      <c r="L711">
        <v>242223.96273696783</v>
      </c>
      <c r="M711" t="s">
        <v>1594</v>
      </c>
    </row>
    <row r="712" spans="1:13" x14ac:dyDescent="0.25">
      <c r="A712" s="386" t="s">
        <v>986</v>
      </c>
      <c r="B712">
        <v>81771222</v>
      </c>
      <c r="C712" t="s">
        <v>2226</v>
      </c>
      <c r="D712" t="s">
        <v>2567</v>
      </c>
      <c r="H712">
        <v>2018</v>
      </c>
      <c r="I712"/>
      <c r="J712">
        <v>42495.432059117164</v>
      </c>
      <c r="K712">
        <v>199728.53067785068</v>
      </c>
      <c r="L712">
        <v>242223.96273696783</v>
      </c>
      <c r="M712" t="s">
        <v>1594</v>
      </c>
    </row>
    <row r="713" spans="1:13" x14ac:dyDescent="0.25">
      <c r="A713" s="386" t="s">
        <v>986</v>
      </c>
      <c r="B713">
        <v>81771223</v>
      </c>
      <c r="C713" t="s">
        <v>2226</v>
      </c>
      <c r="D713" t="s">
        <v>2567</v>
      </c>
      <c r="H713">
        <v>2018</v>
      </c>
      <c r="I713"/>
      <c r="J713">
        <v>42495.432059117164</v>
      </c>
      <c r="K713">
        <v>199728.53067785068</v>
      </c>
      <c r="L713">
        <v>242223.96273696783</v>
      </c>
      <c r="M713" t="s">
        <v>1594</v>
      </c>
    </row>
    <row r="714" spans="1:13" x14ac:dyDescent="0.25">
      <c r="A714" s="386" t="s">
        <v>986</v>
      </c>
      <c r="B714">
        <v>81771224</v>
      </c>
      <c r="C714" t="s">
        <v>2226</v>
      </c>
      <c r="D714" t="s">
        <v>2567</v>
      </c>
      <c r="H714">
        <v>2018</v>
      </c>
      <c r="I714"/>
      <c r="J714">
        <v>42495.432059117164</v>
      </c>
      <c r="K714">
        <v>199728.53067785068</v>
      </c>
      <c r="L714">
        <v>242223.96273696783</v>
      </c>
      <c r="M714" t="s">
        <v>1594</v>
      </c>
    </row>
    <row r="715" spans="1:13" x14ac:dyDescent="0.25">
      <c r="A715" s="386" t="s">
        <v>986</v>
      </c>
      <c r="B715">
        <v>81771225</v>
      </c>
      <c r="C715" t="s">
        <v>2226</v>
      </c>
      <c r="D715" t="s">
        <v>2790</v>
      </c>
      <c r="H715">
        <v>2018</v>
      </c>
      <c r="I715"/>
      <c r="J715">
        <v>42495.432059117164</v>
      </c>
      <c r="K715">
        <v>199728.53067785068</v>
      </c>
      <c r="L715">
        <v>242223.96273696783</v>
      </c>
      <c r="M715" t="s">
        <v>1594</v>
      </c>
    </row>
    <row r="716" spans="1:13" x14ac:dyDescent="0.25">
      <c r="A716" s="386" t="s">
        <v>986</v>
      </c>
      <c r="B716">
        <v>81771226</v>
      </c>
      <c r="C716" t="s">
        <v>2227</v>
      </c>
      <c r="D716" t="s">
        <v>2567</v>
      </c>
      <c r="H716">
        <v>2018</v>
      </c>
      <c r="I716"/>
      <c r="J716">
        <v>29746.802441382013</v>
      </c>
      <c r="K716">
        <v>199728.53067785068</v>
      </c>
      <c r="L716">
        <v>229475.3331192327</v>
      </c>
      <c r="M716" t="s">
        <v>1594</v>
      </c>
    </row>
    <row r="717" spans="1:13" x14ac:dyDescent="0.25">
      <c r="A717" s="386" t="s">
        <v>986</v>
      </c>
      <c r="B717">
        <v>81771227</v>
      </c>
      <c r="C717" t="s">
        <v>2227</v>
      </c>
      <c r="D717" t="s">
        <v>2567</v>
      </c>
      <c r="H717">
        <v>2018</v>
      </c>
      <c r="I717"/>
      <c r="J717">
        <v>29746.802441382013</v>
      </c>
      <c r="K717">
        <v>199728.53067785068</v>
      </c>
      <c r="L717">
        <v>229475.3331192327</v>
      </c>
      <c r="M717" t="s">
        <v>1594</v>
      </c>
    </row>
    <row r="718" spans="1:13" x14ac:dyDescent="0.25">
      <c r="A718" s="386" t="s">
        <v>986</v>
      </c>
      <c r="B718">
        <v>81771228</v>
      </c>
      <c r="C718" t="s">
        <v>2227</v>
      </c>
      <c r="D718" t="s">
        <v>2790</v>
      </c>
      <c r="H718">
        <v>2018</v>
      </c>
      <c r="I718"/>
      <c r="J718">
        <v>29746.802441382013</v>
      </c>
      <c r="K718">
        <v>199728.53067785068</v>
      </c>
      <c r="L718">
        <v>229475.3331192327</v>
      </c>
      <c r="M718" t="s">
        <v>1594</v>
      </c>
    </row>
    <row r="719" spans="1:13" x14ac:dyDescent="0.25">
      <c r="A719" s="386" t="s">
        <v>986</v>
      </c>
      <c r="B719">
        <v>81771229</v>
      </c>
      <c r="C719" t="s">
        <v>2228</v>
      </c>
      <c r="D719" t="s">
        <v>2567</v>
      </c>
      <c r="H719">
        <v>2018</v>
      </c>
      <c r="I719"/>
      <c r="J719">
        <v>21247.716029558582</v>
      </c>
      <c r="K719">
        <v>199728.53067785068</v>
      </c>
      <c r="L719">
        <v>220976.24670740927</v>
      </c>
      <c r="M719" t="s">
        <v>1594</v>
      </c>
    </row>
    <row r="720" spans="1:13" x14ac:dyDescent="0.25">
      <c r="A720" s="386" t="s">
        <v>986</v>
      </c>
      <c r="B720">
        <v>81771230</v>
      </c>
      <c r="C720" t="s">
        <v>2228</v>
      </c>
      <c r="D720" t="s">
        <v>2567</v>
      </c>
      <c r="H720">
        <v>2018</v>
      </c>
      <c r="I720"/>
      <c r="J720">
        <v>21247.716029558582</v>
      </c>
      <c r="K720">
        <v>199728.53067785068</v>
      </c>
      <c r="L720">
        <v>220976.24670740927</v>
      </c>
      <c r="M720" t="s">
        <v>1594</v>
      </c>
    </row>
    <row r="721" spans="1:13" x14ac:dyDescent="0.25">
      <c r="A721" s="386" t="s">
        <v>986</v>
      </c>
      <c r="B721">
        <v>81771231</v>
      </c>
      <c r="C721" t="s">
        <v>2228</v>
      </c>
      <c r="D721" t="s">
        <v>2567</v>
      </c>
      <c r="H721">
        <v>2018</v>
      </c>
      <c r="I721"/>
      <c r="J721">
        <v>21247.716029558582</v>
      </c>
      <c r="K721">
        <v>199728.53067785068</v>
      </c>
      <c r="L721">
        <v>220976.24670740927</v>
      </c>
      <c r="M721" t="s">
        <v>1594</v>
      </c>
    </row>
    <row r="722" spans="1:13" x14ac:dyDescent="0.25">
      <c r="A722" s="386" t="s">
        <v>986</v>
      </c>
      <c r="B722">
        <v>81771232</v>
      </c>
      <c r="C722" t="s">
        <v>2228</v>
      </c>
      <c r="D722" t="s">
        <v>2567</v>
      </c>
      <c r="H722">
        <v>2018</v>
      </c>
      <c r="I722"/>
      <c r="J722">
        <v>21247.716029558582</v>
      </c>
      <c r="K722">
        <v>199728.53067785068</v>
      </c>
      <c r="L722">
        <v>220976.24670740927</v>
      </c>
      <c r="M722" t="s">
        <v>1594</v>
      </c>
    </row>
    <row r="723" spans="1:13" x14ac:dyDescent="0.25">
      <c r="A723" s="386" t="s">
        <v>986</v>
      </c>
      <c r="B723">
        <v>81771233</v>
      </c>
      <c r="C723" t="s">
        <v>2228</v>
      </c>
      <c r="D723" t="s">
        <v>2567</v>
      </c>
      <c r="H723">
        <v>2018</v>
      </c>
      <c r="I723"/>
      <c r="J723">
        <v>21247.716029558582</v>
      </c>
      <c r="K723">
        <v>199728.53067785068</v>
      </c>
      <c r="L723">
        <v>220976.24670740927</v>
      </c>
      <c r="M723" t="s">
        <v>1594</v>
      </c>
    </row>
    <row r="724" spans="1:13" x14ac:dyDescent="0.25">
      <c r="A724" s="386" t="s">
        <v>986</v>
      </c>
      <c r="B724">
        <v>81771234</v>
      </c>
      <c r="C724" t="s">
        <v>2228</v>
      </c>
      <c r="D724" t="s">
        <v>2567</v>
      </c>
      <c r="H724">
        <v>2018</v>
      </c>
      <c r="I724"/>
      <c r="J724">
        <v>21247.716029558582</v>
      </c>
      <c r="K724">
        <v>199728.53067785068</v>
      </c>
      <c r="L724">
        <v>220976.24670740927</v>
      </c>
      <c r="M724" t="s">
        <v>1594</v>
      </c>
    </row>
    <row r="725" spans="1:13" x14ac:dyDescent="0.25">
      <c r="A725" s="386" t="s">
        <v>986</v>
      </c>
      <c r="B725">
        <v>81771235</v>
      </c>
      <c r="C725" t="s">
        <v>2228</v>
      </c>
      <c r="D725" t="s">
        <v>2567</v>
      </c>
      <c r="H725">
        <v>2018</v>
      </c>
      <c r="I725"/>
      <c r="J725">
        <v>21247.716029558582</v>
      </c>
      <c r="K725">
        <v>199728.53067785068</v>
      </c>
      <c r="L725">
        <v>220976.24670740927</v>
      </c>
      <c r="M725" t="s">
        <v>1594</v>
      </c>
    </row>
    <row r="726" spans="1:13" x14ac:dyDescent="0.25">
      <c r="A726" s="386" t="s">
        <v>986</v>
      </c>
      <c r="B726">
        <v>81771236</v>
      </c>
      <c r="C726" t="s">
        <v>2228</v>
      </c>
      <c r="D726" t="s">
        <v>2567</v>
      </c>
      <c r="H726">
        <v>2018</v>
      </c>
      <c r="I726"/>
      <c r="J726">
        <v>21247.716029558582</v>
      </c>
      <c r="K726">
        <v>199728.53067785068</v>
      </c>
      <c r="L726">
        <v>220976.24670740927</v>
      </c>
      <c r="M726" t="s">
        <v>1594</v>
      </c>
    </row>
    <row r="727" spans="1:13" x14ac:dyDescent="0.25">
      <c r="A727" s="386" t="s">
        <v>986</v>
      </c>
      <c r="B727">
        <v>81771237</v>
      </c>
      <c r="C727" t="s">
        <v>2228</v>
      </c>
      <c r="D727" t="s">
        <v>2567</v>
      </c>
      <c r="H727">
        <v>2018</v>
      </c>
      <c r="I727"/>
      <c r="J727">
        <v>21247.716029558582</v>
      </c>
      <c r="K727">
        <v>199728.53067785068</v>
      </c>
      <c r="L727">
        <v>220976.24670740927</v>
      </c>
      <c r="M727" t="s">
        <v>1594</v>
      </c>
    </row>
    <row r="728" spans="1:13" x14ac:dyDescent="0.25">
      <c r="A728" s="386" t="s">
        <v>986</v>
      </c>
      <c r="B728">
        <v>81771238</v>
      </c>
      <c r="C728" t="s">
        <v>2228</v>
      </c>
      <c r="D728" t="s">
        <v>2567</v>
      </c>
      <c r="H728">
        <v>2018</v>
      </c>
      <c r="I728"/>
      <c r="J728">
        <v>21247.716029558582</v>
      </c>
      <c r="K728">
        <v>199728.53067785068</v>
      </c>
      <c r="L728">
        <v>220976.24670740927</v>
      </c>
      <c r="M728" t="s">
        <v>1594</v>
      </c>
    </row>
    <row r="729" spans="1:13" x14ac:dyDescent="0.25">
      <c r="A729" s="386" t="s">
        <v>986</v>
      </c>
      <c r="B729">
        <v>81771239</v>
      </c>
      <c r="C729" t="s">
        <v>2228</v>
      </c>
      <c r="D729" t="s">
        <v>2567</v>
      </c>
      <c r="H729">
        <v>2018</v>
      </c>
      <c r="I729"/>
      <c r="J729">
        <v>21247.716029558582</v>
      </c>
      <c r="K729">
        <v>199728.53067785068</v>
      </c>
      <c r="L729">
        <v>220976.24670740927</v>
      </c>
      <c r="M729" t="s">
        <v>1594</v>
      </c>
    </row>
    <row r="730" spans="1:13" x14ac:dyDescent="0.25">
      <c r="A730" s="386" t="s">
        <v>986</v>
      </c>
      <c r="B730">
        <v>81771240</v>
      </c>
      <c r="C730" t="s">
        <v>2228</v>
      </c>
      <c r="D730" t="s">
        <v>2790</v>
      </c>
      <c r="H730">
        <v>2018</v>
      </c>
      <c r="I730"/>
      <c r="J730">
        <v>21247.716029558582</v>
      </c>
      <c r="K730">
        <v>199728.53067785068</v>
      </c>
      <c r="L730">
        <v>220976.24670740927</v>
      </c>
      <c r="M730" t="s">
        <v>1594</v>
      </c>
    </row>
    <row r="731" spans="1:13" x14ac:dyDescent="0.25">
      <c r="A731" s="386" t="s">
        <v>986</v>
      </c>
      <c r="B731">
        <v>81771241</v>
      </c>
      <c r="C731" t="s">
        <v>2229</v>
      </c>
      <c r="D731" t="s">
        <v>2567</v>
      </c>
      <c r="H731">
        <v>2018</v>
      </c>
      <c r="I731"/>
      <c r="J731">
        <v>29746.802441382013</v>
      </c>
      <c r="K731">
        <v>199728.53067785068</v>
      </c>
      <c r="L731">
        <v>229475.3331192327</v>
      </c>
      <c r="M731" t="s">
        <v>1594</v>
      </c>
    </row>
    <row r="732" spans="1:13" x14ac:dyDescent="0.25">
      <c r="A732" s="386" t="s">
        <v>986</v>
      </c>
      <c r="B732">
        <v>81771242</v>
      </c>
      <c r="C732" t="s">
        <v>2229</v>
      </c>
      <c r="D732" t="s">
        <v>2567</v>
      </c>
      <c r="H732">
        <v>2018</v>
      </c>
      <c r="I732"/>
      <c r="J732">
        <v>29746.802441382013</v>
      </c>
      <c r="K732">
        <v>199728.53067785068</v>
      </c>
      <c r="L732">
        <v>229475.3331192327</v>
      </c>
      <c r="M732" t="s">
        <v>1594</v>
      </c>
    </row>
    <row r="733" spans="1:13" x14ac:dyDescent="0.25">
      <c r="A733" s="386" t="s">
        <v>986</v>
      </c>
      <c r="B733">
        <v>81771243</v>
      </c>
      <c r="C733" t="s">
        <v>2229</v>
      </c>
      <c r="D733" t="s">
        <v>2567</v>
      </c>
      <c r="H733">
        <v>2018</v>
      </c>
      <c r="I733"/>
      <c r="J733">
        <v>29746.802441382013</v>
      </c>
      <c r="K733">
        <v>199728.53067785068</v>
      </c>
      <c r="L733">
        <v>229475.3331192327</v>
      </c>
      <c r="M733" t="s">
        <v>1594</v>
      </c>
    </row>
    <row r="734" spans="1:13" x14ac:dyDescent="0.25">
      <c r="A734" s="386" t="s">
        <v>986</v>
      </c>
      <c r="B734">
        <v>81771244</v>
      </c>
      <c r="C734" t="s">
        <v>2229</v>
      </c>
      <c r="D734" t="s">
        <v>2567</v>
      </c>
      <c r="H734">
        <v>2018</v>
      </c>
      <c r="I734"/>
      <c r="J734">
        <v>29746.802441382013</v>
      </c>
      <c r="K734">
        <v>199728.53067785068</v>
      </c>
      <c r="L734">
        <v>229475.3331192327</v>
      </c>
      <c r="M734" t="s">
        <v>1594</v>
      </c>
    </row>
    <row r="735" spans="1:13" x14ac:dyDescent="0.25">
      <c r="A735" s="386" t="s">
        <v>986</v>
      </c>
      <c r="B735">
        <v>81771245</v>
      </c>
      <c r="C735" t="s">
        <v>2229</v>
      </c>
      <c r="D735" t="s">
        <v>2567</v>
      </c>
      <c r="H735">
        <v>2018</v>
      </c>
      <c r="I735"/>
      <c r="J735">
        <v>29746.802441382013</v>
      </c>
      <c r="K735">
        <v>199728.53067785068</v>
      </c>
      <c r="L735">
        <v>229475.3331192327</v>
      </c>
      <c r="M735" t="s">
        <v>1594</v>
      </c>
    </row>
    <row r="736" spans="1:13" x14ac:dyDescent="0.25">
      <c r="A736" s="386" t="s">
        <v>986</v>
      </c>
      <c r="B736">
        <v>81771246</v>
      </c>
      <c r="C736" t="s">
        <v>829</v>
      </c>
      <c r="D736" t="s">
        <v>2567</v>
      </c>
      <c r="H736">
        <v>2018</v>
      </c>
      <c r="I736"/>
      <c r="J736">
        <v>29746.802441382013</v>
      </c>
      <c r="K736">
        <v>199728.53067785068</v>
      </c>
      <c r="L736">
        <v>229475.3331192327</v>
      </c>
      <c r="M736" t="s">
        <v>1594</v>
      </c>
    </row>
    <row r="737" spans="1:13" x14ac:dyDescent="0.25">
      <c r="A737" s="386" t="s">
        <v>986</v>
      </c>
      <c r="B737">
        <v>81771247</v>
      </c>
      <c r="C737" t="s">
        <v>2224</v>
      </c>
      <c r="D737" t="s">
        <v>2778</v>
      </c>
      <c r="H737">
        <v>2018</v>
      </c>
      <c r="I737"/>
      <c r="J737">
        <v>29746.802441382013</v>
      </c>
      <c r="K737">
        <v>199728.53067785068</v>
      </c>
      <c r="L737">
        <v>229475.3331192327</v>
      </c>
      <c r="M737" t="s">
        <v>1594</v>
      </c>
    </row>
    <row r="738" spans="1:13" x14ac:dyDescent="0.25">
      <c r="A738" s="386" t="s">
        <v>986</v>
      </c>
      <c r="B738">
        <v>81771248</v>
      </c>
      <c r="C738" t="s">
        <v>2224</v>
      </c>
      <c r="D738" t="s">
        <v>2778</v>
      </c>
      <c r="H738">
        <v>2018</v>
      </c>
      <c r="I738"/>
      <c r="J738">
        <v>29746.802441382013</v>
      </c>
      <c r="K738">
        <v>199728.53067785068</v>
      </c>
      <c r="L738">
        <v>229475.3331192327</v>
      </c>
      <c r="M738" t="s">
        <v>1594</v>
      </c>
    </row>
    <row r="739" spans="1:13" x14ac:dyDescent="0.25">
      <c r="A739" s="386" t="s">
        <v>986</v>
      </c>
      <c r="B739">
        <v>81771249</v>
      </c>
      <c r="C739" t="s">
        <v>2224</v>
      </c>
      <c r="D739" t="s">
        <v>2778</v>
      </c>
      <c r="H739">
        <v>2018</v>
      </c>
      <c r="I739"/>
      <c r="J739">
        <v>29746.802441382013</v>
      </c>
      <c r="K739">
        <v>199728.53067785068</v>
      </c>
      <c r="L739">
        <v>229475.3331192327</v>
      </c>
      <c r="M739" t="s">
        <v>1594</v>
      </c>
    </row>
    <row r="740" spans="1:13" x14ac:dyDescent="0.25">
      <c r="A740" s="386" t="s">
        <v>986</v>
      </c>
      <c r="B740">
        <v>81771250</v>
      </c>
      <c r="C740" t="s">
        <v>2224</v>
      </c>
      <c r="D740" t="s">
        <v>2778</v>
      </c>
      <c r="H740">
        <v>2018</v>
      </c>
      <c r="I740"/>
      <c r="J740">
        <v>29746.802441382013</v>
      </c>
      <c r="K740">
        <v>199728.53067785068</v>
      </c>
      <c r="L740">
        <v>229475.3331192327</v>
      </c>
      <c r="M740" t="s">
        <v>1594</v>
      </c>
    </row>
    <row r="741" spans="1:13" x14ac:dyDescent="0.25">
      <c r="A741" s="386" t="s">
        <v>986</v>
      </c>
      <c r="B741">
        <v>81771251</v>
      </c>
      <c r="C741" t="s">
        <v>2224</v>
      </c>
      <c r="D741" t="s">
        <v>2778</v>
      </c>
      <c r="H741">
        <v>2018</v>
      </c>
      <c r="I741"/>
      <c r="J741">
        <v>29746.802441382013</v>
      </c>
      <c r="K741">
        <v>199728.53067785068</v>
      </c>
      <c r="L741">
        <v>229475.3331192327</v>
      </c>
      <c r="M741" t="s">
        <v>1594</v>
      </c>
    </row>
    <row r="742" spans="1:13" x14ac:dyDescent="0.25">
      <c r="A742" s="386" t="s">
        <v>986</v>
      </c>
      <c r="B742">
        <v>81771252</v>
      </c>
      <c r="C742" t="s">
        <v>2224</v>
      </c>
      <c r="D742" t="s">
        <v>2778</v>
      </c>
      <c r="H742">
        <v>2018</v>
      </c>
      <c r="I742"/>
      <c r="J742">
        <v>29746.802441382013</v>
      </c>
      <c r="K742">
        <v>199728.53067785068</v>
      </c>
      <c r="L742">
        <v>229475.3331192327</v>
      </c>
      <c r="M742" t="s">
        <v>1594</v>
      </c>
    </row>
    <row r="743" spans="1:13" x14ac:dyDescent="0.25">
      <c r="A743" s="386" t="s">
        <v>986</v>
      </c>
      <c r="B743">
        <v>81771253</v>
      </c>
      <c r="C743" t="s">
        <v>2224</v>
      </c>
      <c r="D743" t="s">
        <v>2778</v>
      </c>
      <c r="H743">
        <v>2018</v>
      </c>
      <c r="I743"/>
      <c r="J743">
        <v>29746.802441382013</v>
      </c>
      <c r="K743">
        <v>199728.53067785068</v>
      </c>
      <c r="L743">
        <v>229475.3331192327</v>
      </c>
      <c r="M743" t="s">
        <v>1594</v>
      </c>
    </row>
    <row r="744" spans="1:13" x14ac:dyDescent="0.25">
      <c r="A744" s="386" t="s">
        <v>986</v>
      </c>
      <c r="B744">
        <v>81771254</v>
      </c>
      <c r="C744" t="s">
        <v>2225</v>
      </c>
      <c r="D744" t="s">
        <v>2778</v>
      </c>
      <c r="H744">
        <v>2018</v>
      </c>
      <c r="I744"/>
      <c r="J744">
        <v>29746.802441382013</v>
      </c>
      <c r="K744">
        <v>199728.53067785068</v>
      </c>
      <c r="L744">
        <v>229475.3331192327</v>
      </c>
      <c r="M744" t="s">
        <v>1594</v>
      </c>
    </row>
    <row r="745" spans="1:13" x14ac:dyDescent="0.25">
      <c r="A745" s="386" t="s">
        <v>986</v>
      </c>
      <c r="B745">
        <v>81771255</v>
      </c>
      <c r="C745" t="s">
        <v>2225</v>
      </c>
      <c r="D745" t="s">
        <v>2778</v>
      </c>
      <c r="H745">
        <v>2018</v>
      </c>
      <c r="I745"/>
      <c r="J745">
        <v>29746.802441382013</v>
      </c>
      <c r="K745">
        <v>199728.53067785068</v>
      </c>
      <c r="L745">
        <v>229475.3331192327</v>
      </c>
      <c r="M745" t="s">
        <v>1594</v>
      </c>
    </row>
    <row r="746" spans="1:13" x14ac:dyDescent="0.25">
      <c r="A746" s="386" t="s">
        <v>986</v>
      </c>
      <c r="B746">
        <v>81771256</v>
      </c>
      <c r="C746" t="s">
        <v>2225</v>
      </c>
      <c r="D746" t="s">
        <v>2778</v>
      </c>
      <c r="H746">
        <v>2018</v>
      </c>
      <c r="I746"/>
      <c r="J746">
        <v>29746.802441382013</v>
      </c>
      <c r="K746">
        <v>199728.53067785068</v>
      </c>
      <c r="L746">
        <v>229475.3331192327</v>
      </c>
      <c r="M746" t="s">
        <v>1594</v>
      </c>
    </row>
    <row r="747" spans="1:13" x14ac:dyDescent="0.25">
      <c r="A747" s="386" t="s">
        <v>986</v>
      </c>
      <c r="B747">
        <v>81771257</v>
      </c>
      <c r="C747" t="s">
        <v>2225</v>
      </c>
      <c r="D747" t="s">
        <v>2778</v>
      </c>
      <c r="H747">
        <v>2018</v>
      </c>
      <c r="I747"/>
      <c r="J747">
        <v>29746.802441382013</v>
      </c>
      <c r="K747">
        <v>199728.53067785068</v>
      </c>
      <c r="L747">
        <v>229475.3331192327</v>
      </c>
      <c r="M747" t="s">
        <v>1594</v>
      </c>
    </row>
    <row r="748" spans="1:13" x14ac:dyDescent="0.25">
      <c r="A748" s="386" t="s">
        <v>986</v>
      </c>
      <c r="B748">
        <v>81771258</v>
      </c>
      <c r="C748" t="s">
        <v>2225</v>
      </c>
      <c r="D748" t="s">
        <v>2778</v>
      </c>
      <c r="H748">
        <v>2018</v>
      </c>
      <c r="I748"/>
      <c r="J748">
        <v>29746.802441382013</v>
      </c>
      <c r="K748">
        <v>199728.53067785068</v>
      </c>
      <c r="L748">
        <v>229475.3331192327</v>
      </c>
      <c r="M748" t="s">
        <v>1594</v>
      </c>
    </row>
    <row r="749" spans="1:13" x14ac:dyDescent="0.25">
      <c r="A749" s="386" t="s">
        <v>986</v>
      </c>
      <c r="B749">
        <v>81771259</v>
      </c>
      <c r="C749" t="s">
        <v>2225</v>
      </c>
      <c r="D749" t="s">
        <v>2778</v>
      </c>
      <c r="H749">
        <v>2018</v>
      </c>
      <c r="I749"/>
      <c r="J749">
        <v>29746.802441382013</v>
      </c>
      <c r="K749">
        <v>199728.53067785068</v>
      </c>
      <c r="L749">
        <v>229475.3331192327</v>
      </c>
      <c r="M749" t="s">
        <v>1594</v>
      </c>
    </row>
    <row r="750" spans="1:13" x14ac:dyDescent="0.25">
      <c r="A750" s="386" t="s">
        <v>986</v>
      </c>
      <c r="B750">
        <v>81771260</v>
      </c>
      <c r="C750" t="s">
        <v>2225</v>
      </c>
      <c r="D750" t="s">
        <v>2778</v>
      </c>
      <c r="H750">
        <v>2018</v>
      </c>
      <c r="I750"/>
      <c r="J750">
        <v>29746.802441382013</v>
      </c>
      <c r="K750">
        <v>199728.53067785068</v>
      </c>
      <c r="L750">
        <v>229475.3331192327</v>
      </c>
      <c r="M750" t="s">
        <v>1594</v>
      </c>
    </row>
    <row r="751" spans="1:13" x14ac:dyDescent="0.25">
      <c r="A751" s="386" t="s">
        <v>986</v>
      </c>
      <c r="B751">
        <v>81771261</v>
      </c>
      <c r="C751" t="s">
        <v>2225</v>
      </c>
      <c r="D751" t="s">
        <v>2778</v>
      </c>
      <c r="H751">
        <v>2018</v>
      </c>
      <c r="I751"/>
      <c r="J751">
        <v>29746.802441382013</v>
      </c>
      <c r="K751">
        <v>199728.53067785068</v>
      </c>
      <c r="L751">
        <v>229475.3331192327</v>
      </c>
      <c r="M751" t="s">
        <v>1594</v>
      </c>
    </row>
    <row r="752" spans="1:13" x14ac:dyDescent="0.25">
      <c r="A752" s="386" t="s">
        <v>986</v>
      </c>
      <c r="B752">
        <v>81771262</v>
      </c>
      <c r="C752" t="s">
        <v>2225</v>
      </c>
      <c r="D752" t="s">
        <v>2778</v>
      </c>
      <c r="H752">
        <v>2018</v>
      </c>
      <c r="I752"/>
      <c r="J752">
        <v>29746.802441382013</v>
      </c>
      <c r="K752">
        <v>199728.53067785068</v>
      </c>
      <c r="L752">
        <v>229475.3331192327</v>
      </c>
      <c r="M752" t="s">
        <v>1594</v>
      </c>
    </row>
    <row r="753" spans="1:13" x14ac:dyDescent="0.25">
      <c r="A753" s="386" t="s">
        <v>986</v>
      </c>
      <c r="B753">
        <v>81771263</v>
      </c>
      <c r="C753" t="s">
        <v>2226</v>
      </c>
      <c r="D753" t="s">
        <v>2778</v>
      </c>
      <c r="H753">
        <v>2018</v>
      </c>
      <c r="I753"/>
      <c r="J753">
        <v>42495.432059117164</v>
      </c>
      <c r="K753">
        <v>199728.53067785068</v>
      </c>
      <c r="L753">
        <v>242223.96273696783</v>
      </c>
      <c r="M753" t="s">
        <v>1594</v>
      </c>
    </row>
    <row r="754" spans="1:13" x14ac:dyDescent="0.25">
      <c r="A754" s="386" t="s">
        <v>986</v>
      </c>
      <c r="B754">
        <v>81771264</v>
      </c>
      <c r="C754" t="s">
        <v>2226</v>
      </c>
      <c r="D754" t="s">
        <v>2778</v>
      </c>
      <c r="H754">
        <v>2018</v>
      </c>
      <c r="I754"/>
      <c r="J754">
        <v>42495.432059117164</v>
      </c>
      <c r="K754">
        <v>199728.53067785068</v>
      </c>
      <c r="L754">
        <v>242223.96273696783</v>
      </c>
      <c r="M754" t="s">
        <v>1594</v>
      </c>
    </row>
    <row r="755" spans="1:13" x14ac:dyDescent="0.25">
      <c r="A755" s="386" t="s">
        <v>986</v>
      </c>
      <c r="B755">
        <v>81771265</v>
      </c>
      <c r="C755" t="s">
        <v>2226</v>
      </c>
      <c r="D755" t="s">
        <v>2778</v>
      </c>
      <c r="H755">
        <v>2018</v>
      </c>
      <c r="I755"/>
      <c r="J755">
        <v>42495.432059117164</v>
      </c>
      <c r="K755">
        <v>199728.53067785068</v>
      </c>
      <c r="L755">
        <v>242223.96273696783</v>
      </c>
      <c r="M755" t="s">
        <v>1594</v>
      </c>
    </row>
    <row r="756" spans="1:13" x14ac:dyDescent="0.25">
      <c r="A756" s="386" t="s">
        <v>986</v>
      </c>
      <c r="B756">
        <v>81771266</v>
      </c>
      <c r="C756" t="s">
        <v>2226</v>
      </c>
      <c r="D756" t="s">
        <v>2778</v>
      </c>
      <c r="H756">
        <v>2018</v>
      </c>
      <c r="I756"/>
      <c r="J756">
        <v>42495.432059117164</v>
      </c>
      <c r="K756">
        <v>199728.53067785068</v>
      </c>
      <c r="L756">
        <v>242223.96273696783</v>
      </c>
      <c r="M756" t="s">
        <v>1594</v>
      </c>
    </row>
    <row r="757" spans="1:13" x14ac:dyDescent="0.25">
      <c r="A757" s="386" t="s">
        <v>986</v>
      </c>
      <c r="B757">
        <v>81771267</v>
      </c>
      <c r="C757" t="s">
        <v>2226</v>
      </c>
      <c r="D757" t="s">
        <v>2778</v>
      </c>
      <c r="H757">
        <v>2018</v>
      </c>
      <c r="I757"/>
      <c r="J757">
        <v>42495.432059117164</v>
      </c>
      <c r="K757">
        <v>199728.53067785068</v>
      </c>
      <c r="L757">
        <v>242223.96273696783</v>
      </c>
      <c r="M757" t="s">
        <v>1594</v>
      </c>
    </row>
    <row r="758" spans="1:13" x14ac:dyDescent="0.25">
      <c r="A758" s="386" t="s">
        <v>986</v>
      </c>
      <c r="B758">
        <v>81771268</v>
      </c>
      <c r="C758" t="s">
        <v>2226</v>
      </c>
      <c r="D758" t="s">
        <v>2778</v>
      </c>
      <c r="H758">
        <v>2018</v>
      </c>
      <c r="I758"/>
      <c r="J758">
        <v>42495.432059117164</v>
      </c>
      <c r="K758">
        <v>199728.53067785068</v>
      </c>
      <c r="L758">
        <v>242223.96273696783</v>
      </c>
      <c r="M758" t="s">
        <v>1594</v>
      </c>
    </row>
    <row r="759" spans="1:13" x14ac:dyDescent="0.25">
      <c r="A759" s="386" t="s">
        <v>986</v>
      </c>
      <c r="B759">
        <v>81771269</v>
      </c>
      <c r="C759" t="s">
        <v>2226</v>
      </c>
      <c r="D759" t="s">
        <v>2778</v>
      </c>
      <c r="H759">
        <v>2018</v>
      </c>
      <c r="I759"/>
      <c r="J759">
        <v>42495.432059117164</v>
      </c>
      <c r="K759">
        <v>199728.53067785068</v>
      </c>
      <c r="L759">
        <v>242223.96273696783</v>
      </c>
      <c r="M759" t="s">
        <v>1594</v>
      </c>
    </row>
    <row r="760" spans="1:13" x14ac:dyDescent="0.25">
      <c r="A760" s="386" t="s">
        <v>986</v>
      </c>
      <c r="B760">
        <v>81771270</v>
      </c>
      <c r="C760" t="s">
        <v>2227</v>
      </c>
      <c r="D760" t="s">
        <v>2778</v>
      </c>
      <c r="H760">
        <v>2018</v>
      </c>
      <c r="I760"/>
      <c r="J760">
        <v>29746.802441382013</v>
      </c>
      <c r="K760">
        <v>199728.53067785068</v>
      </c>
      <c r="L760">
        <v>229475.3331192327</v>
      </c>
      <c r="M760" t="s">
        <v>1594</v>
      </c>
    </row>
    <row r="761" spans="1:13" x14ac:dyDescent="0.25">
      <c r="A761" s="386" t="s">
        <v>986</v>
      </c>
      <c r="B761">
        <v>81771271</v>
      </c>
      <c r="C761" t="s">
        <v>2227</v>
      </c>
      <c r="D761" t="s">
        <v>2778</v>
      </c>
      <c r="H761">
        <v>2018</v>
      </c>
      <c r="I761"/>
      <c r="J761">
        <v>29746.802441382013</v>
      </c>
      <c r="K761">
        <v>199728.53067785068</v>
      </c>
      <c r="L761">
        <v>229475.3331192327</v>
      </c>
      <c r="M761" t="s">
        <v>1594</v>
      </c>
    </row>
    <row r="762" spans="1:13" x14ac:dyDescent="0.25">
      <c r="A762" s="386" t="s">
        <v>986</v>
      </c>
      <c r="B762">
        <v>81771272</v>
      </c>
      <c r="C762" t="s">
        <v>2227</v>
      </c>
      <c r="D762" t="s">
        <v>2778</v>
      </c>
      <c r="H762">
        <v>2018</v>
      </c>
      <c r="I762"/>
      <c r="J762">
        <v>29746.802441382013</v>
      </c>
      <c r="K762">
        <v>199728.53067785068</v>
      </c>
      <c r="L762">
        <v>229475.3331192327</v>
      </c>
      <c r="M762" t="s">
        <v>1594</v>
      </c>
    </row>
    <row r="763" spans="1:13" x14ac:dyDescent="0.25">
      <c r="A763" s="386" t="s">
        <v>986</v>
      </c>
      <c r="B763">
        <v>81771273</v>
      </c>
      <c r="C763" t="s">
        <v>2227</v>
      </c>
      <c r="D763" t="s">
        <v>2778</v>
      </c>
      <c r="H763">
        <v>2018</v>
      </c>
      <c r="I763"/>
      <c r="J763">
        <v>29746.802441382013</v>
      </c>
      <c r="K763">
        <v>199728.53067785068</v>
      </c>
      <c r="L763">
        <v>229475.3331192327</v>
      </c>
      <c r="M763" t="s">
        <v>1594</v>
      </c>
    </row>
    <row r="764" spans="1:13" x14ac:dyDescent="0.25">
      <c r="A764" s="386" t="s">
        <v>986</v>
      </c>
      <c r="B764">
        <v>81771274</v>
      </c>
      <c r="C764" t="s">
        <v>2227</v>
      </c>
      <c r="D764" t="s">
        <v>2778</v>
      </c>
      <c r="H764">
        <v>2018</v>
      </c>
      <c r="I764"/>
      <c r="J764">
        <v>29746.802441382013</v>
      </c>
      <c r="K764">
        <v>199728.53067785068</v>
      </c>
      <c r="L764">
        <v>229475.3331192327</v>
      </c>
      <c r="M764" t="s">
        <v>1594</v>
      </c>
    </row>
    <row r="765" spans="1:13" x14ac:dyDescent="0.25">
      <c r="A765" s="386" t="s">
        <v>986</v>
      </c>
      <c r="B765">
        <v>81771275</v>
      </c>
      <c r="C765" t="s">
        <v>2227</v>
      </c>
      <c r="D765" t="s">
        <v>2778</v>
      </c>
      <c r="H765">
        <v>2018</v>
      </c>
      <c r="I765"/>
      <c r="J765">
        <v>29746.802441382013</v>
      </c>
      <c r="K765">
        <v>199728.53067785068</v>
      </c>
      <c r="L765">
        <v>229475.3331192327</v>
      </c>
      <c r="M765" t="s">
        <v>1594</v>
      </c>
    </row>
    <row r="766" spans="1:13" x14ac:dyDescent="0.25">
      <c r="A766" s="386" t="s">
        <v>986</v>
      </c>
      <c r="B766">
        <v>81771276</v>
      </c>
      <c r="C766" t="s">
        <v>2229</v>
      </c>
      <c r="D766" t="s">
        <v>2778</v>
      </c>
      <c r="H766">
        <v>2018</v>
      </c>
      <c r="I766"/>
      <c r="J766">
        <v>29746.802441382013</v>
      </c>
      <c r="K766">
        <v>199728.53067785068</v>
      </c>
      <c r="L766">
        <v>229475.3331192327</v>
      </c>
      <c r="M766" t="s">
        <v>1594</v>
      </c>
    </row>
    <row r="767" spans="1:13" x14ac:dyDescent="0.25">
      <c r="A767" s="386" t="s">
        <v>986</v>
      </c>
      <c r="B767">
        <v>81771277</v>
      </c>
      <c r="C767" t="s">
        <v>2223</v>
      </c>
      <c r="D767" t="s">
        <v>2777</v>
      </c>
      <c r="H767">
        <v>2018</v>
      </c>
      <c r="I767"/>
      <c r="J767">
        <v>29746.802441382013</v>
      </c>
      <c r="K767">
        <v>199728.53067785068</v>
      </c>
      <c r="L767">
        <v>229475.3331192327</v>
      </c>
      <c r="M767" t="s">
        <v>1594</v>
      </c>
    </row>
    <row r="768" spans="1:13" x14ac:dyDescent="0.25">
      <c r="A768" s="386" t="s">
        <v>986</v>
      </c>
      <c r="B768">
        <v>81771278</v>
      </c>
      <c r="C768" t="s">
        <v>810</v>
      </c>
      <c r="D768" t="s">
        <v>2777</v>
      </c>
      <c r="H768">
        <v>2018</v>
      </c>
      <c r="I768"/>
      <c r="J768">
        <v>21247.716029558582</v>
      </c>
      <c r="K768">
        <v>199728.53067785068</v>
      </c>
      <c r="L768">
        <v>220976.24670740927</v>
      </c>
      <c r="M768" t="s">
        <v>1594</v>
      </c>
    </row>
    <row r="769" spans="1:13" x14ac:dyDescent="0.25">
      <c r="A769" s="386" t="s">
        <v>986</v>
      </c>
      <c r="B769">
        <v>81771279</v>
      </c>
      <c r="C769" t="s">
        <v>810</v>
      </c>
      <c r="D769" t="s">
        <v>2777</v>
      </c>
      <c r="H769">
        <v>2018</v>
      </c>
      <c r="I769"/>
      <c r="J769">
        <v>21247.716029558582</v>
      </c>
      <c r="K769">
        <v>199728.53067785068</v>
      </c>
      <c r="L769">
        <v>220976.24670740927</v>
      </c>
      <c r="M769" t="s">
        <v>1594</v>
      </c>
    </row>
    <row r="770" spans="1:13" x14ac:dyDescent="0.25">
      <c r="A770" s="386" t="s">
        <v>986</v>
      </c>
      <c r="B770">
        <v>81771280</v>
      </c>
      <c r="C770" t="s">
        <v>810</v>
      </c>
      <c r="D770" t="s">
        <v>2777</v>
      </c>
      <c r="H770">
        <v>2018</v>
      </c>
      <c r="I770"/>
      <c r="J770">
        <v>21247.716029558582</v>
      </c>
      <c r="K770">
        <v>199728.53067785068</v>
      </c>
      <c r="L770">
        <v>220976.24670740927</v>
      </c>
      <c r="M770" t="s">
        <v>1594</v>
      </c>
    </row>
    <row r="771" spans="1:13" x14ac:dyDescent="0.25">
      <c r="A771" s="386" t="s">
        <v>986</v>
      </c>
      <c r="B771">
        <v>81771281</v>
      </c>
      <c r="C771" t="s">
        <v>2228</v>
      </c>
      <c r="D771" t="s">
        <v>2777</v>
      </c>
      <c r="H771">
        <v>2018</v>
      </c>
      <c r="I771"/>
      <c r="J771">
        <v>21247.716029558582</v>
      </c>
      <c r="K771">
        <v>199728.53067785068</v>
      </c>
      <c r="L771">
        <v>220976.24670740927</v>
      </c>
      <c r="M771" t="s">
        <v>1594</v>
      </c>
    </row>
    <row r="772" spans="1:13" x14ac:dyDescent="0.25">
      <c r="A772" s="386" t="s">
        <v>986</v>
      </c>
      <c r="B772">
        <v>81771282</v>
      </c>
      <c r="C772" t="s">
        <v>2228</v>
      </c>
      <c r="D772" t="s">
        <v>2777</v>
      </c>
      <c r="H772">
        <v>2018</v>
      </c>
      <c r="I772"/>
      <c r="J772">
        <v>21247.716029558582</v>
      </c>
      <c r="K772">
        <v>199728.53067785068</v>
      </c>
      <c r="L772">
        <v>220976.24670740927</v>
      </c>
      <c r="M772" t="s">
        <v>1594</v>
      </c>
    </row>
    <row r="773" spans="1:13" x14ac:dyDescent="0.25">
      <c r="A773" s="386" t="s">
        <v>986</v>
      </c>
      <c r="B773">
        <v>81771283</v>
      </c>
      <c r="C773" t="s">
        <v>2228</v>
      </c>
      <c r="D773" t="s">
        <v>2777</v>
      </c>
      <c r="H773">
        <v>2018</v>
      </c>
      <c r="I773"/>
      <c r="J773">
        <v>21247.716029558582</v>
      </c>
      <c r="K773">
        <v>199728.53067785068</v>
      </c>
      <c r="L773">
        <v>220976.24670740927</v>
      </c>
      <c r="M773" t="s">
        <v>1594</v>
      </c>
    </row>
    <row r="774" spans="1:13" x14ac:dyDescent="0.25">
      <c r="A774" s="386" t="s">
        <v>986</v>
      </c>
      <c r="B774">
        <v>81771284</v>
      </c>
      <c r="C774" t="s">
        <v>2228</v>
      </c>
      <c r="D774" t="s">
        <v>2777</v>
      </c>
      <c r="H774">
        <v>2018</v>
      </c>
      <c r="I774"/>
      <c r="J774">
        <v>21247.716029558582</v>
      </c>
      <c r="K774">
        <v>199728.53067785068</v>
      </c>
      <c r="L774">
        <v>220976.24670740927</v>
      </c>
      <c r="M774" t="s">
        <v>1594</v>
      </c>
    </row>
    <row r="775" spans="1:13" x14ac:dyDescent="0.25">
      <c r="A775" s="386" t="s">
        <v>986</v>
      </c>
      <c r="B775">
        <v>81771285</v>
      </c>
      <c r="C775" t="s">
        <v>2228</v>
      </c>
      <c r="D775" t="s">
        <v>2777</v>
      </c>
      <c r="H775">
        <v>2018</v>
      </c>
      <c r="I775"/>
      <c r="J775">
        <v>21247.716029558582</v>
      </c>
      <c r="K775">
        <v>199728.53067785068</v>
      </c>
      <c r="L775">
        <v>220976.24670740927</v>
      </c>
      <c r="M775" t="s">
        <v>1594</v>
      </c>
    </row>
    <row r="776" spans="1:13" x14ac:dyDescent="0.25">
      <c r="A776" s="386" t="s">
        <v>986</v>
      </c>
      <c r="B776">
        <v>81771286</v>
      </c>
      <c r="C776" t="s">
        <v>2229</v>
      </c>
      <c r="D776" t="s">
        <v>2777</v>
      </c>
      <c r="H776">
        <v>2018</v>
      </c>
      <c r="I776"/>
      <c r="J776">
        <v>29746.802441382013</v>
      </c>
      <c r="K776">
        <v>199728.53067785068</v>
      </c>
      <c r="L776">
        <v>229475.3331192327</v>
      </c>
      <c r="M776" t="s">
        <v>1594</v>
      </c>
    </row>
    <row r="777" spans="1:13" x14ac:dyDescent="0.25">
      <c r="A777" s="386" t="s">
        <v>986</v>
      </c>
      <c r="B777">
        <v>81771287</v>
      </c>
      <c r="C777" t="s">
        <v>557</v>
      </c>
      <c r="D777" t="s">
        <v>2779</v>
      </c>
      <c r="F777" t="s">
        <v>1812</v>
      </c>
      <c r="H777">
        <v>2018</v>
      </c>
      <c r="I777"/>
      <c r="J777">
        <v>29746.802441382013</v>
      </c>
      <c r="K777">
        <v>199728.53067785068</v>
      </c>
      <c r="L777">
        <v>229475.3331192327</v>
      </c>
      <c r="M777" t="s">
        <v>808</v>
      </c>
    </row>
    <row r="778" spans="1:13" x14ac:dyDescent="0.25">
      <c r="A778" s="386" t="s">
        <v>986</v>
      </c>
      <c r="B778">
        <v>81771288</v>
      </c>
      <c r="C778" t="s">
        <v>557</v>
      </c>
      <c r="D778" t="s">
        <v>2779</v>
      </c>
      <c r="F778" t="s">
        <v>1812</v>
      </c>
      <c r="H778">
        <v>2018</v>
      </c>
      <c r="I778"/>
      <c r="J778">
        <v>29746.802441382013</v>
      </c>
      <c r="K778">
        <v>199728.53067785068</v>
      </c>
      <c r="L778">
        <v>229475.3331192327</v>
      </c>
      <c r="M778" t="s">
        <v>808</v>
      </c>
    </row>
    <row r="779" spans="1:13" x14ac:dyDescent="0.25">
      <c r="A779" s="386" t="s">
        <v>986</v>
      </c>
      <c r="B779">
        <v>81771289</v>
      </c>
      <c r="C779" t="s">
        <v>557</v>
      </c>
      <c r="D779" t="s">
        <v>2789</v>
      </c>
      <c r="F779" t="s">
        <v>1812</v>
      </c>
      <c r="H779">
        <v>2018</v>
      </c>
      <c r="I779"/>
      <c r="J779">
        <v>29746.802441382013</v>
      </c>
      <c r="K779">
        <v>199728.53067785068</v>
      </c>
      <c r="L779">
        <v>229475.3331192327</v>
      </c>
      <c r="M779" t="s">
        <v>808</v>
      </c>
    </row>
    <row r="780" spans="1:13" x14ac:dyDescent="0.25">
      <c r="A780" s="386" t="s">
        <v>986</v>
      </c>
      <c r="B780">
        <v>81771290</v>
      </c>
      <c r="C780" t="s">
        <v>557</v>
      </c>
      <c r="D780" t="s">
        <v>2789</v>
      </c>
      <c r="F780" t="s">
        <v>1812</v>
      </c>
      <c r="H780">
        <v>2018</v>
      </c>
      <c r="I780"/>
      <c r="J780">
        <v>29746.802441382013</v>
      </c>
      <c r="K780">
        <v>199728.53067785068</v>
      </c>
      <c r="L780">
        <v>229475.3331192327</v>
      </c>
      <c r="M780" t="s">
        <v>808</v>
      </c>
    </row>
    <row r="781" spans="1:13" x14ac:dyDescent="0.25">
      <c r="A781" s="386" t="s">
        <v>986</v>
      </c>
      <c r="B781">
        <v>81771291</v>
      </c>
      <c r="C781" t="s">
        <v>557</v>
      </c>
      <c r="D781" t="s">
        <v>2780</v>
      </c>
      <c r="F781" t="s">
        <v>1812</v>
      </c>
      <c r="H781">
        <v>2018</v>
      </c>
      <c r="I781"/>
      <c r="J781">
        <v>29746.802441382013</v>
      </c>
      <c r="K781">
        <v>199728.53067785068</v>
      </c>
      <c r="L781">
        <v>229475.3331192327</v>
      </c>
      <c r="M781" t="s">
        <v>808</v>
      </c>
    </row>
    <row r="782" spans="1:13" x14ac:dyDescent="0.25">
      <c r="A782" s="386" t="s">
        <v>986</v>
      </c>
      <c r="B782">
        <v>81771292</v>
      </c>
      <c r="C782" t="s">
        <v>557</v>
      </c>
      <c r="D782" t="s">
        <v>2780</v>
      </c>
      <c r="F782" t="s">
        <v>1812</v>
      </c>
      <c r="H782">
        <v>2018</v>
      </c>
      <c r="I782"/>
      <c r="J782">
        <v>29746.802441382013</v>
      </c>
      <c r="K782">
        <v>199728.53067785068</v>
      </c>
      <c r="L782">
        <v>229475.3331192327</v>
      </c>
      <c r="M782" t="s">
        <v>808</v>
      </c>
    </row>
    <row r="783" spans="1:13" x14ac:dyDescent="0.25">
      <c r="A783" s="386" t="s">
        <v>986</v>
      </c>
      <c r="B783">
        <v>81771293</v>
      </c>
      <c r="C783" t="s">
        <v>557</v>
      </c>
      <c r="D783" t="s">
        <v>2781</v>
      </c>
      <c r="F783" t="s">
        <v>1812</v>
      </c>
      <c r="H783">
        <v>2018</v>
      </c>
      <c r="I783"/>
      <c r="J783">
        <v>29746.802441382013</v>
      </c>
      <c r="K783">
        <v>199728.53067785068</v>
      </c>
      <c r="L783">
        <v>229475.3331192327</v>
      </c>
      <c r="M783" t="s">
        <v>808</v>
      </c>
    </row>
    <row r="784" spans="1:13" x14ac:dyDescent="0.25">
      <c r="A784" s="386" t="s">
        <v>986</v>
      </c>
      <c r="B784">
        <v>81771294</v>
      </c>
      <c r="C784" t="s">
        <v>557</v>
      </c>
      <c r="D784" t="s">
        <v>2781</v>
      </c>
      <c r="F784" t="s">
        <v>1812</v>
      </c>
      <c r="H784">
        <v>2018</v>
      </c>
      <c r="I784"/>
      <c r="J784">
        <v>29746.802441382013</v>
      </c>
      <c r="K784">
        <v>199728.53067785068</v>
      </c>
      <c r="L784">
        <v>229475.3331192327</v>
      </c>
      <c r="M784" t="s">
        <v>808</v>
      </c>
    </row>
    <row r="785" spans="1:13" x14ac:dyDescent="0.25">
      <c r="A785" s="386" t="s">
        <v>986</v>
      </c>
      <c r="B785">
        <v>81771295</v>
      </c>
      <c r="C785" t="s">
        <v>557</v>
      </c>
      <c r="D785" t="s">
        <v>2782</v>
      </c>
      <c r="F785" t="s">
        <v>1812</v>
      </c>
      <c r="H785">
        <v>2018</v>
      </c>
      <c r="I785"/>
      <c r="J785">
        <v>29746.802441382013</v>
      </c>
      <c r="K785">
        <v>199728.53067785068</v>
      </c>
      <c r="L785">
        <v>229475.3331192327</v>
      </c>
      <c r="M785" t="s">
        <v>808</v>
      </c>
    </row>
    <row r="786" spans="1:13" x14ac:dyDescent="0.25">
      <c r="A786" s="386" t="s">
        <v>986</v>
      </c>
      <c r="B786">
        <v>81771296</v>
      </c>
      <c r="C786" t="s">
        <v>557</v>
      </c>
      <c r="D786" t="s">
        <v>2782</v>
      </c>
      <c r="F786" t="s">
        <v>1812</v>
      </c>
      <c r="H786">
        <v>2018</v>
      </c>
      <c r="I786"/>
      <c r="J786">
        <v>29746.802441382013</v>
      </c>
      <c r="K786">
        <v>199728.53067785068</v>
      </c>
      <c r="L786">
        <v>229475.3331192327</v>
      </c>
      <c r="M786" t="s">
        <v>808</v>
      </c>
    </row>
    <row r="787" spans="1:13" x14ac:dyDescent="0.25">
      <c r="A787" s="386" t="s">
        <v>986</v>
      </c>
      <c r="B787">
        <v>81771297</v>
      </c>
      <c r="C787" t="s">
        <v>557</v>
      </c>
      <c r="D787" t="s">
        <v>2782</v>
      </c>
      <c r="F787" t="s">
        <v>1812</v>
      </c>
      <c r="H787">
        <v>2018</v>
      </c>
      <c r="I787"/>
      <c r="J787">
        <v>29746.802441382013</v>
      </c>
      <c r="K787">
        <v>199728.53067785068</v>
      </c>
      <c r="L787">
        <v>229475.3331192327</v>
      </c>
      <c r="M787" t="s">
        <v>808</v>
      </c>
    </row>
    <row r="788" spans="1:13" x14ac:dyDescent="0.25">
      <c r="A788" s="386" t="s">
        <v>986</v>
      </c>
      <c r="B788">
        <v>81771298</v>
      </c>
      <c r="C788" t="s">
        <v>557</v>
      </c>
      <c r="D788" t="s">
        <v>2783</v>
      </c>
      <c r="F788" t="s">
        <v>1812</v>
      </c>
      <c r="H788">
        <v>2018</v>
      </c>
      <c r="I788"/>
      <c r="J788">
        <v>29746.802441382013</v>
      </c>
      <c r="K788">
        <v>199728.53067785068</v>
      </c>
      <c r="L788">
        <v>229475.3331192327</v>
      </c>
      <c r="M788" t="s">
        <v>808</v>
      </c>
    </row>
    <row r="789" spans="1:13" x14ac:dyDescent="0.25">
      <c r="A789" s="386" t="s">
        <v>986</v>
      </c>
      <c r="B789">
        <v>81771299</v>
      </c>
      <c r="C789" t="s">
        <v>557</v>
      </c>
      <c r="D789" t="s">
        <v>2783</v>
      </c>
      <c r="F789" t="s">
        <v>1812</v>
      </c>
      <c r="H789">
        <v>2018</v>
      </c>
      <c r="I789"/>
      <c r="J789">
        <v>29746.802441382013</v>
      </c>
      <c r="K789">
        <v>199728.53067785068</v>
      </c>
      <c r="L789">
        <v>229475.3331192327</v>
      </c>
      <c r="M789" t="s">
        <v>808</v>
      </c>
    </row>
    <row r="790" spans="1:13" x14ac:dyDescent="0.25">
      <c r="A790" s="386" t="s">
        <v>986</v>
      </c>
      <c r="B790">
        <v>81771300</v>
      </c>
      <c r="C790" t="s">
        <v>2227</v>
      </c>
      <c r="D790" t="s">
        <v>2784</v>
      </c>
      <c r="F790" t="s">
        <v>1812</v>
      </c>
      <c r="H790">
        <v>2018</v>
      </c>
      <c r="I790"/>
      <c r="J790">
        <v>29746.802441382013</v>
      </c>
      <c r="K790">
        <v>199728.53067785068</v>
      </c>
      <c r="L790">
        <v>229475.3331192327</v>
      </c>
      <c r="M790" t="s">
        <v>808</v>
      </c>
    </row>
    <row r="791" spans="1:13" x14ac:dyDescent="0.25">
      <c r="A791" s="386" t="s">
        <v>986</v>
      </c>
      <c r="B791">
        <v>81771301</v>
      </c>
      <c r="C791" t="s">
        <v>2227</v>
      </c>
      <c r="D791" t="s">
        <v>2784</v>
      </c>
      <c r="F791" t="s">
        <v>1812</v>
      </c>
      <c r="H791">
        <v>2018</v>
      </c>
      <c r="I791"/>
      <c r="J791">
        <v>29746.802441382013</v>
      </c>
      <c r="K791">
        <v>199728.53067785068</v>
      </c>
      <c r="L791">
        <v>229475.3331192327</v>
      </c>
      <c r="M791" t="s">
        <v>808</v>
      </c>
    </row>
    <row r="792" spans="1:13" x14ac:dyDescent="0.25">
      <c r="A792" s="386" t="s">
        <v>986</v>
      </c>
      <c r="B792">
        <v>81771302</v>
      </c>
      <c r="C792" t="s">
        <v>557</v>
      </c>
      <c r="D792" t="s">
        <v>2803</v>
      </c>
      <c r="F792" t="s">
        <v>1812</v>
      </c>
      <c r="H792">
        <v>2018</v>
      </c>
      <c r="I792"/>
      <c r="J792">
        <v>29746.802441382013</v>
      </c>
      <c r="K792">
        <v>199728.53067785068</v>
      </c>
      <c r="L792">
        <v>229475.3331192327</v>
      </c>
      <c r="M792" t="s">
        <v>808</v>
      </c>
    </row>
    <row r="793" spans="1:13" x14ac:dyDescent="0.25">
      <c r="A793" s="386" t="s">
        <v>986</v>
      </c>
      <c r="B793">
        <v>81771303</v>
      </c>
      <c r="C793" t="s">
        <v>557</v>
      </c>
      <c r="D793" t="s">
        <v>2803</v>
      </c>
      <c r="F793" t="s">
        <v>1812</v>
      </c>
      <c r="H793">
        <v>2018</v>
      </c>
      <c r="I793"/>
      <c r="J793">
        <v>29746.802441382013</v>
      </c>
      <c r="K793">
        <v>199728.53067785068</v>
      </c>
      <c r="L793">
        <v>229475.3331192327</v>
      </c>
      <c r="M793" t="s">
        <v>808</v>
      </c>
    </row>
    <row r="794" spans="1:13" x14ac:dyDescent="0.25">
      <c r="A794" s="386" t="s">
        <v>986</v>
      </c>
      <c r="B794">
        <v>81771304</v>
      </c>
      <c r="C794" t="s">
        <v>557</v>
      </c>
      <c r="D794" t="s">
        <v>2804</v>
      </c>
      <c r="F794" t="s">
        <v>1812</v>
      </c>
      <c r="H794">
        <v>2018</v>
      </c>
      <c r="I794"/>
      <c r="J794">
        <v>29746.802441382013</v>
      </c>
      <c r="K794">
        <v>199728.53067785068</v>
      </c>
      <c r="L794">
        <v>229475.3331192327</v>
      </c>
      <c r="M794" t="s">
        <v>808</v>
      </c>
    </row>
    <row r="795" spans="1:13" x14ac:dyDescent="0.25">
      <c r="A795" s="386" t="s">
        <v>986</v>
      </c>
      <c r="B795">
        <v>81771305</v>
      </c>
      <c r="C795" t="s">
        <v>557</v>
      </c>
      <c r="D795" t="s">
        <v>2804</v>
      </c>
      <c r="F795" t="s">
        <v>1812</v>
      </c>
      <c r="H795">
        <v>2018</v>
      </c>
      <c r="I795"/>
      <c r="J795">
        <v>29746.802441382013</v>
      </c>
      <c r="K795">
        <v>199728.53067785068</v>
      </c>
      <c r="L795">
        <v>229475.3331192327</v>
      </c>
      <c r="M795" t="s">
        <v>808</v>
      </c>
    </row>
    <row r="796" spans="1:13" x14ac:dyDescent="0.25">
      <c r="A796" s="386" t="s">
        <v>986</v>
      </c>
      <c r="B796">
        <v>81771306</v>
      </c>
      <c r="C796" t="s">
        <v>557</v>
      </c>
      <c r="D796" t="s">
        <v>2804</v>
      </c>
      <c r="F796" t="s">
        <v>1812</v>
      </c>
      <c r="H796">
        <v>2018</v>
      </c>
      <c r="I796"/>
      <c r="J796">
        <v>29746.802441382013</v>
      </c>
      <c r="K796">
        <v>199728.53067785068</v>
      </c>
      <c r="L796">
        <v>229475.3331192327</v>
      </c>
      <c r="M796" t="s">
        <v>808</v>
      </c>
    </row>
    <row r="797" spans="1:13" x14ac:dyDescent="0.25">
      <c r="A797" s="386" t="s">
        <v>986</v>
      </c>
      <c r="B797">
        <v>81771307</v>
      </c>
      <c r="C797" t="s">
        <v>557</v>
      </c>
      <c r="D797" t="s">
        <v>2804</v>
      </c>
      <c r="F797" t="s">
        <v>1812</v>
      </c>
      <c r="H797">
        <v>2018</v>
      </c>
      <c r="I797"/>
      <c r="J797">
        <v>29746.802441382013</v>
      </c>
      <c r="K797">
        <v>199728.53067785068</v>
      </c>
      <c r="L797">
        <v>229475.3331192327</v>
      </c>
      <c r="M797" t="s">
        <v>808</v>
      </c>
    </row>
    <row r="798" spans="1:13" x14ac:dyDescent="0.25">
      <c r="A798" s="386" t="s">
        <v>986</v>
      </c>
      <c r="B798">
        <v>81771308</v>
      </c>
      <c r="C798" t="s">
        <v>557</v>
      </c>
      <c r="D798" t="s">
        <v>2805</v>
      </c>
      <c r="F798" t="s">
        <v>1812</v>
      </c>
      <c r="H798">
        <v>2018</v>
      </c>
      <c r="I798"/>
      <c r="J798">
        <v>29746.802441382013</v>
      </c>
      <c r="K798">
        <v>199728.53067785068</v>
      </c>
      <c r="L798">
        <v>229475.3331192327</v>
      </c>
      <c r="M798" t="s">
        <v>808</v>
      </c>
    </row>
    <row r="799" spans="1:13" x14ac:dyDescent="0.25">
      <c r="A799" s="386" t="s">
        <v>986</v>
      </c>
      <c r="B799">
        <v>81771310</v>
      </c>
      <c r="C799" t="s">
        <v>557</v>
      </c>
      <c r="D799" t="s">
        <v>2785</v>
      </c>
      <c r="F799" t="s">
        <v>1812</v>
      </c>
      <c r="H799">
        <v>2018</v>
      </c>
      <c r="I799"/>
      <c r="J799">
        <v>29746.802441382013</v>
      </c>
      <c r="K799">
        <v>199728.53067785068</v>
      </c>
      <c r="L799">
        <v>229475.3331192327</v>
      </c>
      <c r="M799" t="s">
        <v>808</v>
      </c>
    </row>
    <row r="800" spans="1:13" x14ac:dyDescent="0.25">
      <c r="A800" s="386" t="s">
        <v>986</v>
      </c>
      <c r="B800">
        <v>81771311</v>
      </c>
      <c r="C800" t="s">
        <v>557</v>
      </c>
      <c r="D800" t="s">
        <v>2785</v>
      </c>
      <c r="F800" t="s">
        <v>1812</v>
      </c>
      <c r="H800">
        <v>2018</v>
      </c>
      <c r="I800"/>
      <c r="J800">
        <v>29746.802441382013</v>
      </c>
      <c r="K800">
        <v>199728.53067785068</v>
      </c>
      <c r="L800">
        <v>229475.3331192327</v>
      </c>
      <c r="M800" t="s">
        <v>808</v>
      </c>
    </row>
    <row r="801" spans="1:13" x14ac:dyDescent="0.25">
      <c r="A801" s="386" t="s">
        <v>986</v>
      </c>
      <c r="B801">
        <v>81771312</v>
      </c>
      <c r="C801" t="s">
        <v>557</v>
      </c>
      <c r="D801" t="s">
        <v>2786</v>
      </c>
      <c r="F801" t="s">
        <v>1812</v>
      </c>
      <c r="H801">
        <v>2018</v>
      </c>
      <c r="I801"/>
      <c r="J801">
        <v>29746.802441382013</v>
      </c>
      <c r="K801">
        <v>199728.53067785068</v>
      </c>
      <c r="L801">
        <v>229475.3331192327</v>
      </c>
      <c r="M801" t="s">
        <v>808</v>
      </c>
    </row>
    <row r="802" spans="1:13" x14ac:dyDescent="0.25">
      <c r="A802" s="386" t="s">
        <v>986</v>
      </c>
      <c r="B802">
        <v>81771313</v>
      </c>
      <c r="C802" t="s">
        <v>557</v>
      </c>
      <c r="D802" t="s">
        <v>2786</v>
      </c>
      <c r="F802" t="s">
        <v>1812</v>
      </c>
      <c r="H802">
        <v>2018</v>
      </c>
      <c r="I802"/>
      <c r="J802">
        <v>29746.802441382013</v>
      </c>
      <c r="K802">
        <v>199728.53067785068</v>
      </c>
      <c r="L802">
        <v>229475.3331192327</v>
      </c>
      <c r="M802" t="s">
        <v>808</v>
      </c>
    </row>
    <row r="803" spans="1:13" x14ac:dyDescent="0.25">
      <c r="A803" s="386" t="s">
        <v>986</v>
      </c>
      <c r="B803">
        <v>81771314</v>
      </c>
      <c r="C803" t="s">
        <v>557</v>
      </c>
      <c r="D803" t="s">
        <v>2787</v>
      </c>
      <c r="F803" t="s">
        <v>1812</v>
      </c>
      <c r="H803">
        <v>2018</v>
      </c>
      <c r="I803"/>
      <c r="J803">
        <v>29746.802441382013</v>
      </c>
      <c r="K803">
        <v>199728.53067785068</v>
      </c>
      <c r="L803">
        <v>229475.3331192327</v>
      </c>
      <c r="M803" t="s">
        <v>808</v>
      </c>
    </row>
    <row r="804" spans="1:13" x14ac:dyDescent="0.25">
      <c r="A804" s="386" t="s">
        <v>986</v>
      </c>
      <c r="B804">
        <v>81771315</v>
      </c>
      <c r="C804" t="s">
        <v>557</v>
      </c>
      <c r="D804" t="s">
        <v>2787</v>
      </c>
      <c r="F804" t="s">
        <v>1812</v>
      </c>
      <c r="H804">
        <v>2018</v>
      </c>
      <c r="I804"/>
      <c r="J804">
        <v>29746.802441382013</v>
      </c>
      <c r="K804">
        <v>199728.53067785068</v>
      </c>
      <c r="L804">
        <v>229475.3331192327</v>
      </c>
      <c r="M804" t="s">
        <v>808</v>
      </c>
    </row>
    <row r="805" spans="1:13" x14ac:dyDescent="0.25">
      <c r="A805" s="386" t="s">
        <v>986</v>
      </c>
      <c r="B805">
        <v>81771316</v>
      </c>
      <c r="C805" t="s">
        <v>557</v>
      </c>
      <c r="D805" t="s">
        <v>2787</v>
      </c>
      <c r="F805" t="s">
        <v>1812</v>
      </c>
      <c r="H805">
        <v>2018</v>
      </c>
      <c r="I805"/>
      <c r="J805">
        <v>29746.802441382013</v>
      </c>
      <c r="K805">
        <v>199728.53067785068</v>
      </c>
      <c r="L805">
        <v>229475.3331192327</v>
      </c>
      <c r="M805" t="s">
        <v>808</v>
      </c>
    </row>
    <row r="806" spans="1:13" x14ac:dyDescent="0.25">
      <c r="A806" s="386" t="s">
        <v>986</v>
      </c>
      <c r="B806">
        <v>81771317</v>
      </c>
      <c r="C806" t="s">
        <v>557</v>
      </c>
      <c r="D806" t="s">
        <v>2788</v>
      </c>
      <c r="F806" t="s">
        <v>1812</v>
      </c>
      <c r="H806">
        <v>2018</v>
      </c>
      <c r="I806"/>
      <c r="J806">
        <v>29746.802441382013</v>
      </c>
      <c r="K806">
        <v>199728.53067785068</v>
      </c>
      <c r="L806">
        <v>229475.3331192327</v>
      </c>
      <c r="M806" t="s">
        <v>808</v>
      </c>
    </row>
    <row r="807" spans="1:13" x14ac:dyDescent="0.25">
      <c r="A807" s="386" t="s">
        <v>986</v>
      </c>
      <c r="B807">
        <v>81771318</v>
      </c>
      <c r="C807" t="s">
        <v>557</v>
      </c>
      <c r="D807" t="s">
        <v>2788</v>
      </c>
      <c r="F807" t="s">
        <v>1812</v>
      </c>
      <c r="H807">
        <v>2018</v>
      </c>
      <c r="I807"/>
      <c r="J807">
        <v>29746.802441382013</v>
      </c>
      <c r="K807">
        <v>199728.53067785068</v>
      </c>
      <c r="L807">
        <v>229475.3331192327</v>
      </c>
      <c r="M807" t="s">
        <v>808</v>
      </c>
    </row>
    <row r="808" spans="1:13" x14ac:dyDescent="0.25">
      <c r="A808" s="386" t="s">
        <v>986</v>
      </c>
      <c r="B808">
        <v>81771319</v>
      </c>
      <c r="C808" t="s">
        <v>557</v>
      </c>
      <c r="D808" t="s">
        <v>2788</v>
      </c>
      <c r="F808" t="s">
        <v>1812</v>
      </c>
      <c r="H808">
        <v>2018</v>
      </c>
      <c r="I808"/>
      <c r="J808">
        <v>29746.802441382013</v>
      </c>
      <c r="K808">
        <v>199728.53067785068</v>
      </c>
      <c r="L808">
        <v>229475.3331192327</v>
      </c>
      <c r="M808" t="s">
        <v>808</v>
      </c>
    </row>
    <row r="809" spans="1:13" x14ac:dyDescent="0.25">
      <c r="A809" s="386" t="s">
        <v>986</v>
      </c>
      <c r="B809">
        <v>81771320</v>
      </c>
      <c r="C809" t="s">
        <v>557</v>
      </c>
      <c r="D809" t="s">
        <v>2788</v>
      </c>
      <c r="F809" t="s">
        <v>1812</v>
      </c>
      <c r="H809">
        <v>2018</v>
      </c>
      <c r="I809"/>
      <c r="J809">
        <v>29746.802441382013</v>
      </c>
      <c r="K809">
        <v>199728.53067785068</v>
      </c>
      <c r="L809">
        <v>229475.3331192327</v>
      </c>
      <c r="M809" t="s">
        <v>808</v>
      </c>
    </row>
    <row r="810" spans="1:13" x14ac:dyDescent="0.25">
      <c r="A810" s="386" t="s">
        <v>986</v>
      </c>
      <c r="B810">
        <v>81771321</v>
      </c>
      <c r="C810" t="s">
        <v>557</v>
      </c>
      <c r="D810" t="s">
        <v>2788</v>
      </c>
      <c r="F810" t="s">
        <v>1812</v>
      </c>
      <c r="H810">
        <v>2018</v>
      </c>
      <c r="I810"/>
      <c r="J810">
        <v>29746.802441382013</v>
      </c>
      <c r="K810">
        <v>199728.53067785068</v>
      </c>
      <c r="L810">
        <v>229475.3331192327</v>
      </c>
      <c r="M810" t="s">
        <v>808</v>
      </c>
    </row>
    <row r="811" spans="1:13" x14ac:dyDescent="0.25">
      <c r="A811" s="386" t="s">
        <v>986</v>
      </c>
      <c r="B811">
        <v>81771322</v>
      </c>
      <c r="C811" t="s">
        <v>557</v>
      </c>
      <c r="D811" t="s">
        <v>2788</v>
      </c>
      <c r="F811" t="s">
        <v>1812</v>
      </c>
      <c r="H811">
        <v>2018</v>
      </c>
      <c r="I811"/>
      <c r="J811">
        <v>29746.802441382013</v>
      </c>
      <c r="K811">
        <v>199728.53067785068</v>
      </c>
      <c r="L811">
        <v>229475.3331192327</v>
      </c>
      <c r="M811" t="s">
        <v>808</v>
      </c>
    </row>
    <row r="812" spans="1:13" x14ac:dyDescent="0.25">
      <c r="A812" s="386" t="s">
        <v>986</v>
      </c>
      <c r="B812">
        <v>81771323</v>
      </c>
      <c r="C812" t="s">
        <v>2224</v>
      </c>
      <c r="D812" t="s">
        <v>2812</v>
      </c>
      <c r="H812">
        <v>2018</v>
      </c>
      <c r="I812"/>
      <c r="J812">
        <v>29746.802441382013</v>
      </c>
      <c r="K812">
        <v>199728.53067785068</v>
      </c>
      <c r="L812">
        <v>229475.3331192327</v>
      </c>
      <c r="M812" t="s">
        <v>1594</v>
      </c>
    </row>
    <row r="813" spans="1:13" x14ac:dyDescent="0.25">
      <c r="A813" s="386" t="s">
        <v>986</v>
      </c>
      <c r="B813">
        <v>81771324</v>
      </c>
      <c r="C813" t="s">
        <v>2224</v>
      </c>
      <c r="D813" t="s">
        <v>2812</v>
      </c>
      <c r="H813">
        <v>2018</v>
      </c>
      <c r="I813"/>
      <c r="J813">
        <v>29746.802441382013</v>
      </c>
      <c r="K813">
        <v>199728.53067785068</v>
      </c>
      <c r="L813">
        <v>229475.3331192327</v>
      </c>
      <c r="M813" t="s">
        <v>1594</v>
      </c>
    </row>
    <row r="814" spans="1:13" x14ac:dyDescent="0.25">
      <c r="A814" s="386" t="s">
        <v>986</v>
      </c>
      <c r="B814">
        <v>81771325</v>
      </c>
      <c r="C814" t="s">
        <v>2224</v>
      </c>
      <c r="D814" t="s">
        <v>2812</v>
      </c>
      <c r="H814">
        <v>2018</v>
      </c>
      <c r="I814"/>
      <c r="J814">
        <v>29746.802441382013</v>
      </c>
      <c r="K814">
        <v>199728.53067785068</v>
      </c>
      <c r="L814">
        <v>229475.3331192327</v>
      </c>
      <c r="M814" t="s">
        <v>1594</v>
      </c>
    </row>
    <row r="815" spans="1:13" x14ac:dyDescent="0.25">
      <c r="A815" s="386" t="s">
        <v>986</v>
      </c>
      <c r="B815">
        <v>81771326</v>
      </c>
      <c r="C815" t="s">
        <v>2224</v>
      </c>
      <c r="D815" t="s">
        <v>2812</v>
      </c>
      <c r="H815">
        <v>2018</v>
      </c>
      <c r="I815"/>
      <c r="J815">
        <v>29746.802441382013</v>
      </c>
      <c r="K815">
        <v>199728.53067785068</v>
      </c>
      <c r="L815">
        <v>229475.3331192327</v>
      </c>
      <c r="M815" t="s">
        <v>1594</v>
      </c>
    </row>
    <row r="816" spans="1:13" x14ac:dyDescent="0.25">
      <c r="A816" s="386" t="s">
        <v>986</v>
      </c>
      <c r="B816">
        <v>81771327</v>
      </c>
      <c r="C816" t="s">
        <v>2224</v>
      </c>
      <c r="D816" t="s">
        <v>2812</v>
      </c>
      <c r="H816">
        <v>2018</v>
      </c>
      <c r="I816"/>
      <c r="J816">
        <v>29746.802441382013</v>
      </c>
      <c r="K816">
        <v>199728.53067785068</v>
      </c>
      <c r="L816">
        <v>229475.3331192327</v>
      </c>
      <c r="M816" t="s">
        <v>1594</v>
      </c>
    </row>
    <row r="817" spans="1:13" x14ac:dyDescent="0.25">
      <c r="A817" s="386" t="s">
        <v>986</v>
      </c>
      <c r="B817">
        <v>81771328</v>
      </c>
      <c r="C817" t="s">
        <v>557</v>
      </c>
      <c r="D817" t="s">
        <v>2567</v>
      </c>
      <c r="H817">
        <v>2018</v>
      </c>
      <c r="I817"/>
      <c r="J817">
        <v>29746.802441382013</v>
      </c>
      <c r="K817">
        <v>199728.53067785068</v>
      </c>
      <c r="L817">
        <v>229475.3331192327</v>
      </c>
      <c r="M817" t="s">
        <v>808</v>
      </c>
    </row>
    <row r="818" spans="1:13" x14ac:dyDescent="0.25">
      <c r="A818" s="386" t="s">
        <v>986</v>
      </c>
      <c r="B818">
        <v>81771329</v>
      </c>
      <c r="C818" t="s">
        <v>557</v>
      </c>
      <c r="D818" t="s">
        <v>2567</v>
      </c>
      <c r="H818">
        <v>2018</v>
      </c>
      <c r="I818"/>
      <c r="J818">
        <v>29746.802441382013</v>
      </c>
      <c r="K818">
        <v>199728.53067785068</v>
      </c>
      <c r="L818">
        <v>229475.3331192327</v>
      </c>
      <c r="M818" t="s">
        <v>808</v>
      </c>
    </row>
    <row r="819" spans="1:13" x14ac:dyDescent="0.25">
      <c r="A819" s="386" t="s">
        <v>986</v>
      </c>
      <c r="B819">
        <v>81771330</v>
      </c>
      <c r="C819" t="s">
        <v>557</v>
      </c>
      <c r="D819" t="s">
        <v>2567</v>
      </c>
      <c r="H819">
        <v>2018</v>
      </c>
      <c r="I819"/>
      <c r="J819">
        <v>29746.802441382013</v>
      </c>
      <c r="K819">
        <v>199728.53067785068</v>
      </c>
      <c r="L819">
        <v>229475.3331192327</v>
      </c>
      <c r="M819" t="s">
        <v>808</v>
      </c>
    </row>
    <row r="820" spans="1:13" x14ac:dyDescent="0.25">
      <c r="A820" s="386" t="s">
        <v>986</v>
      </c>
      <c r="B820">
        <v>81771331</v>
      </c>
      <c r="C820" t="s">
        <v>557</v>
      </c>
      <c r="D820" t="s">
        <v>2567</v>
      </c>
      <c r="H820">
        <v>2018</v>
      </c>
      <c r="I820"/>
      <c r="J820">
        <v>29746.802441382013</v>
      </c>
      <c r="K820">
        <v>199728.53067785068</v>
      </c>
      <c r="L820">
        <v>229475.3331192327</v>
      </c>
      <c r="M820" t="s">
        <v>808</v>
      </c>
    </row>
    <row r="821" spans="1:13" x14ac:dyDescent="0.25">
      <c r="A821" s="386" t="s">
        <v>986</v>
      </c>
      <c r="B821">
        <v>81771332</v>
      </c>
      <c r="C821" t="s">
        <v>557</v>
      </c>
      <c r="D821" t="s">
        <v>2567</v>
      </c>
      <c r="H821">
        <v>2018</v>
      </c>
      <c r="I821"/>
      <c r="J821">
        <v>29746.802441382013</v>
      </c>
      <c r="K821">
        <v>199728.53067785068</v>
      </c>
      <c r="L821">
        <v>229475.3331192327</v>
      </c>
      <c r="M821" t="s">
        <v>808</v>
      </c>
    </row>
    <row r="822" spans="1:13" x14ac:dyDescent="0.25">
      <c r="A822" s="386" t="s">
        <v>986</v>
      </c>
      <c r="B822">
        <v>81771333</v>
      </c>
      <c r="C822" t="s">
        <v>557</v>
      </c>
      <c r="D822" t="s">
        <v>2567</v>
      </c>
      <c r="H822">
        <v>2018</v>
      </c>
      <c r="I822"/>
      <c r="J822">
        <v>29746.802441382013</v>
      </c>
      <c r="K822">
        <v>199728.53067785068</v>
      </c>
      <c r="L822">
        <v>229475.3331192327</v>
      </c>
      <c r="M822" t="s">
        <v>808</v>
      </c>
    </row>
    <row r="823" spans="1:13" x14ac:dyDescent="0.25">
      <c r="A823" s="386" t="s">
        <v>986</v>
      </c>
      <c r="B823">
        <v>81771334</v>
      </c>
      <c r="C823" t="s">
        <v>557</v>
      </c>
      <c r="D823" t="s">
        <v>2567</v>
      </c>
      <c r="H823">
        <v>2018</v>
      </c>
      <c r="I823"/>
      <c r="J823">
        <v>29746.802441382013</v>
      </c>
      <c r="K823">
        <v>199728.53067785068</v>
      </c>
      <c r="L823">
        <v>229475.3331192327</v>
      </c>
      <c r="M823" t="s">
        <v>808</v>
      </c>
    </row>
    <row r="824" spans="1:13" x14ac:dyDescent="0.25">
      <c r="A824" s="386" t="s">
        <v>1419</v>
      </c>
      <c r="B824">
        <v>81613500</v>
      </c>
      <c r="C824" t="s">
        <v>2226</v>
      </c>
      <c r="D824" t="s">
        <v>1443</v>
      </c>
      <c r="E824" t="s">
        <v>2207</v>
      </c>
      <c r="F824" t="s">
        <v>1812</v>
      </c>
      <c r="H824">
        <v>2013</v>
      </c>
      <c r="I824"/>
      <c r="J824">
        <v>127537.31110179223</v>
      </c>
      <c r="K824">
        <v>714208.94217003649</v>
      </c>
      <c r="L824">
        <v>841746.25327182875</v>
      </c>
      <c r="M824" t="s">
        <v>1883</v>
      </c>
    </row>
    <row r="825" spans="1:13" x14ac:dyDescent="0.25">
      <c r="A825" s="386" t="s">
        <v>1419</v>
      </c>
      <c r="B825">
        <v>81613600</v>
      </c>
      <c r="C825" t="s">
        <v>2226</v>
      </c>
      <c r="D825" t="s">
        <v>1437</v>
      </c>
      <c r="F825" t="s">
        <v>1812</v>
      </c>
      <c r="H825">
        <v>2013</v>
      </c>
      <c r="I825"/>
      <c r="J825">
        <v>127537.31110179223</v>
      </c>
      <c r="K825">
        <v>714208.94217003649</v>
      </c>
      <c r="L825">
        <v>841746.25327182875</v>
      </c>
      <c r="M825" t="s">
        <v>1883</v>
      </c>
    </row>
    <row r="826" spans="1:13" x14ac:dyDescent="0.25">
      <c r="A826" s="386" t="s">
        <v>1419</v>
      </c>
      <c r="B826">
        <v>81613700</v>
      </c>
      <c r="C826" t="s">
        <v>2224</v>
      </c>
      <c r="D826" t="s">
        <v>2115</v>
      </c>
      <c r="E826" t="s">
        <v>2173</v>
      </c>
      <c r="F826" t="s">
        <v>1812</v>
      </c>
      <c r="G826" t="s">
        <v>527</v>
      </c>
      <c r="H826">
        <v>2013</v>
      </c>
      <c r="I826">
        <v>1606</v>
      </c>
      <c r="J826">
        <v>89276.117771254561</v>
      </c>
      <c r="K826">
        <v>714208.94217003649</v>
      </c>
      <c r="L826">
        <v>803485.05994129111</v>
      </c>
      <c r="M826" t="s">
        <v>2144</v>
      </c>
    </row>
    <row r="827" spans="1:13" x14ac:dyDescent="0.25">
      <c r="A827" s="386" t="s">
        <v>1419</v>
      </c>
      <c r="B827">
        <v>81613800</v>
      </c>
      <c r="C827" t="s">
        <v>2227</v>
      </c>
      <c r="D827" t="s">
        <v>2720</v>
      </c>
      <c r="E827">
        <v>661050</v>
      </c>
      <c r="F827" t="s">
        <v>1812</v>
      </c>
      <c r="H827">
        <v>2013</v>
      </c>
      <c r="I827">
        <v>1401</v>
      </c>
      <c r="J827">
        <v>89276.117771254561</v>
      </c>
      <c r="K827">
        <v>714208.94217003649</v>
      </c>
      <c r="L827">
        <v>803485.05994129111</v>
      </c>
      <c r="M827" t="s">
        <v>1678</v>
      </c>
    </row>
    <row r="828" spans="1:13" x14ac:dyDescent="0.25">
      <c r="A828" s="386" t="s">
        <v>1419</v>
      </c>
      <c r="B828">
        <v>81616200</v>
      </c>
      <c r="C828" t="s">
        <v>2227</v>
      </c>
      <c r="D828" t="s">
        <v>2528</v>
      </c>
      <c r="E828">
        <v>662005</v>
      </c>
      <c r="F828" t="s">
        <v>1813</v>
      </c>
      <c r="H828">
        <v>2014</v>
      </c>
      <c r="I828">
        <v>1702</v>
      </c>
      <c r="J828">
        <v>89276.117771254561</v>
      </c>
      <c r="K828">
        <v>714208.94217003649</v>
      </c>
      <c r="L828">
        <v>803485.05994129111</v>
      </c>
      <c r="M828" t="s">
        <v>2544</v>
      </c>
    </row>
    <row r="829" spans="1:13" x14ac:dyDescent="0.25">
      <c r="A829" s="386" t="s">
        <v>1419</v>
      </c>
      <c r="B829">
        <v>81617100</v>
      </c>
      <c r="C829" t="s">
        <v>2224</v>
      </c>
      <c r="D829" t="s">
        <v>2662</v>
      </c>
      <c r="E829">
        <v>633505</v>
      </c>
      <c r="F829" t="s">
        <v>1812</v>
      </c>
      <c r="G829" t="s">
        <v>527</v>
      </c>
      <c r="H829">
        <v>2014</v>
      </c>
      <c r="I829">
        <v>1709</v>
      </c>
      <c r="J829">
        <v>89276.117771254561</v>
      </c>
      <c r="K829">
        <v>714208.94217003649</v>
      </c>
      <c r="L829">
        <v>803485.05994129111</v>
      </c>
      <c r="M829" t="s">
        <v>2685</v>
      </c>
    </row>
    <row r="830" spans="1:13" x14ac:dyDescent="0.25">
      <c r="A830" s="386" t="s">
        <v>1419</v>
      </c>
      <c r="B830">
        <v>81617814</v>
      </c>
      <c r="C830" t="s">
        <v>2227</v>
      </c>
      <c r="D830" t="s">
        <v>2084</v>
      </c>
      <c r="E830" t="s">
        <v>2189</v>
      </c>
      <c r="F830" t="s">
        <v>1813</v>
      </c>
      <c r="H830">
        <v>2015</v>
      </c>
      <c r="I830">
        <v>1605</v>
      </c>
      <c r="J830">
        <v>29746.802441382013</v>
      </c>
      <c r="K830">
        <v>237974.4195310561</v>
      </c>
      <c r="L830">
        <v>267721.2219724381</v>
      </c>
      <c r="M830" t="s">
        <v>2088</v>
      </c>
    </row>
    <row r="831" spans="1:13" x14ac:dyDescent="0.25">
      <c r="A831" s="386" t="s">
        <v>1419</v>
      </c>
      <c r="B831">
        <v>81617815</v>
      </c>
      <c r="C831" t="s">
        <v>2227</v>
      </c>
      <c r="D831" t="s">
        <v>2132</v>
      </c>
      <c r="E831" t="s">
        <v>2190</v>
      </c>
      <c r="F831" t="s">
        <v>1813</v>
      </c>
      <c r="H831">
        <v>2015</v>
      </c>
      <c r="I831">
        <v>1606</v>
      </c>
      <c r="J831">
        <v>37192.430663504645</v>
      </c>
      <c r="K831">
        <v>297539.44530803716</v>
      </c>
      <c r="L831">
        <v>334731.8759715418</v>
      </c>
      <c r="M831" t="s">
        <v>2138</v>
      </c>
    </row>
    <row r="832" spans="1:13" x14ac:dyDescent="0.25">
      <c r="A832" s="386" t="s">
        <v>1419</v>
      </c>
      <c r="B832">
        <v>81617821</v>
      </c>
      <c r="C832" t="s">
        <v>810</v>
      </c>
      <c r="D832" t="s">
        <v>2065</v>
      </c>
      <c r="E832" t="s">
        <v>2163</v>
      </c>
      <c r="F832" t="s">
        <v>1812</v>
      </c>
      <c r="H832">
        <v>2015</v>
      </c>
      <c r="I832">
        <v>1605</v>
      </c>
      <c r="J832">
        <v>21247.716029558582</v>
      </c>
      <c r="K832">
        <v>237974.4195310561</v>
      </c>
      <c r="L832">
        <v>259222.1355606147</v>
      </c>
      <c r="M832" t="s">
        <v>2074</v>
      </c>
    </row>
    <row r="833" spans="1:13" x14ac:dyDescent="0.25">
      <c r="A833" s="386" t="s">
        <v>1419</v>
      </c>
      <c r="B833">
        <v>81617822</v>
      </c>
      <c r="C833" t="s">
        <v>2225</v>
      </c>
      <c r="D833" t="s">
        <v>2490</v>
      </c>
      <c r="E833">
        <v>642005</v>
      </c>
      <c r="F833" t="s">
        <v>1812</v>
      </c>
      <c r="H833">
        <v>2015</v>
      </c>
      <c r="I833">
        <v>1701</v>
      </c>
      <c r="J833">
        <v>89276.117771254561</v>
      </c>
      <c r="K833">
        <v>714208.94217003649</v>
      </c>
      <c r="L833">
        <v>803485.05994129111</v>
      </c>
      <c r="M833" t="s">
        <v>2531</v>
      </c>
    </row>
    <row r="834" spans="1:13" x14ac:dyDescent="0.25">
      <c r="A834" s="386" t="s">
        <v>1419</v>
      </c>
      <c r="B834">
        <v>81617823</v>
      </c>
      <c r="C834" t="s">
        <v>2226</v>
      </c>
      <c r="D834" t="s">
        <v>2047</v>
      </c>
      <c r="F834" t="s">
        <v>1812</v>
      </c>
      <c r="H834">
        <v>2015</v>
      </c>
      <c r="I834">
        <v>1603</v>
      </c>
      <c r="J834">
        <v>21247.716029558582</v>
      </c>
      <c r="K834">
        <v>118987.20976552805</v>
      </c>
      <c r="L834">
        <v>140234.92579508663</v>
      </c>
      <c r="M834" t="s">
        <v>1594</v>
      </c>
    </row>
    <row r="835" spans="1:13" x14ac:dyDescent="0.25">
      <c r="A835" s="386" t="s">
        <v>1419</v>
      </c>
      <c r="B835">
        <v>81617825</v>
      </c>
      <c r="C835" t="s">
        <v>2227</v>
      </c>
      <c r="D835" t="s">
        <v>2721</v>
      </c>
      <c r="E835">
        <v>663505</v>
      </c>
      <c r="F835" t="s">
        <v>1812</v>
      </c>
      <c r="H835">
        <v>2015</v>
      </c>
      <c r="I835">
        <v>1701</v>
      </c>
      <c r="J835">
        <v>89276.117771254561</v>
      </c>
      <c r="K835">
        <v>714208.94217003649</v>
      </c>
      <c r="L835">
        <v>803485.05994129111</v>
      </c>
      <c r="M835" t="s">
        <v>2544</v>
      </c>
    </row>
    <row r="836" spans="1:13" x14ac:dyDescent="0.25">
      <c r="A836" s="386" t="s">
        <v>1419</v>
      </c>
      <c r="B836">
        <v>81617827</v>
      </c>
      <c r="C836" t="s">
        <v>2227</v>
      </c>
      <c r="D836" t="s">
        <v>2085</v>
      </c>
      <c r="E836" t="s">
        <v>2166</v>
      </c>
      <c r="F836" t="s">
        <v>1812</v>
      </c>
      <c r="H836">
        <v>2015</v>
      </c>
      <c r="I836">
        <v>1604</v>
      </c>
      <c r="J836">
        <v>22310.101831036511</v>
      </c>
      <c r="K836">
        <v>178480.81464829209</v>
      </c>
      <c r="L836">
        <v>200790.91647932859</v>
      </c>
      <c r="M836" t="s">
        <v>2469</v>
      </c>
    </row>
    <row r="837" spans="1:13" x14ac:dyDescent="0.25">
      <c r="A837" s="386" t="s">
        <v>1419</v>
      </c>
      <c r="B837">
        <v>81617828</v>
      </c>
      <c r="C837" t="s">
        <v>2225</v>
      </c>
      <c r="D837" t="s">
        <v>2269</v>
      </c>
      <c r="E837">
        <v>644505</v>
      </c>
      <c r="F837" t="s">
        <v>1812</v>
      </c>
      <c r="G837" t="s">
        <v>527</v>
      </c>
      <c r="H837">
        <v>2015</v>
      </c>
      <c r="I837">
        <v>1702</v>
      </c>
      <c r="J837">
        <v>89276.117771254561</v>
      </c>
      <c r="K837">
        <v>714208.94217003649</v>
      </c>
      <c r="L837">
        <v>803485.05994129111</v>
      </c>
      <c r="M837" t="s">
        <v>2270</v>
      </c>
    </row>
    <row r="838" spans="1:13" x14ac:dyDescent="0.25">
      <c r="A838" s="386" t="s">
        <v>1419</v>
      </c>
      <c r="B838" s="464">
        <v>68024017</v>
      </c>
      <c r="C838" t="s">
        <v>2225</v>
      </c>
      <c r="D838" t="s">
        <v>2424</v>
      </c>
      <c r="E838">
        <v>642505</v>
      </c>
      <c r="H838"/>
      <c r="I838"/>
      <c r="J838">
        <v>81839.417160909055</v>
      </c>
      <c r="K838">
        <v>654715.33728727244</v>
      </c>
      <c r="L838">
        <v>736554.75444818148</v>
      </c>
      <c r="M838" t="s">
        <v>2420</v>
      </c>
    </row>
    <row r="839" spans="1:13" x14ac:dyDescent="0.25">
      <c r="A839" s="386" t="s">
        <v>1419</v>
      </c>
      <c r="B839">
        <v>68024018</v>
      </c>
      <c r="C839" t="s">
        <v>2224</v>
      </c>
      <c r="D839" t="s">
        <v>2425</v>
      </c>
      <c r="E839">
        <v>633505</v>
      </c>
      <c r="H839"/>
      <c r="I839"/>
      <c r="J839">
        <v>59529.315329872537</v>
      </c>
      <c r="K839">
        <v>476234.5226389803</v>
      </c>
      <c r="L839">
        <v>535763.83796885284</v>
      </c>
      <c r="M839" t="s">
        <v>2420</v>
      </c>
    </row>
    <row r="840" spans="1:13" x14ac:dyDescent="0.25">
      <c r="A840" s="386" t="s">
        <v>1419</v>
      </c>
      <c r="B840" s="464">
        <v>82504921</v>
      </c>
      <c r="C840" t="s">
        <v>2227</v>
      </c>
      <c r="D840" t="s">
        <v>2426</v>
      </c>
      <c r="E840">
        <v>664005</v>
      </c>
      <c r="H840"/>
      <c r="I840"/>
      <c r="J840">
        <v>59529.315329872537</v>
      </c>
      <c r="K840">
        <v>476234.5226389803</v>
      </c>
      <c r="L840">
        <v>535763.83796885284</v>
      </c>
      <c r="M840" t="s">
        <v>2420</v>
      </c>
    </row>
    <row r="841" spans="1:13" x14ac:dyDescent="0.25">
      <c r="A841" s="386" t="s">
        <v>1419</v>
      </c>
      <c r="B841">
        <v>68040297</v>
      </c>
      <c r="C841" t="s">
        <v>810</v>
      </c>
      <c r="D841" t="s">
        <v>2427</v>
      </c>
      <c r="H841"/>
      <c r="I841"/>
      <c r="J841">
        <v>10623.858014779291</v>
      </c>
      <c r="K841">
        <v>118987.20976552805</v>
      </c>
      <c r="L841">
        <v>129611.06778030735</v>
      </c>
      <c r="M841" t="s">
        <v>2475</v>
      </c>
    </row>
    <row r="842" spans="1:13" x14ac:dyDescent="0.25">
      <c r="A842" s="386" t="s">
        <v>1419</v>
      </c>
      <c r="B842">
        <v>82403730</v>
      </c>
      <c r="C842" t="s">
        <v>2226</v>
      </c>
      <c r="D842" t="s">
        <v>2480</v>
      </c>
      <c r="H842"/>
      <c r="I842">
        <v>1508</v>
      </c>
      <c r="J842">
        <v>74405.267296785576</v>
      </c>
      <c r="K842">
        <v>416669.49686199921</v>
      </c>
      <c r="L842">
        <v>491074.76415878476</v>
      </c>
      <c r="M842" t="s">
        <v>2475</v>
      </c>
    </row>
    <row r="843" spans="1:13" x14ac:dyDescent="0.25">
      <c r="A843" s="386" t="s">
        <v>1419</v>
      </c>
      <c r="B843">
        <v>81617831</v>
      </c>
      <c r="C843" t="s">
        <v>2227</v>
      </c>
      <c r="D843" t="s">
        <v>2133</v>
      </c>
      <c r="E843" t="s">
        <v>2189</v>
      </c>
      <c r="H843">
        <v>2016</v>
      </c>
      <c r="I843">
        <v>1608</v>
      </c>
      <c r="J843">
        <v>52083.687107749902</v>
      </c>
      <c r="K843">
        <v>416669.49686199921</v>
      </c>
      <c r="L843">
        <v>468753.18396974914</v>
      </c>
      <c r="M843" t="s">
        <v>2138</v>
      </c>
    </row>
    <row r="844" spans="1:13" x14ac:dyDescent="0.25">
      <c r="A844" s="386" t="s">
        <v>1419</v>
      </c>
      <c r="B844">
        <v>81617834</v>
      </c>
      <c r="C844" t="s">
        <v>2225</v>
      </c>
      <c r="D844" t="s">
        <v>1995</v>
      </c>
      <c r="E844" t="s">
        <v>2188</v>
      </c>
      <c r="F844" t="s">
        <v>1812</v>
      </c>
      <c r="G844" t="s">
        <v>527</v>
      </c>
      <c r="H844">
        <v>2016</v>
      </c>
      <c r="I844">
        <v>1601</v>
      </c>
      <c r="J844">
        <v>89276.117771254561</v>
      </c>
      <c r="K844">
        <v>714208.94217003649</v>
      </c>
      <c r="L844">
        <v>803485.05994129111</v>
      </c>
      <c r="M844" t="s">
        <v>2087</v>
      </c>
    </row>
    <row r="845" spans="1:13" x14ac:dyDescent="0.25">
      <c r="A845" s="386" t="s">
        <v>1419</v>
      </c>
      <c r="B845">
        <v>81617835</v>
      </c>
      <c r="C845" t="s">
        <v>2223</v>
      </c>
      <c r="D845" t="s">
        <v>2021</v>
      </c>
      <c r="H845">
        <v>2016</v>
      </c>
      <c r="I845"/>
      <c r="J845">
        <v>59529.315329872537</v>
      </c>
      <c r="K845">
        <v>476234.5226389803</v>
      </c>
      <c r="L845">
        <v>535763.83796885284</v>
      </c>
      <c r="M845" t="s">
        <v>1594</v>
      </c>
    </row>
    <row r="846" spans="1:13" x14ac:dyDescent="0.25">
      <c r="A846" s="386" t="s">
        <v>1419</v>
      </c>
      <c r="B846">
        <v>81617836</v>
      </c>
      <c r="C846" t="s">
        <v>2226</v>
      </c>
      <c r="D846" t="s">
        <v>1898</v>
      </c>
      <c r="H846">
        <v>2016</v>
      </c>
      <c r="I846"/>
      <c r="J846">
        <v>85041.879042675049</v>
      </c>
      <c r="K846">
        <v>476234.5226389803</v>
      </c>
      <c r="L846">
        <v>561276.40168165532</v>
      </c>
      <c r="M846" t="s">
        <v>1594</v>
      </c>
    </row>
    <row r="847" spans="1:13" x14ac:dyDescent="0.25">
      <c r="A847" s="386" t="s">
        <v>1419</v>
      </c>
      <c r="B847">
        <v>81617837</v>
      </c>
      <c r="C847" t="s">
        <v>2226</v>
      </c>
      <c r="D847" t="s">
        <v>1898</v>
      </c>
      <c r="H847">
        <v>2016</v>
      </c>
      <c r="I847"/>
      <c r="J847">
        <v>85041.879042675049</v>
      </c>
      <c r="K847">
        <v>476234.5226389803</v>
      </c>
      <c r="L847">
        <v>561276.40168165532</v>
      </c>
      <c r="M847" t="s">
        <v>1594</v>
      </c>
    </row>
    <row r="848" spans="1:13" x14ac:dyDescent="0.25">
      <c r="A848" s="386" t="s">
        <v>1419</v>
      </c>
      <c r="B848">
        <v>81617838</v>
      </c>
      <c r="C848" t="s">
        <v>2226</v>
      </c>
      <c r="D848" t="s">
        <v>1898</v>
      </c>
      <c r="H848">
        <v>2016</v>
      </c>
      <c r="I848"/>
      <c r="J848">
        <v>85041.879042675049</v>
      </c>
      <c r="K848">
        <v>476234.5226389803</v>
      </c>
      <c r="L848">
        <v>561276.40168165532</v>
      </c>
      <c r="M848" t="s">
        <v>1594</v>
      </c>
    </row>
    <row r="849" spans="1:13" x14ac:dyDescent="0.25">
      <c r="A849" s="386" t="s">
        <v>1419</v>
      </c>
      <c r="B849">
        <v>81617839</v>
      </c>
      <c r="C849" t="s">
        <v>810</v>
      </c>
      <c r="D849" t="s">
        <v>1898</v>
      </c>
      <c r="H849">
        <v>2016</v>
      </c>
      <c r="I849"/>
      <c r="J849">
        <v>42520.939521337525</v>
      </c>
      <c r="K849">
        <v>476234.5226389803</v>
      </c>
      <c r="L849">
        <v>518755.46216031781</v>
      </c>
      <c r="M849" t="s">
        <v>1594</v>
      </c>
    </row>
    <row r="850" spans="1:13" x14ac:dyDescent="0.25">
      <c r="A850" s="386" t="s">
        <v>1419</v>
      </c>
      <c r="B850">
        <v>81617840</v>
      </c>
      <c r="C850" t="s">
        <v>810</v>
      </c>
      <c r="D850" t="s">
        <v>1898</v>
      </c>
      <c r="H850">
        <v>2016</v>
      </c>
      <c r="I850"/>
      <c r="J850">
        <v>42520.939521337525</v>
      </c>
      <c r="K850">
        <v>476234.5226389803</v>
      </c>
      <c r="L850">
        <v>518755.46216031781</v>
      </c>
      <c r="M850" t="s">
        <v>1594</v>
      </c>
    </row>
    <row r="851" spans="1:13" x14ac:dyDescent="0.25">
      <c r="A851" s="386" t="s">
        <v>1419</v>
      </c>
      <c r="B851">
        <v>81617841</v>
      </c>
      <c r="C851" t="s">
        <v>2224</v>
      </c>
      <c r="D851" t="s">
        <v>2098</v>
      </c>
      <c r="E851" t="s">
        <v>2176</v>
      </c>
      <c r="G851" t="s">
        <v>530</v>
      </c>
      <c r="H851">
        <v>2016</v>
      </c>
      <c r="I851">
        <v>1606</v>
      </c>
      <c r="J851">
        <v>37192.430663504645</v>
      </c>
      <c r="K851">
        <v>297539.44530803716</v>
      </c>
      <c r="L851">
        <v>334731.8759715418</v>
      </c>
      <c r="M851" t="s">
        <v>2147</v>
      </c>
    </row>
    <row r="852" spans="1:13" x14ac:dyDescent="0.25">
      <c r="A852" s="386" t="s">
        <v>1419</v>
      </c>
      <c r="B852">
        <v>81617842</v>
      </c>
      <c r="C852" t="s">
        <v>2224</v>
      </c>
      <c r="D852" t="s">
        <v>2252</v>
      </c>
      <c r="E852">
        <v>631005</v>
      </c>
      <c r="G852" t="s">
        <v>530</v>
      </c>
      <c r="H852">
        <v>2016</v>
      </c>
      <c r="I852">
        <v>1611</v>
      </c>
      <c r="J852">
        <v>74402.716550563549</v>
      </c>
      <c r="K852">
        <v>595221.7324045084</v>
      </c>
      <c r="L852">
        <v>669624.44895507197</v>
      </c>
      <c r="M852" t="s">
        <v>2260</v>
      </c>
    </row>
    <row r="853" spans="1:13" x14ac:dyDescent="0.25">
      <c r="A853" s="386" t="s">
        <v>1419</v>
      </c>
      <c r="B853">
        <v>81617843</v>
      </c>
      <c r="C853" t="s">
        <v>2225</v>
      </c>
      <c r="D853" t="s">
        <v>2079</v>
      </c>
      <c r="E853" t="s">
        <v>2178</v>
      </c>
      <c r="G853" t="s">
        <v>530</v>
      </c>
      <c r="H853">
        <v>2016</v>
      </c>
      <c r="I853">
        <v>1606</v>
      </c>
      <c r="J853">
        <v>37192.430663504645</v>
      </c>
      <c r="K853">
        <v>297539.44530803716</v>
      </c>
      <c r="L853">
        <v>334731.8759715418</v>
      </c>
      <c r="M853" t="s">
        <v>2090</v>
      </c>
    </row>
    <row r="854" spans="1:13" x14ac:dyDescent="0.25">
      <c r="A854" s="386" t="s">
        <v>1419</v>
      </c>
      <c r="B854">
        <v>81617844</v>
      </c>
      <c r="C854" t="s">
        <v>2225</v>
      </c>
      <c r="D854" t="s">
        <v>2237</v>
      </c>
      <c r="E854">
        <v>641005</v>
      </c>
      <c r="G854" t="s">
        <v>527</v>
      </c>
      <c r="H854">
        <v>2016</v>
      </c>
      <c r="I854">
        <v>1611</v>
      </c>
      <c r="J854">
        <v>74402.716550563549</v>
      </c>
      <c r="K854">
        <v>595221.7324045084</v>
      </c>
      <c r="L854">
        <v>669624.44895507197</v>
      </c>
      <c r="M854" t="s">
        <v>2261</v>
      </c>
    </row>
    <row r="855" spans="1:13" x14ac:dyDescent="0.25">
      <c r="A855" s="386" t="s">
        <v>1419</v>
      </c>
      <c r="B855">
        <v>81617845</v>
      </c>
      <c r="C855" t="s">
        <v>2225</v>
      </c>
      <c r="D855" t="s">
        <v>2238</v>
      </c>
      <c r="E855">
        <v>644505</v>
      </c>
      <c r="G855" t="s">
        <v>527</v>
      </c>
      <c r="H855">
        <v>2016</v>
      </c>
      <c r="I855">
        <v>1611</v>
      </c>
      <c r="J855">
        <v>74402.716550563549</v>
      </c>
      <c r="K855">
        <v>595221.7324045084</v>
      </c>
      <c r="L855">
        <v>669624.44895507197</v>
      </c>
      <c r="M855" t="s">
        <v>2261</v>
      </c>
    </row>
    <row r="856" spans="1:13" x14ac:dyDescent="0.25">
      <c r="A856" s="386" t="s">
        <v>1419</v>
      </c>
      <c r="B856">
        <v>81617846</v>
      </c>
      <c r="C856" t="s">
        <v>2225</v>
      </c>
      <c r="D856" t="s">
        <v>2241</v>
      </c>
      <c r="E856">
        <v>642505</v>
      </c>
      <c r="G856" t="s">
        <v>527</v>
      </c>
      <c r="H856">
        <v>2016</v>
      </c>
      <c r="I856">
        <v>1612</v>
      </c>
      <c r="J856">
        <v>81839.417160909055</v>
      </c>
      <c r="K856">
        <v>654715.33728727244</v>
      </c>
      <c r="L856">
        <v>736554.75444818148</v>
      </c>
      <c r="M856" t="s">
        <v>2418</v>
      </c>
    </row>
    <row r="857" spans="1:13" x14ac:dyDescent="0.25">
      <c r="A857" s="386" t="s">
        <v>1419</v>
      </c>
      <c r="B857">
        <v>81617847</v>
      </c>
      <c r="C857" t="s">
        <v>2225</v>
      </c>
      <c r="D857" t="s">
        <v>2253</v>
      </c>
      <c r="E857">
        <v>645505</v>
      </c>
      <c r="G857" t="s">
        <v>530</v>
      </c>
      <c r="H857">
        <v>2016</v>
      </c>
      <c r="I857">
        <v>1611</v>
      </c>
      <c r="J857">
        <v>74402.716550563549</v>
      </c>
      <c r="K857">
        <v>595221.7324045084</v>
      </c>
      <c r="L857">
        <v>669624.44895507197</v>
      </c>
      <c r="M857" t="s">
        <v>2262</v>
      </c>
    </row>
    <row r="858" spans="1:13" x14ac:dyDescent="0.25">
      <c r="A858" s="386" t="s">
        <v>1419</v>
      </c>
      <c r="B858">
        <v>81617848</v>
      </c>
      <c r="C858" t="s">
        <v>2227</v>
      </c>
      <c r="D858" t="s">
        <v>2525</v>
      </c>
      <c r="E858">
        <v>661505</v>
      </c>
      <c r="H858">
        <v>2016</v>
      </c>
      <c r="I858">
        <v>1701</v>
      </c>
      <c r="J858">
        <v>89276.117771254561</v>
      </c>
      <c r="K858">
        <v>714208.94217003649</v>
      </c>
      <c r="L858">
        <v>803485.05994129111</v>
      </c>
      <c r="M858" t="s">
        <v>2543</v>
      </c>
    </row>
    <row r="859" spans="1:13" x14ac:dyDescent="0.25">
      <c r="A859" s="386" t="s">
        <v>1419</v>
      </c>
      <c r="B859">
        <v>81617849</v>
      </c>
      <c r="C859" t="s">
        <v>2227</v>
      </c>
      <c r="D859" t="s">
        <v>2572</v>
      </c>
      <c r="E859">
        <v>661505</v>
      </c>
      <c r="H859">
        <v>2016</v>
      </c>
      <c r="I859">
        <v>1702</v>
      </c>
      <c r="J859">
        <v>89276.117771254561</v>
      </c>
      <c r="K859">
        <v>714208.94217003649</v>
      </c>
      <c r="L859">
        <v>803485.05994129111</v>
      </c>
      <c r="M859" t="s">
        <v>2590</v>
      </c>
    </row>
    <row r="860" spans="1:13" x14ac:dyDescent="0.25">
      <c r="A860" s="386" t="s">
        <v>1419</v>
      </c>
      <c r="B860">
        <v>81617850</v>
      </c>
      <c r="C860" t="s">
        <v>2227</v>
      </c>
      <c r="D860" t="s">
        <v>2526</v>
      </c>
      <c r="E860">
        <v>662505</v>
      </c>
      <c r="H860">
        <v>2016</v>
      </c>
      <c r="I860">
        <v>1701</v>
      </c>
      <c r="J860">
        <v>89276.117771254561</v>
      </c>
      <c r="K860">
        <v>714208.94217003649</v>
      </c>
      <c r="L860">
        <v>803485.05994129111</v>
      </c>
      <c r="M860" t="s">
        <v>2543</v>
      </c>
    </row>
    <row r="861" spans="1:13" x14ac:dyDescent="0.25">
      <c r="A861" s="386" t="s">
        <v>1419</v>
      </c>
      <c r="B861">
        <v>81617851</v>
      </c>
      <c r="C861" t="s">
        <v>2228</v>
      </c>
      <c r="D861" t="s">
        <v>1898</v>
      </c>
      <c r="H861">
        <v>2016</v>
      </c>
      <c r="I861"/>
      <c r="J861">
        <v>42520.939521337525</v>
      </c>
      <c r="K861">
        <v>476234.5226389803</v>
      </c>
      <c r="L861">
        <v>518755.46216031781</v>
      </c>
      <c r="M861" t="s">
        <v>1594</v>
      </c>
    </row>
    <row r="862" spans="1:13" x14ac:dyDescent="0.25">
      <c r="A862" s="386" t="s">
        <v>1419</v>
      </c>
      <c r="B862">
        <v>81617852</v>
      </c>
      <c r="C862" t="s">
        <v>2228</v>
      </c>
      <c r="D862" t="s">
        <v>1898</v>
      </c>
      <c r="H862">
        <v>2016</v>
      </c>
      <c r="I862"/>
      <c r="J862">
        <v>42520.939521337525</v>
      </c>
      <c r="K862">
        <v>476234.5226389803</v>
      </c>
      <c r="L862">
        <v>518755.46216031781</v>
      </c>
      <c r="M862" t="s">
        <v>1594</v>
      </c>
    </row>
    <row r="863" spans="1:13" x14ac:dyDescent="0.25">
      <c r="A863" s="386" t="s">
        <v>1419</v>
      </c>
      <c r="B863">
        <v>81617853</v>
      </c>
      <c r="C863" t="s">
        <v>2229</v>
      </c>
      <c r="D863" t="s">
        <v>2499</v>
      </c>
      <c r="E863">
        <v>602505</v>
      </c>
      <c r="H863">
        <v>2016</v>
      </c>
      <c r="I863"/>
      <c r="J863">
        <v>42520.939521337525</v>
      </c>
      <c r="K863">
        <v>476234.5226389803</v>
      </c>
      <c r="L863">
        <v>518755.46216031781</v>
      </c>
      <c r="M863" t="s">
        <v>2500</v>
      </c>
    </row>
    <row r="864" spans="1:13" x14ac:dyDescent="0.25">
      <c r="A864" s="386" t="s">
        <v>1419</v>
      </c>
      <c r="B864">
        <v>81617854</v>
      </c>
      <c r="C864" t="s">
        <v>2228</v>
      </c>
      <c r="D864" t="s">
        <v>1898</v>
      </c>
      <c r="H864">
        <v>2016</v>
      </c>
      <c r="I864"/>
      <c r="J864">
        <v>42520.939521337525</v>
      </c>
      <c r="K864">
        <v>476234.5226389803</v>
      </c>
      <c r="L864">
        <v>518755.46216031781</v>
      </c>
      <c r="M864" t="s">
        <v>1594</v>
      </c>
    </row>
    <row r="865" spans="1:13" x14ac:dyDescent="0.25">
      <c r="A865" s="386" t="s">
        <v>1419</v>
      </c>
      <c r="B865">
        <v>81617855</v>
      </c>
      <c r="C865" t="s">
        <v>829</v>
      </c>
      <c r="D865" t="s">
        <v>2503</v>
      </c>
      <c r="E865">
        <v>310520</v>
      </c>
      <c r="H865">
        <v>2016</v>
      </c>
      <c r="I865">
        <v>1701</v>
      </c>
      <c r="J865">
        <v>89276.117771254561</v>
      </c>
      <c r="K865">
        <v>714208.94217003649</v>
      </c>
      <c r="L865">
        <v>803485.05994129111</v>
      </c>
      <c r="M865" t="s">
        <v>2534</v>
      </c>
    </row>
    <row r="866" spans="1:13" x14ac:dyDescent="0.25">
      <c r="A866" s="386" t="s">
        <v>1419</v>
      </c>
      <c r="B866">
        <v>81617856</v>
      </c>
      <c r="C866" t="s">
        <v>557</v>
      </c>
      <c r="D866" t="s">
        <v>2022</v>
      </c>
      <c r="F866" t="s">
        <v>1812</v>
      </c>
      <c r="H866">
        <v>2016</v>
      </c>
      <c r="I866"/>
      <c r="J866">
        <v>59529.315329872537</v>
      </c>
      <c r="K866">
        <v>476234.5226389803</v>
      </c>
      <c r="L866">
        <v>535763.83796885284</v>
      </c>
      <c r="M866" t="s">
        <v>808</v>
      </c>
    </row>
    <row r="867" spans="1:13" x14ac:dyDescent="0.25">
      <c r="A867" s="386" t="s">
        <v>1419</v>
      </c>
      <c r="B867">
        <v>81617857</v>
      </c>
      <c r="C867" t="s">
        <v>2228</v>
      </c>
      <c r="D867" t="s">
        <v>2100</v>
      </c>
      <c r="E867" t="s">
        <v>2200</v>
      </c>
      <c r="F867" t="s">
        <v>1812</v>
      </c>
      <c r="H867">
        <v>2016</v>
      </c>
      <c r="I867"/>
      <c r="J867">
        <v>63768.655550896117</v>
      </c>
      <c r="K867">
        <v>714208.94217003649</v>
      </c>
      <c r="L867">
        <v>777977.59772093256</v>
      </c>
      <c r="M867" t="s">
        <v>1594</v>
      </c>
    </row>
    <row r="868" spans="1:13" x14ac:dyDescent="0.25">
      <c r="A868" s="386" t="s">
        <v>1419</v>
      </c>
      <c r="B868">
        <v>81617858</v>
      </c>
      <c r="C868" t="s">
        <v>2223</v>
      </c>
      <c r="D868" t="s">
        <v>2101</v>
      </c>
      <c r="E868" t="s">
        <v>2170</v>
      </c>
      <c r="F868" t="s">
        <v>1812</v>
      </c>
      <c r="H868">
        <v>2016</v>
      </c>
      <c r="I868">
        <v>1606</v>
      </c>
      <c r="J868">
        <v>37192.430663504645</v>
      </c>
      <c r="K868">
        <v>297539.44530803716</v>
      </c>
      <c r="L868">
        <v>334731.8759715418</v>
      </c>
      <c r="M868" t="s">
        <v>2148</v>
      </c>
    </row>
    <row r="869" spans="1:13" x14ac:dyDescent="0.25">
      <c r="A869" s="386" t="s">
        <v>1419</v>
      </c>
      <c r="B869">
        <v>81617859</v>
      </c>
      <c r="C869" t="s">
        <v>2223</v>
      </c>
      <c r="D869" t="s">
        <v>2518</v>
      </c>
      <c r="E869">
        <v>615005</v>
      </c>
      <c r="F869" t="s">
        <v>1812</v>
      </c>
      <c r="H869">
        <v>2016</v>
      </c>
      <c r="I869">
        <v>1701</v>
      </c>
      <c r="J869">
        <v>89276.117771254561</v>
      </c>
      <c r="K869">
        <v>714208.94217003649</v>
      </c>
      <c r="L869">
        <v>803485.05994129111</v>
      </c>
      <c r="M869" t="s">
        <v>2537</v>
      </c>
    </row>
    <row r="870" spans="1:13" x14ac:dyDescent="0.25">
      <c r="A870" s="386" t="s">
        <v>1419</v>
      </c>
      <c r="B870">
        <v>81617860</v>
      </c>
      <c r="C870" t="s">
        <v>2226</v>
      </c>
      <c r="D870" t="s">
        <v>2023</v>
      </c>
      <c r="F870" t="s">
        <v>1812</v>
      </c>
      <c r="H870">
        <v>2016</v>
      </c>
      <c r="I870">
        <v>1603</v>
      </c>
      <c r="J870">
        <v>21247.716029558582</v>
      </c>
      <c r="K870">
        <v>118987.20976552805</v>
      </c>
      <c r="L870">
        <v>140234.92579508663</v>
      </c>
      <c r="M870" t="s">
        <v>1594</v>
      </c>
    </row>
    <row r="871" spans="1:13" x14ac:dyDescent="0.25">
      <c r="A871" s="386" t="s">
        <v>1419</v>
      </c>
      <c r="B871">
        <v>81617861</v>
      </c>
      <c r="C871" t="s">
        <v>557</v>
      </c>
      <c r="D871" t="s">
        <v>2025</v>
      </c>
      <c r="F871" t="s">
        <v>1812</v>
      </c>
      <c r="H871">
        <v>2016</v>
      </c>
      <c r="I871"/>
      <c r="J871">
        <v>59529.315329872537</v>
      </c>
      <c r="K871">
        <v>476234.5226389803</v>
      </c>
      <c r="L871">
        <v>535763.83796885284</v>
      </c>
      <c r="M871" t="s">
        <v>808</v>
      </c>
    </row>
    <row r="872" spans="1:13" x14ac:dyDescent="0.25">
      <c r="A872" s="386" t="s">
        <v>1419</v>
      </c>
      <c r="B872">
        <v>81617862</v>
      </c>
      <c r="C872" t="s">
        <v>557</v>
      </c>
      <c r="D872" t="s">
        <v>2024</v>
      </c>
      <c r="F872" t="s">
        <v>1812</v>
      </c>
      <c r="H872">
        <v>2016</v>
      </c>
      <c r="I872"/>
      <c r="J872">
        <v>59529.315329872537</v>
      </c>
      <c r="K872">
        <v>476234.5226389803</v>
      </c>
      <c r="L872">
        <v>535763.83796885284</v>
      </c>
      <c r="M872" t="s">
        <v>808</v>
      </c>
    </row>
    <row r="873" spans="1:13" x14ac:dyDescent="0.25">
      <c r="A873" s="386" t="s">
        <v>1419</v>
      </c>
      <c r="B873">
        <v>81617863</v>
      </c>
      <c r="C873" t="s">
        <v>2225</v>
      </c>
      <c r="D873" t="s">
        <v>2529</v>
      </c>
      <c r="E873">
        <v>642005</v>
      </c>
      <c r="F873" t="s">
        <v>1812</v>
      </c>
      <c r="H873">
        <v>2017</v>
      </c>
      <c r="I873">
        <v>1701</v>
      </c>
      <c r="J873">
        <v>89276.117771254561</v>
      </c>
      <c r="K873">
        <v>714208.94217003649</v>
      </c>
      <c r="L873">
        <v>803485.05994129111</v>
      </c>
      <c r="M873" t="s">
        <v>2545</v>
      </c>
    </row>
    <row r="874" spans="1:13" x14ac:dyDescent="0.25">
      <c r="A874" s="386" t="s">
        <v>1419</v>
      </c>
      <c r="B874">
        <v>81617864</v>
      </c>
      <c r="C874" t="s">
        <v>2227</v>
      </c>
      <c r="D874" t="s">
        <v>2527</v>
      </c>
      <c r="E874">
        <v>663505</v>
      </c>
      <c r="H874">
        <v>2017</v>
      </c>
      <c r="I874">
        <v>1701</v>
      </c>
      <c r="J874">
        <v>89276.117771254561</v>
      </c>
      <c r="K874">
        <v>714208.94217003649</v>
      </c>
      <c r="L874">
        <v>803485.05994129111</v>
      </c>
      <c r="M874" t="s">
        <v>2543</v>
      </c>
    </row>
    <row r="875" spans="1:13" x14ac:dyDescent="0.25">
      <c r="A875" s="386" t="s">
        <v>1419</v>
      </c>
      <c r="B875">
        <v>81617865</v>
      </c>
      <c r="C875" t="s">
        <v>2224</v>
      </c>
      <c r="D875" t="s">
        <v>2271</v>
      </c>
      <c r="E875">
        <v>631505</v>
      </c>
      <c r="G875" t="s">
        <v>527</v>
      </c>
      <c r="H875">
        <v>2017</v>
      </c>
      <c r="I875">
        <v>1608</v>
      </c>
      <c r="J875">
        <v>52083.687107749902</v>
      </c>
      <c r="K875">
        <v>416669.49686199921</v>
      </c>
      <c r="L875">
        <v>468753.18396974914</v>
      </c>
      <c r="M875" t="s">
        <v>2419</v>
      </c>
    </row>
    <row r="876" spans="1:13" x14ac:dyDescent="0.25">
      <c r="A876" s="386" t="s">
        <v>1419</v>
      </c>
      <c r="B876">
        <v>81617866</v>
      </c>
      <c r="C876" t="s">
        <v>2223</v>
      </c>
      <c r="D876" t="s">
        <v>2428</v>
      </c>
      <c r="H876">
        <v>2017</v>
      </c>
      <c r="I876"/>
      <c r="J876">
        <v>59529.315329872537</v>
      </c>
      <c r="K876">
        <v>476234.5226389803</v>
      </c>
      <c r="L876">
        <v>535763.83796885284</v>
      </c>
      <c r="M876" t="s">
        <v>1594</v>
      </c>
    </row>
    <row r="877" spans="1:13" x14ac:dyDescent="0.25">
      <c r="A877" s="386" t="s">
        <v>1419</v>
      </c>
      <c r="B877">
        <v>81617867</v>
      </c>
      <c r="C877" t="s">
        <v>810</v>
      </c>
      <c r="D877" t="s">
        <v>2428</v>
      </c>
      <c r="H877">
        <v>2017</v>
      </c>
      <c r="I877"/>
      <c r="J877">
        <v>63768.655550896117</v>
      </c>
      <c r="K877">
        <v>714208.94217003649</v>
      </c>
      <c r="L877">
        <v>777977.59772093256</v>
      </c>
      <c r="M877" t="s">
        <v>1594</v>
      </c>
    </row>
    <row r="878" spans="1:13" x14ac:dyDescent="0.25">
      <c r="A878" s="386" t="s">
        <v>1419</v>
      </c>
      <c r="B878">
        <v>81617868</v>
      </c>
      <c r="C878" t="s">
        <v>810</v>
      </c>
      <c r="D878" t="s">
        <v>2428</v>
      </c>
      <c r="H878">
        <v>2017</v>
      </c>
      <c r="I878"/>
      <c r="J878">
        <v>63768.655550896117</v>
      </c>
      <c r="K878">
        <v>714208.94217003649</v>
      </c>
      <c r="L878">
        <v>777977.59772093256</v>
      </c>
      <c r="M878" t="s">
        <v>1594</v>
      </c>
    </row>
    <row r="879" spans="1:13" x14ac:dyDescent="0.25">
      <c r="A879" s="386" t="s">
        <v>1419</v>
      </c>
      <c r="B879">
        <v>81617869</v>
      </c>
      <c r="C879" t="s">
        <v>2224</v>
      </c>
      <c r="D879" t="s">
        <v>2606</v>
      </c>
      <c r="E879">
        <v>631505</v>
      </c>
      <c r="G879" t="s">
        <v>527</v>
      </c>
      <c r="H879">
        <v>2017</v>
      </c>
      <c r="I879">
        <v>1707</v>
      </c>
      <c r="J879">
        <v>89276.117771254561</v>
      </c>
      <c r="K879">
        <v>714208.94217003649</v>
      </c>
      <c r="L879">
        <v>803485.05994129111</v>
      </c>
      <c r="M879" t="s">
        <v>2619</v>
      </c>
    </row>
    <row r="880" spans="1:13" x14ac:dyDescent="0.25">
      <c r="A880" s="386" t="s">
        <v>1419</v>
      </c>
      <c r="B880">
        <v>81617870</v>
      </c>
      <c r="C880" t="s">
        <v>2224</v>
      </c>
      <c r="D880" t="s">
        <v>2428</v>
      </c>
      <c r="H880">
        <v>2017</v>
      </c>
      <c r="I880"/>
      <c r="J880">
        <v>59529.315329872537</v>
      </c>
      <c r="K880">
        <v>476234.5226389803</v>
      </c>
      <c r="L880">
        <v>535763.83796885284</v>
      </c>
      <c r="M880" t="s">
        <v>1594</v>
      </c>
    </row>
    <row r="881" spans="1:13" x14ac:dyDescent="0.25">
      <c r="A881" s="386" t="s">
        <v>1419</v>
      </c>
      <c r="B881">
        <v>81617871</v>
      </c>
      <c r="C881" t="s">
        <v>2225</v>
      </c>
      <c r="D881" t="s">
        <v>2522</v>
      </c>
      <c r="E881">
        <v>642505</v>
      </c>
      <c r="H881">
        <v>2017</v>
      </c>
      <c r="I881">
        <v>1703</v>
      </c>
      <c r="J881">
        <v>89276.117771254561</v>
      </c>
      <c r="K881">
        <v>714208.94217003649</v>
      </c>
      <c r="L881">
        <v>803485.05994129111</v>
      </c>
      <c r="M881" t="s">
        <v>2564</v>
      </c>
    </row>
    <row r="882" spans="1:13" x14ac:dyDescent="0.25">
      <c r="A882" s="386" t="s">
        <v>1419</v>
      </c>
      <c r="B882">
        <v>81617872</v>
      </c>
      <c r="C882" t="s">
        <v>2225</v>
      </c>
      <c r="D882" t="s">
        <v>2566</v>
      </c>
      <c r="E882">
        <v>642005</v>
      </c>
      <c r="G882" t="s">
        <v>530</v>
      </c>
      <c r="H882">
        <v>2017</v>
      </c>
      <c r="I882">
        <v>1704</v>
      </c>
      <c r="J882">
        <v>89276.117771254561</v>
      </c>
      <c r="K882">
        <v>714208.94217003649</v>
      </c>
      <c r="L882">
        <v>803485.05994129111</v>
      </c>
      <c r="M882" t="s">
        <v>2584</v>
      </c>
    </row>
    <row r="883" spans="1:13" x14ac:dyDescent="0.25">
      <c r="A883" s="386" t="s">
        <v>1419</v>
      </c>
      <c r="B883">
        <v>81617873</v>
      </c>
      <c r="C883" t="s">
        <v>2225</v>
      </c>
      <c r="D883" t="s">
        <v>2597</v>
      </c>
      <c r="E883">
        <v>642505</v>
      </c>
      <c r="G883" t="s">
        <v>527</v>
      </c>
      <c r="H883">
        <v>2017</v>
      </c>
      <c r="I883">
        <v>1708</v>
      </c>
      <c r="J883">
        <v>89276.117771254561</v>
      </c>
      <c r="K883">
        <v>714208.94217003649</v>
      </c>
      <c r="L883">
        <v>803485.05994129111</v>
      </c>
      <c r="M883" t="s">
        <v>2647</v>
      </c>
    </row>
    <row r="884" spans="1:13" x14ac:dyDescent="0.25">
      <c r="A884" s="386" t="s">
        <v>1419</v>
      </c>
      <c r="B884">
        <v>81617874</v>
      </c>
      <c r="C884" t="s">
        <v>2225</v>
      </c>
      <c r="D884" t="s">
        <v>2652</v>
      </c>
      <c r="E884">
        <v>649105</v>
      </c>
      <c r="G884" t="s">
        <v>527</v>
      </c>
      <c r="H884">
        <v>2017</v>
      </c>
      <c r="I884">
        <v>1709</v>
      </c>
      <c r="J884">
        <v>89276.117771254561</v>
      </c>
      <c r="K884">
        <v>714208.94217003649</v>
      </c>
      <c r="L884">
        <v>803485.05994129111</v>
      </c>
      <c r="M884" t="s">
        <v>2687</v>
      </c>
    </row>
    <row r="885" spans="1:13" x14ac:dyDescent="0.25">
      <c r="A885" s="386" t="s">
        <v>1419</v>
      </c>
      <c r="B885">
        <v>81617875</v>
      </c>
      <c r="C885" t="s">
        <v>2225</v>
      </c>
      <c r="D885" t="s">
        <v>2707</v>
      </c>
      <c r="E885">
        <v>649205</v>
      </c>
      <c r="G885" t="s">
        <v>530</v>
      </c>
      <c r="H885">
        <v>2017</v>
      </c>
      <c r="I885">
        <v>1709</v>
      </c>
      <c r="J885">
        <v>89276.117771254561</v>
      </c>
      <c r="K885">
        <v>714208.94217003649</v>
      </c>
      <c r="L885">
        <v>803485.05994129111</v>
      </c>
      <c r="M885" t="s">
        <v>2734</v>
      </c>
    </row>
    <row r="886" spans="1:13" x14ac:dyDescent="0.25">
      <c r="A886" s="386" t="s">
        <v>1419</v>
      </c>
      <c r="B886">
        <v>81617876</v>
      </c>
      <c r="C886" t="s">
        <v>2226</v>
      </c>
      <c r="D886" t="s">
        <v>2428</v>
      </c>
      <c r="H886">
        <v>2017</v>
      </c>
      <c r="I886"/>
      <c r="J886">
        <v>127537.31110179223</v>
      </c>
      <c r="K886">
        <v>714208.94217003649</v>
      </c>
      <c r="L886">
        <v>841746.25327182875</v>
      </c>
      <c r="M886" t="s">
        <v>1594</v>
      </c>
    </row>
    <row r="887" spans="1:13" x14ac:dyDescent="0.25">
      <c r="A887" s="386" t="s">
        <v>1419</v>
      </c>
      <c r="B887">
        <v>81617877</v>
      </c>
      <c r="C887" t="s">
        <v>2226</v>
      </c>
      <c r="D887" t="s">
        <v>2428</v>
      </c>
      <c r="H887">
        <v>2017</v>
      </c>
      <c r="I887"/>
      <c r="J887">
        <v>127537.31110179223</v>
      </c>
      <c r="K887">
        <v>714208.94217003649</v>
      </c>
      <c r="L887">
        <v>841746.25327182875</v>
      </c>
      <c r="M887" t="s">
        <v>1594</v>
      </c>
    </row>
    <row r="888" spans="1:13" x14ac:dyDescent="0.25">
      <c r="A888" s="386" t="s">
        <v>1419</v>
      </c>
      <c r="B888">
        <v>81617878</v>
      </c>
      <c r="C888" t="s">
        <v>2226</v>
      </c>
      <c r="D888" t="s">
        <v>2428</v>
      </c>
      <c r="H888">
        <v>2017</v>
      </c>
      <c r="I888"/>
      <c r="J888">
        <v>127537.31110179223</v>
      </c>
      <c r="K888">
        <v>714208.94217003649</v>
      </c>
      <c r="L888">
        <v>841746.25327182875</v>
      </c>
      <c r="M888" t="s">
        <v>1594</v>
      </c>
    </row>
    <row r="889" spans="1:13" x14ac:dyDescent="0.25">
      <c r="A889" s="386" t="s">
        <v>1419</v>
      </c>
      <c r="B889">
        <v>81617879</v>
      </c>
      <c r="C889" t="s">
        <v>2227</v>
      </c>
      <c r="D889" t="s">
        <v>2679</v>
      </c>
      <c r="E889">
        <v>662005</v>
      </c>
      <c r="H889">
        <v>2017</v>
      </c>
      <c r="I889">
        <v>1710</v>
      </c>
      <c r="J889">
        <v>89276.117771254561</v>
      </c>
      <c r="K889">
        <v>714208.94217003649</v>
      </c>
      <c r="L889">
        <v>803485.05994129111</v>
      </c>
      <c r="M889" t="s">
        <v>2735</v>
      </c>
    </row>
    <row r="890" spans="1:13" x14ac:dyDescent="0.25">
      <c r="A890" s="386" t="s">
        <v>1419</v>
      </c>
      <c r="B890">
        <v>81617880</v>
      </c>
      <c r="C890" t="s">
        <v>2227</v>
      </c>
      <c r="D890" t="s">
        <v>2722</v>
      </c>
      <c r="E890" t="s">
        <v>2723</v>
      </c>
      <c r="H890">
        <v>2017</v>
      </c>
      <c r="I890">
        <v>1706</v>
      </c>
      <c r="J890">
        <v>89276.117771254561</v>
      </c>
      <c r="K890">
        <v>714208.94217003649</v>
      </c>
      <c r="L890">
        <v>803485.05994129111</v>
      </c>
      <c r="M890" t="s">
        <v>2617</v>
      </c>
    </row>
    <row r="891" spans="1:13" x14ac:dyDescent="0.25">
      <c r="A891" s="386" t="s">
        <v>1419</v>
      </c>
      <c r="B891">
        <v>81617881</v>
      </c>
      <c r="C891" t="s">
        <v>2228</v>
      </c>
      <c r="D891" t="s">
        <v>2428</v>
      </c>
      <c r="H891">
        <v>2017</v>
      </c>
      <c r="I891"/>
      <c r="J891">
        <v>63768.655550896117</v>
      </c>
      <c r="K891">
        <v>714208.94217003649</v>
      </c>
      <c r="L891">
        <v>777977.59772093256</v>
      </c>
      <c r="M891" t="s">
        <v>1594</v>
      </c>
    </row>
    <row r="892" spans="1:13" x14ac:dyDescent="0.25">
      <c r="A892" s="386" t="s">
        <v>1419</v>
      </c>
      <c r="B892">
        <v>81617882</v>
      </c>
      <c r="C892" t="s">
        <v>2228</v>
      </c>
      <c r="D892" t="s">
        <v>2428</v>
      </c>
      <c r="H892">
        <v>2017</v>
      </c>
      <c r="I892"/>
      <c r="J892">
        <v>63768.655550896117</v>
      </c>
      <c r="K892">
        <v>714208.94217003649</v>
      </c>
      <c r="L892">
        <v>777977.59772093256</v>
      </c>
      <c r="M892" t="s">
        <v>1594</v>
      </c>
    </row>
    <row r="893" spans="1:13" x14ac:dyDescent="0.25">
      <c r="A893" s="386" t="s">
        <v>1419</v>
      </c>
      <c r="B893">
        <v>81617883</v>
      </c>
      <c r="C893" t="s">
        <v>2228</v>
      </c>
      <c r="D893" t="s">
        <v>2428</v>
      </c>
      <c r="H893">
        <v>2017</v>
      </c>
      <c r="I893"/>
      <c r="J893">
        <v>63768.655550896117</v>
      </c>
      <c r="K893">
        <v>714208.94217003649</v>
      </c>
      <c r="L893">
        <v>777977.59772093256</v>
      </c>
      <c r="M893" t="s">
        <v>1594</v>
      </c>
    </row>
    <row r="894" spans="1:13" x14ac:dyDescent="0.25">
      <c r="A894" s="386" t="s">
        <v>1419</v>
      </c>
      <c r="B894">
        <v>81617884</v>
      </c>
      <c r="C894" t="s">
        <v>2229</v>
      </c>
      <c r="D894" t="s">
        <v>2507</v>
      </c>
      <c r="E894">
        <v>600105</v>
      </c>
      <c r="H894">
        <v>2017</v>
      </c>
      <c r="I894">
        <v>1609</v>
      </c>
      <c r="J894">
        <v>89276.117771254561</v>
      </c>
      <c r="K894">
        <v>714208.94217003649</v>
      </c>
      <c r="L894">
        <v>803485.05994129111</v>
      </c>
      <c r="M894" t="s">
        <v>2535</v>
      </c>
    </row>
    <row r="895" spans="1:13" x14ac:dyDescent="0.25">
      <c r="A895" s="386" t="s">
        <v>1419</v>
      </c>
      <c r="B895">
        <v>81617885</v>
      </c>
      <c r="C895" t="s">
        <v>557</v>
      </c>
      <c r="D895" t="s">
        <v>2465</v>
      </c>
      <c r="F895" t="s">
        <v>1812</v>
      </c>
      <c r="H895">
        <v>2017</v>
      </c>
      <c r="I895"/>
      <c r="J895">
        <v>59529.315329872537</v>
      </c>
      <c r="K895">
        <v>476234.5226389803</v>
      </c>
      <c r="L895">
        <v>535763.83796885284</v>
      </c>
      <c r="M895" t="s">
        <v>808</v>
      </c>
    </row>
    <row r="896" spans="1:13" x14ac:dyDescent="0.25">
      <c r="A896" s="386" t="s">
        <v>1419</v>
      </c>
      <c r="B896">
        <v>81617886</v>
      </c>
      <c r="C896" t="s">
        <v>557</v>
      </c>
      <c r="D896" t="s">
        <v>2466</v>
      </c>
      <c r="F896" t="s">
        <v>1812</v>
      </c>
      <c r="H896">
        <v>2017</v>
      </c>
      <c r="I896"/>
      <c r="J896">
        <v>59529.315329872537</v>
      </c>
      <c r="K896">
        <v>476234.5226389803</v>
      </c>
      <c r="L896">
        <v>535763.83796885284</v>
      </c>
      <c r="M896" t="s">
        <v>808</v>
      </c>
    </row>
    <row r="897" spans="1:13" x14ac:dyDescent="0.25">
      <c r="A897" s="386" t="s">
        <v>1419</v>
      </c>
      <c r="B897">
        <v>81617887</v>
      </c>
      <c r="C897" t="s">
        <v>557</v>
      </c>
      <c r="D897" t="s">
        <v>2467</v>
      </c>
      <c r="F897" t="s">
        <v>1812</v>
      </c>
      <c r="H897">
        <v>2017</v>
      </c>
      <c r="I897"/>
      <c r="J897">
        <v>59529.315329872537</v>
      </c>
      <c r="K897">
        <v>476234.5226389803</v>
      </c>
      <c r="L897">
        <v>535763.83796885284</v>
      </c>
      <c r="M897" t="s">
        <v>808</v>
      </c>
    </row>
    <row r="898" spans="1:13" x14ac:dyDescent="0.25">
      <c r="A898" s="386" t="s">
        <v>1419</v>
      </c>
      <c r="B898">
        <v>81617888</v>
      </c>
      <c r="C898" t="s">
        <v>2223</v>
      </c>
      <c r="D898" t="s">
        <v>2656</v>
      </c>
      <c r="F898" t="s">
        <v>1812</v>
      </c>
      <c r="H898">
        <v>2017</v>
      </c>
      <c r="I898"/>
      <c r="J898">
        <v>59529.315329872537</v>
      </c>
      <c r="K898">
        <v>476234.5226389803</v>
      </c>
      <c r="L898">
        <v>535763.83796885284</v>
      </c>
      <c r="M898" t="s">
        <v>1594</v>
      </c>
    </row>
    <row r="899" spans="1:13" x14ac:dyDescent="0.25">
      <c r="A899" s="386" t="s">
        <v>1419</v>
      </c>
      <c r="B899">
        <v>81617889</v>
      </c>
      <c r="C899" t="s">
        <v>2225</v>
      </c>
      <c r="D899" t="s">
        <v>2672</v>
      </c>
      <c r="F899" t="s">
        <v>1812</v>
      </c>
      <c r="H899">
        <v>2017</v>
      </c>
      <c r="I899"/>
      <c r="J899">
        <v>59529.315329872537</v>
      </c>
      <c r="K899">
        <v>476234.5226389803</v>
      </c>
      <c r="L899">
        <v>535763.83796885284</v>
      </c>
      <c r="M899" t="s">
        <v>1594</v>
      </c>
    </row>
    <row r="900" spans="1:13" x14ac:dyDescent="0.25">
      <c r="A900" s="386" t="s">
        <v>1419</v>
      </c>
      <c r="B900">
        <v>81617890</v>
      </c>
      <c r="C900" t="s">
        <v>557</v>
      </c>
      <c r="D900" t="s">
        <v>2468</v>
      </c>
      <c r="F900" t="s">
        <v>1812</v>
      </c>
      <c r="H900">
        <v>2017</v>
      </c>
      <c r="I900"/>
      <c r="J900">
        <v>59529.315329872537</v>
      </c>
      <c r="K900">
        <v>476234.5226389803</v>
      </c>
      <c r="L900">
        <v>535763.83796885284</v>
      </c>
      <c r="M900" t="s">
        <v>808</v>
      </c>
    </row>
    <row r="901" spans="1:13" x14ac:dyDescent="0.25">
      <c r="A901" s="386" t="s">
        <v>1419</v>
      </c>
      <c r="B901">
        <v>81617891</v>
      </c>
      <c r="C901" t="s">
        <v>557</v>
      </c>
      <c r="D901" t="s">
        <v>2468</v>
      </c>
      <c r="F901" t="s">
        <v>1812</v>
      </c>
      <c r="H901">
        <v>2017</v>
      </c>
      <c r="I901"/>
      <c r="J901">
        <v>59529.315329872537</v>
      </c>
      <c r="K901">
        <v>476234.5226389803</v>
      </c>
      <c r="L901">
        <v>535763.83796885284</v>
      </c>
      <c r="M901" t="s">
        <v>808</v>
      </c>
    </row>
    <row r="902" spans="1:13" x14ac:dyDescent="0.25">
      <c r="A902" s="386" t="s">
        <v>1419</v>
      </c>
      <c r="B902">
        <v>81617892</v>
      </c>
      <c r="C902" t="s">
        <v>557</v>
      </c>
      <c r="D902" t="s">
        <v>2468</v>
      </c>
      <c r="F902" t="s">
        <v>1812</v>
      </c>
      <c r="H902">
        <v>2017</v>
      </c>
      <c r="I902"/>
      <c r="J902">
        <v>59529.315329872537</v>
      </c>
      <c r="K902">
        <v>476234.5226389803</v>
      </c>
      <c r="L902">
        <v>535763.83796885284</v>
      </c>
      <c r="M902" t="s">
        <v>808</v>
      </c>
    </row>
    <row r="903" spans="1:13" x14ac:dyDescent="0.25">
      <c r="A903" s="386" t="s">
        <v>1419</v>
      </c>
      <c r="B903">
        <v>81617893</v>
      </c>
      <c r="C903" t="s">
        <v>2229</v>
      </c>
      <c r="D903" t="s">
        <v>2504</v>
      </c>
      <c r="E903">
        <v>601005</v>
      </c>
      <c r="H903">
        <v>2015</v>
      </c>
      <c r="I903"/>
      <c r="J903">
        <v>89276.117771254561</v>
      </c>
      <c r="K903">
        <v>714208.94217003649</v>
      </c>
      <c r="L903">
        <v>803485.05994129111</v>
      </c>
      <c r="M903" t="s">
        <v>2505</v>
      </c>
    </row>
    <row r="904" spans="1:13" x14ac:dyDescent="0.25">
      <c r="A904" s="386" t="s">
        <v>1419</v>
      </c>
      <c r="B904">
        <v>81617894</v>
      </c>
      <c r="C904" t="s">
        <v>2229</v>
      </c>
      <c r="D904" t="s">
        <v>2511</v>
      </c>
      <c r="E904">
        <v>600105</v>
      </c>
      <c r="H904">
        <v>2015</v>
      </c>
      <c r="I904"/>
      <c r="J904">
        <v>31884.327775448051</v>
      </c>
      <c r="K904">
        <v>357104.47108501819</v>
      </c>
      <c r="L904">
        <v>388988.79886046622</v>
      </c>
      <c r="M904" t="s">
        <v>2512</v>
      </c>
    </row>
    <row r="905" spans="1:13" x14ac:dyDescent="0.25">
      <c r="A905" s="386" t="s">
        <v>1419</v>
      </c>
      <c r="B905">
        <v>81617895</v>
      </c>
      <c r="C905" t="s">
        <v>2228</v>
      </c>
      <c r="D905" t="s">
        <v>2550</v>
      </c>
      <c r="E905">
        <v>670105</v>
      </c>
      <c r="H905">
        <v>2016</v>
      </c>
      <c r="I905">
        <v>1702</v>
      </c>
      <c r="J905">
        <v>63768.655550896117</v>
      </c>
      <c r="K905">
        <v>714208.94217003649</v>
      </c>
      <c r="L905">
        <v>777977.59772093256</v>
      </c>
      <c r="M905" t="s">
        <v>2563</v>
      </c>
    </row>
    <row r="906" spans="1:13" x14ac:dyDescent="0.25">
      <c r="A906" s="386" t="s">
        <v>1419</v>
      </c>
      <c r="B906">
        <v>81617896</v>
      </c>
      <c r="C906" t="s">
        <v>2228</v>
      </c>
      <c r="D906" t="s">
        <v>2551</v>
      </c>
      <c r="E906">
        <v>670105</v>
      </c>
      <c r="H906">
        <v>2016</v>
      </c>
      <c r="I906">
        <v>1708</v>
      </c>
      <c r="J906">
        <v>63768.655550896117</v>
      </c>
      <c r="K906">
        <v>714208.94217003649</v>
      </c>
      <c r="L906">
        <v>777977.59772093256</v>
      </c>
      <c r="M906" t="s">
        <v>2648</v>
      </c>
    </row>
    <row r="907" spans="1:13" x14ac:dyDescent="0.25">
      <c r="A907" s="386" t="s">
        <v>1419</v>
      </c>
      <c r="B907">
        <v>81617897</v>
      </c>
      <c r="C907" t="s">
        <v>557</v>
      </c>
      <c r="D907" t="s">
        <v>2577</v>
      </c>
      <c r="H907">
        <v>2017</v>
      </c>
      <c r="I907"/>
      <c r="J907">
        <v>59529.315329872537</v>
      </c>
      <c r="K907">
        <v>476234.5226389803</v>
      </c>
      <c r="L907">
        <v>535763.83796885284</v>
      </c>
      <c r="M907" t="s">
        <v>808</v>
      </c>
    </row>
    <row r="908" spans="1:13" x14ac:dyDescent="0.25">
      <c r="A908" s="386" t="s">
        <v>1419</v>
      </c>
      <c r="B908">
        <v>81617898</v>
      </c>
      <c r="C908" t="s">
        <v>2229</v>
      </c>
      <c r="D908" t="s">
        <v>2607</v>
      </c>
      <c r="H908">
        <v>2017</v>
      </c>
      <c r="I908"/>
      <c r="J908">
        <v>59529.315329872537</v>
      </c>
      <c r="K908">
        <v>476234.5226389803</v>
      </c>
      <c r="L908">
        <v>535763.83796885284</v>
      </c>
      <c r="M908" t="s">
        <v>1594</v>
      </c>
    </row>
    <row r="909" spans="1:13" x14ac:dyDescent="0.25">
      <c r="A909" s="386" t="s">
        <v>1419</v>
      </c>
      <c r="B909">
        <v>81617899</v>
      </c>
      <c r="C909" t="s">
        <v>2227</v>
      </c>
      <c r="D909" t="s">
        <v>2633</v>
      </c>
      <c r="E909">
        <v>663505</v>
      </c>
      <c r="F909" t="s">
        <v>1812</v>
      </c>
      <c r="H909">
        <v>2017</v>
      </c>
      <c r="I909"/>
      <c r="J909">
        <v>59529.315329872537</v>
      </c>
      <c r="K909">
        <v>476234.5226389803</v>
      </c>
      <c r="L909">
        <v>535763.83796885284</v>
      </c>
      <c r="M909" t="s">
        <v>1594</v>
      </c>
    </row>
    <row r="910" spans="1:13" x14ac:dyDescent="0.25">
      <c r="A910" s="386" t="s">
        <v>1419</v>
      </c>
      <c r="B910">
        <v>81617900</v>
      </c>
      <c r="C910" t="s">
        <v>2227</v>
      </c>
      <c r="D910" t="s">
        <v>2791</v>
      </c>
      <c r="H910">
        <v>2018</v>
      </c>
      <c r="I910"/>
      <c r="J910">
        <v>59529.315329872537</v>
      </c>
      <c r="K910">
        <v>476234.5226389803</v>
      </c>
      <c r="L910">
        <v>535763.83796885284</v>
      </c>
      <c r="M910" t="s">
        <v>1594</v>
      </c>
    </row>
    <row r="911" spans="1:13" x14ac:dyDescent="0.25">
      <c r="A911" s="386" t="s">
        <v>1419</v>
      </c>
      <c r="B911">
        <v>81617901</v>
      </c>
      <c r="C911" t="s">
        <v>2228</v>
      </c>
      <c r="D911" t="s">
        <v>2706</v>
      </c>
      <c r="H911">
        <v>2016</v>
      </c>
      <c r="I911"/>
      <c r="J911">
        <v>42520.939521337525</v>
      </c>
      <c r="K911">
        <v>476234.5226389803</v>
      </c>
      <c r="L911">
        <v>518755.46216031781</v>
      </c>
      <c r="M911" t="s">
        <v>1594</v>
      </c>
    </row>
    <row r="912" spans="1:13" x14ac:dyDescent="0.25">
      <c r="A912" s="386" t="s">
        <v>1419</v>
      </c>
      <c r="B912">
        <v>81617902</v>
      </c>
      <c r="C912" t="s">
        <v>2227</v>
      </c>
      <c r="D912" t="s">
        <v>2791</v>
      </c>
      <c r="H912">
        <v>2018</v>
      </c>
      <c r="I912"/>
      <c r="J912">
        <v>59529.315329872537</v>
      </c>
      <c r="K912">
        <v>476234.5226389803</v>
      </c>
      <c r="L912">
        <v>535763.83796885284</v>
      </c>
      <c r="M912" t="s">
        <v>1594</v>
      </c>
    </row>
    <row r="913" spans="1:13" x14ac:dyDescent="0.25">
      <c r="A913" s="386" t="s">
        <v>1419</v>
      </c>
      <c r="B913">
        <v>81617903</v>
      </c>
      <c r="C913" t="s">
        <v>2225</v>
      </c>
      <c r="D913" t="s">
        <v>2792</v>
      </c>
      <c r="E913">
        <v>644505</v>
      </c>
      <c r="H913">
        <v>2018</v>
      </c>
      <c r="I913">
        <v>1710</v>
      </c>
      <c r="J913">
        <v>89276.117771254561</v>
      </c>
      <c r="K913">
        <v>714208.94217003649</v>
      </c>
      <c r="L913">
        <v>803485.05994129111</v>
      </c>
      <c r="M913" t="s">
        <v>2762</v>
      </c>
    </row>
    <row r="914" spans="1:13" x14ac:dyDescent="0.25">
      <c r="A914" s="386" t="s">
        <v>1419</v>
      </c>
      <c r="B914">
        <v>81617904</v>
      </c>
      <c r="C914" t="s">
        <v>2227</v>
      </c>
      <c r="D914" t="s">
        <v>2791</v>
      </c>
      <c r="H914">
        <v>2018</v>
      </c>
      <c r="I914"/>
      <c r="J914">
        <v>59529.315329872537</v>
      </c>
      <c r="K914">
        <v>476234.5226389803</v>
      </c>
      <c r="L914">
        <v>535763.83796885284</v>
      </c>
      <c r="M914" t="s">
        <v>1594</v>
      </c>
    </row>
    <row r="915" spans="1:13" x14ac:dyDescent="0.25">
      <c r="A915" s="386" t="s">
        <v>1419</v>
      </c>
      <c r="B915">
        <v>81617905</v>
      </c>
      <c r="C915" t="s">
        <v>2223</v>
      </c>
      <c r="D915" t="s">
        <v>2791</v>
      </c>
      <c r="H915">
        <v>2018</v>
      </c>
      <c r="I915"/>
      <c r="J915">
        <v>29746.802441382013</v>
      </c>
      <c r="K915">
        <v>237974.4195310561</v>
      </c>
      <c r="L915">
        <v>267721.2219724381</v>
      </c>
      <c r="M915" t="s">
        <v>1594</v>
      </c>
    </row>
    <row r="916" spans="1:13" x14ac:dyDescent="0.25">
      <c r="A916" s="386" t="s">
        <v>1419</v>
      </c>
      <c r="B916">
        <v>81617906</v>
      </c>
      <c r="C916" t="s">
        <v>810</v>
      </c>
      <c r="D916" t="s">
        <v>2791</v>
      </c>
      <c r="H916">
        <v>2018</v>
      </c>
      <c r="I916"/>
      <c r="J916">
        <v>21247.716029558582</v>
      </c>
      <c r="K916">
        <v>237974.4195310561</v>
      </c>
      <c r="L916">
        <v>259222.1355606147</v>
      </c>
      <c r="M916" t="s">
        <v>1594</v>
      </c>
    </row>
    <row r="917" spans="1:13" x14ac:dyDescent="0.25">
      <c r="A917" s="386" t="s">
        <v>1419</v>
      </c>
      <c r="B917">
        <v>81617907</v>
      </c>
      <c r="C917" t="s">
        <v>810</v>
      </c>
      <c r="D917" t="s">
        <v>2791</v>
      </c>
      <c r="H917">
        <v>2018</v>
      </c>
      <c r="I917"/>
      <c r="J917">
        <v>21247.716029558582</v>
      </c>
      <c r="K917">
        <v>237974.4195310561</v>
      </c>
      <c r="L917">
        <v>259222.1355606147</v>
      </c>
      <c r="M917" t="s">
        <v>1594</v>
      </c>
    </row>
    <row r="918" spans="1:13" x14ac:dyDescent="0.25">
      <c r="A918" s="386" t="s">
        <v>1419</v>
      </c>
      <c r="B918">
        <v>81617908</v>
      </c>
      <c r="C918" t="s">
        <v>2224</v>
      </c>
      <c r="D918" t="s">
        <v>2791</v>
      </c>
      <c r="H918">
        <v>2018</v>
      </c>
      <c r="I918"/>
      <c r="J918">
        <v>29746.802441382013</v>
      </c>
      <c r="K918">
        <v>237974.4195310561</v>
      </c>
      <c r="L918">
        <v>267721.2219724381</v>
      </c>
      <c r="M918" t="s">
        <v>1594</v>
      </c>
    </row>
    <row r="919" spans="1:13" x14ac:dyDescent="0.25">
      <c r="A919" s="386" t="s">
        <v>1419</v>
      </c>
      <c r="B919">
        <v>81617909</v>
      </c>
      <c r="C919" t="s">
        <v>2224</v>
      </c>
      <c r="D919" t="s">
        <v>2791</v>
      </c>
      <c r="H919">
        <v>2018</v>
      </c>
      <c r="I919"/>
      <c r="J919">
        <v>29746.802441382013</v>
      </c>
      <c r="K919">
        <v>237974.4195310561</v>
      </c>
      <c r="L919">
        <v>267721.2219724381</v>
      </c>
      <c r="M919" t="s">
        <v>1594</v>
      </c>
    </row>
    <row r="920" spans="1:13" x14ac:dyDescent="0.25">
      <c r="A920" s="386" t="s">
        <v>1419</v>
      </c>
      <c r="B920">
        <v>81617910</v>
      </c>
      <c r="C920" t="s">
        <v>2224</v>
      </c>
      <c r="D920" t="s">
        <v>2791</v>
      </c>
      <c r="H920">
        <v>2018</v>
      </c>
      <c r="I920"/>
      <c r="J920">
        <v>29746.802441382013</v>
      </c>
      <c r="K920">
        <v>237974.4195310561</v>
      </c>
      <c r="L920">
        <v>267721.2219724381</v>
      </c>
      <c r="M920" t="s">
        <v>1594</v>
      </c>
    </row>
    <row r="921" spans="1:13" x14ac:dyDescent="0.25">
      <c r="A921" s="386" t="s">
        <v>1419</v>
      </c>
      <c r="B921">
        <v>81617911</v>
      </c>
      <c r="C921" t="s">
        <v>2225</v>
      </c>
      <c r="D921" t="s">
        <v>2791</v>
      </c>
      <c r="H921">
        <v>2018</v>
      </c>
      <c r="I921"/>
      <c r="J921">
        <v>29746.802441382013</v>
      </c>
      <c r="K921">
        <v>237974.4195310561</v>
      </c>
      <c r="L921">
        <v>267721.2219724381</v>
      </c>
      <c r="M921" t="s">
        <v>1594</v>
      </c>
    </row>
    <row r="922" spans="1:13" x14ac:dyDescent="0.25">
      <c r="A922" s="386" t="s">
        <v>1419</v>
      </c>
      <c r="B922">
        <v>81617912</v>
      </c>
      <c r="C922" t="s">
        <v>2225</v>
      </c>
      <c r="D922" t="s">
        <v>2791</v>
      </c>
      <c r="H922">
        <v>2018</v>
      </c>
      <c r="I922"/>
      <c r="J922">
        <v>29746.802441382013</v>
      </c>
      <c r="K922">
        <v>237974.4195310561</v>
      </c>
      <c r="L922">
        <v>267721.2219724381</v>
      </c>
      <c r="M922" t="s">
        <v>1594</v>
      </c>
    </row>
    <row r="923" spans="1:13" x14ac:dyDescent="0.25">
      <c r="A923" s="386" t="s">
        <v>1419</v>
      </c>
      <c r="B923">
        <v>81617913</v>
      </c>
      <c r="C923" t="s">
        <v>2225</v>
      </c>
      <c r="D923" t="s">
        <v>2791</v>
      </c>
      <c r="H923">
        <v>2018</v>
      </c>
      <c r="I923"/>
      <c r="J923">
        <v>29746.802441382013</v>
      </c>
      <c r="K923">
        <v>237974.4195310561</v>
      </c>
      <c r="L923">
        <v>267721.2219724381</v>
      </c>
      <c r="M923" t="s">
        <v>1594</v>
      </c>
    </row>
    <row r="924" spans="1:13" x14ac:dyDescent="0.25">
      <c r="A924" s="386" t="s">
        <v>1419</v>
      </c>
      <c r="B924">
        <v>81617914</v>
      </c>
      <c r="C924" t="s">
        <v>2225</v>
      </c>
      <c r="D924" t="s">
        <v>2791</v>
      </c>
      <c r="H924">
        <v>2018</v>
      </c>
      <c r="I924"/>
      <c r="J924">
        <v>29746.802441382013</v>
      </c>
      <c r="K924">
        <v>237974.4195310561</v>
      </c>
      <c r="L924">
        <v>267721.2219724381</v>
      </c>
      <c r="M924" t="s">
        <v>1594</v>
      </c>
    </row>
    <row r="925" spans="1:13" x14ac:dyDescent="0.25">
      <c r="A925" s="386" t="s">
        <v>1419</v>
      </c>
      <c r="B925">
        <v>81617915</v>
      </c>
      <c r="C925" t="s">
        <v>2226</v>
      </c>
      <c r="D925" t="s">
        <v>2791</v>
      </c>
      <c r="H925">
        <v>2018</v>
      </c>
      <c r="I925"/>
      <c r="J925">
        <v>42495.432059117164</v>
      </c>
      <c r="K925">
        <v>237974.4195310561</v>
      </c>
      <c r="L925">
        <v>280469.85159017326</v>
      </c>
      <c r="M925" t="s">
        <v>1594</v>
      </c>
    </row>
    <row r="926" spans="1:13" x14ac:dyDescent="0.25">
      <c r="A926" s="386" t="s">
        <v>1419</v>
      </c>
      <c r="B926">
        <v>81617916</v>
      </c>
      <c r="C926" t="s">
        <v>2226</v>
      </c>
      <c r="D926" t="s">
        <v>2791</v>
      </c>
      <c r="H926">
        <v>2018</v>
      </c>
      <c r="I926"/>
      <c r="J926">
        <v>42495.432059117164</v>
      </c>
      <c r="K926">
        <v>237974.4195310561</v>
      </c>
      <c r="L926">
        <v>280469.85159017326</v>
      </c>
      <c r="M926" t="s">
        <v>1594</v>
      </c>
    </row>
    <row r="927" spans="1:13" x14ac:dyDescent="0.25">
      <c r="A927" s="386" t="s">
        <v>1419</v>
      </c>
      <c r="B927">
        <v>81617917</v>
      </c>
      <c r="C927" t="s">
        <v>2226</v>
      </c>
      <c r="D927" t="s">
        <v>2791</v>
      </c>
      <c r="H927">
        <v>2018</v>
      </c>
      <c r="I927"/>
      <c r="J927">
        <v>42495.432059117164</v>
      </c>
      <c r="K927">
        <v>237974.4195310561</v>
      </c>
      <c r="L927">
        <v>280469.85159017326</v>
      </c>
      <c r="M927" t="s">
        <v>1594</v>
      </c>
    </row>
    <row r="928" spans="1:13" x14ac:dyDescent="0.25">
      <c r="A928" s="386" t="s">
        <v>1419</v>
      </c>
      <c r="B928">
        <v>81617918</v>
      </c>
      <c r="C928" t="s">
        <v>2228</v>
      </c>
      <c r="D928" t="s">
        <v>2791</v>
      </c>
      <c r="H928">
        <v>2018</v>
      </c>
      <c r="I928"/>
      <c r="J928">
        <v>21247.716029558582</v>
      </c>
      <c r="K928">
        <v>237974.4195310561</v>
      </c>
      <c r="L928">
        <v>259222.1355606147</v>
      </c>
      <c r="M928" t="s">
        <v>1594</v>
      </c>
    </row>
    <row r="929" spans="1:13" x14ac:dyDescent="0.25">
      <c r="A929" s="386" t="s">
        <v>1419</v>
      </c>
      <c r="B929">
        <v>81617919</v>
      </c>
      <c r="C929" t="s">
        <v>2228</v>
      </c>
      <c r="D929" t="s">
        <v>2791</v>
      </c>
      <c r="H929">
        <v>2018</v>
      </c>
      <c r="I929"/>
      <c r="J929">
        <v>21247.716029558582</v>
      </c>
      <c r="K929">
        <v>237974.4195310561</v>
      </c>
      <c r="L929">
        <v>259222.1355606147</v>
      </c>
      <c r="M929" t="s">
        <v>1594</v>
      </c>
    </row>
    <row r="930" spans="1:13" x14ac:dyDescent="0.25">
      <c r="A930" s="386" t="s">
        <v>1419</v>
      </c>
      <c r="B930">
        <v>81617920</v>
      </c>
      <c r="C930" t="s">
        <v>2228</v>
      </c>
      <c r="D930" t="s">
        <v>2791</v>
      </c>
      <c r="H930">
        <v>2018</v>
      </c>
      <c r="I930"/>
      <c r="J930">
        <v>21247.716029558582</v>
      </c>
      <c r="K930">
        <v>237974.4195310561</v>
      </c>
      <c r="L930">
        <v>259222.1355606147</v>
      </c>
      <c r="M930" t="s">
        <v>1594</v>
      </c>
    </row>
    <row r="931" spans="1:13" x14ac:dyDescent="0.25">
      <c r="A931" s="386" t="s">
        <v>1419</v>
      </c>
      <c r="B931">
        <v>81617921</v>
      </c>
      <c r="C931" t="s">
        <v>2229</v>
      </c>
      <c r="D931" t="s">
        <v>2791</v>
      </c>
      <c r="H931">
        <v>2018</v>
      </c>
      <c r="I931"/>
      <c r="J931">
        <v>29746.802441382013</v>
      </c>
      <c r="K931">
        <v>237974.4195310561</v>
      </c>
      <c r="L931">
        <v>267721.2219724381</v>
      </c>
      <c r="M931" t="s">
        <v>1594</v>
      </c>
    </row>
    <row r="932" spans="1:13" x14ac:dyDescent="0.25">
      <c r="A932" s="386" t="s">
        <v>1419</v>
      </c>
      <c r="B932">
        <v>81617922</v>
      </c>
      <c r="C932" t="s">
        <v>557</v>
      </c>
      <c r="D932" t="s">
        <v>2793</v>
      </c>
      <c r="F932" t="s">
        <v>1812</v>
      </c>
      <c r="H932">
        <v>2018</v>
      </c>
      <c r="I932"/>
      <c r="J932">
        <v>29746.802441382013</v>
      </c>
      <c r="K932">
        <v>237974.4195310561</v>
      </c>
      <c r="L932">
        <v>267721.2219724381</v>
      </c>
      <c r="M932" t="s">
        <v>808</v>
      </c>
    </row>
    <row r="933" spans="1:13" x14ac:dyDescent="0.25">
      <c r="A933" s="386" t="s">
        <v>1419</v>
      </c>
      <c r="B933">
        <v>81617923</v>
      </c>
      <c r="C933" t="s">
        <v>557</v>
      </c>
      <c r="D933" t="s">
        <v>2794</v>
      </c>
      <c r="F933" t="s">
        <v>1812</v>
      </c>
      <c r="H933">
        <v>2018</v>
      </c>
      <c r="I933"/>
      <c r="J933">
        <v>29746.802441382013</v>
      </c>
      <c r="K933">
        <v>237974.4195310561</v>
      </c>
      <c r="L933">
        <v>267721.2219724381</v>
      </c>
      <c r="M933" t="s">
        <v>808</v>
      </c>
    </row>
    <row r="934" spans="1:13" x14ac:dyDescent="0.25">
      <c r="A934" s="386" t="s">
        <v>1419</v>
      </c>
      <c r="B934">
        <v>81617924</v>
      </c>
      <c r="C934" t="s">
        <v>557</v>
      </c>
      <c r="D934" t="s">
        <v>2795</v>
      </c>
      <c r="F934" t="s">
        <v>1812</v>
      </c>
      <c r="H934">
        <v>2018</v>
      </c>
      <c r="I934"/>
      <c r="J934">
        <v>29746.802441382013</v>
      </c>
      <c r="K934">
        <v>237974.4195310561</v>
      </c>
      <c r="L934">
        <v>267721.2219724381</v>
      </c>
      <c r="M934" t="s">
        <v>808</v>
      </c>
    </row>
    <row r="935" spans="1:13" x14ac:dyDescent="0.25">
      <c r="A935" s="386" t="s">
        <v>1419</v>
      </c>
      <c r="B935">
        <v>81617925</v>
      </c>
      <c r="C935" t="s">
        <v>557</v>
      </c>
      <c r="D935" t="s">
        <v>2796</v>
      </c>
      <c r="F935" t="s">
        <v>1812</v>
      </c>
      <c r="H935">
        <v>2018</v>
      </c>
      <c r="I935"/>
      <c r="J935">
        <v>29746.802441382013</v>
      </c>
      <c r="K935">
        <v>237974.4195310561</v>
      </c>
      <c r="L935">
        <v>267721.2219724381</v>
      </c>
      <c r="M935" t="s">
        <v>808</v>
      </c>
    </row>
    <row r="936" spans="1:13" x14ac:dyDescent="0.25">
      <c r="A936" s="386" t="s">
        <v>1419</v>
      </c>
      <c r="B936">
        <v>81617930</v>
      </c>
      <c r="C936" t="s">
        <v>557</v>
      </c>
      <c r="D936" t="s">
        <v>2797</v>
      </c>
      <c r="F936" t="s">
        <v>1812</v>
      </c>
      <c r="H936">
        <v>2018</v>
      </c>
      <c r="I936"/>
      <c r="J936">
        <v>29746.802441382013</v>
      </c>
      <c r="K936">
        <v>237974.4195310561</v>
      </c>
      <c r="L936">
        <v>267721.2219724381</v>
      </c>
      <c r="M936" t="s">
        <v>808</v>
      </c>
    </row>
    <row r="937" spans="1:13" x14ac:dyDescent="0.25">
      <c r="A937" s="386" t="s">
        <v>1419</v>
      </c>
      <c r="B937">
        <v>81617931</v>
      </c>
      <c r="C937" t="s">
        <v>557</v>
      </c>
      <c r="D937" t="s">
        <v>2798</v>
      </c>
      <c r="F937" t="s">
        <v>1812</v>
      </c>
      <c r="H937">
        <v>2018</v>
      </c>
      <c r="I937"/>
      <c r="J937">
        <v>29746.802441382013</v>
      </c>
      <c r="K937">
        <v>237974.4195310561</v>
      </c>
      <c r="L937">
        <v>267721.2219724381</v>
      </c>
      <c r="M937" t="s">
        <v>808</v>
      </c>
    </row>
    <row r="938" spans="1:13" x14ac:dyDescent="0.25">
      <c r="A938" s="386" t="s">
        <v>1419</v>
      </c>
      <c r="B938">
        <v>81617932</v>
      </c>
      <c r="C938" t="s">
        <v>557</v>
      </c>
      <c r="D938" t="s">
        <v>2799</v>
      </c>
      <c r="F938" t="s">
        <v>1812</v>
      </c>
      <c r="H938">
        <v>2018</v>
      </c>
      <c r="I938"/>
      <c r="J938">
        <v>29746.802441382013</v>
      </c>
      <c r="K938">
        <v>237974.4195310561</v>
      </c>
      <c r="L938">
        <v>267721.2219724381</v>
      </c>
      <c r="M938" t="s">
        <v>808</v>
      </c>
    </row>
    <row r="939" spans="1:13" x14ac:dyDescent="0.25">
      <c r="A939" s="386" t="s">
        <v>1419</v>
      </c>
      <c r="B939">
        <v>81617933</v>
      </c>
      <c r="C939" t="s">
        <v>557</v>
      </c>
      <c r="D939" t="s">
        <v>2799</v>
      </c>
      <c r="F939" t="s">
        <v>1812</v>
      </c>
      <c r="G939" s="404"/>
      <c r="H939" s="404">
        <v>2018</v>
      </c>
      <c r="J939" s="404">
        <v>29746.802441382013</v>
      </c>
      <c r="K939">
        <v>237974.4195310561</v>
      </c>
      <c r="L939">
        <v>267721.2219724381</v>
      </c>
      <c r="M939" t="s">
        <v>808</v>
      </c>
    </row>
    <row r="940" spans="1:13" x14ac:dyDescent="0.25">
      <c r="A940" s="386" t="s">
        <v>2032</v>
      </c>
      <c r="B940">
        <v>80950300</v>
      </c>
      <c r="C940" t="s">
        <v>2226</v>
      </c>
      <c r="D940" t="s">
        <v>939</v>
      </c>
      <c r="J940" s="404">
        <v>291933.17759352672</v>
      </c>
      <c r="K940" s="404">
        <v>681177.41438489559</v>
      </c>
      <c r="L940">
        <v>973110.59197842225</v>
      </c>
    </row>
    <row r="941" spans="1:13" x14ac:dyDescent="0.25">
      <c r="A941" s="386" t="s">
        <v>2032</v>
      </c>
      <c r="B941">
        <v>80950600</v>
      </c>
      <c r="C941" t="s">
        <v>2226</v>
      </c>
      <c r="D941" t="s">
        <v>941</v>
      </c>
      <c r="J941" s="404">
        <v>291933.17759352672</v>
      </c>
      <c r="K941" s="404">
        <v>681177.41438489559</v>
      </c>
      <c r="L941">
        <v>973110.59197842225</v>
      </c>
    </row>
    <row r="942" spans="1:13" x14ac:dyDescent="0.25">
      <c r="A942" s="386" t="s">
        <v>2032</v>
      </c>
      <c r="B942">
        <v>80950800</v>
      </c>
      <c r="C942" t="s">
        <v>2224</v>
      </c>
      <c r="D942" t="s">
        <v>944</v>
      </c>
      <c r="J942" s="404">
        <v>291933.17759352672</v>
      </c>
      <c r="K942" s="404">
        <v>681177.41438489559</v>
      </c>
      <c r="L942">
        <v>973110.59197842225</v>
      </c>
    </row>
    <row r="943" spans="1:13" x14ac:dyDescent="0.25">
      <c r="A943" s="386" t="s">
        <v>2032</v>
      </c>
      <c r="B943">
        <v>80950900</v>
      </c>
      <c r="C943" t="s">
        <v>2224</v>
      </c>
      <c r="D943" t="s">
        <v>945</v>
      </c>
      <c r="J943" s="404">
        <v>291933.17759352672</v>
      </c>
      <c r="K943" s="404">
        <v>681177.41438489559</v>
      </c>
      <c r="L943">
        <v>973110.59197842225</v>
      </c>
    </row>
    <row r="944" spans="1:13" x14ac:dyDescent="0.25">
      <c r="A944" s="386" t="s">
        <v>2032</v>
      </c>
      <c r="B944">
        <v>80950500</v>
      </c>
      <c r="C944" t="s">
        <v>2229</v>
      </c>
      <c r="D944" t="s">
        <v>940</v>
      </c>
      <c r="J944" s="404">
        <v>291933.17759352672</v>
      </c>
      <c r="K944" s="404">
        <v>681177.41438489559</v>
      </c>
      <c r="L944">
        <v>973110.59197842225</v>
      </c>
    </row>
    <row r="945" spans="1:12" x14ac:dyDescent="0.25">
      <c r="A945" s="386" t="s">
        <v>2032</v>
      </c>
      <c r="B945">
        <v>80950700</v>
      </c>
      <c r="C945" t="s">
        <v>2225</v>
      </c>
      <c r="D945" t="s">
        <v>942</v>
      </c>
      <c r="J945" s="404">
        <v>291933.17759352672</v>
      </c>
      <c r="K945" s="404">
        <v>681177.41438489559</v>
      </c>
      <c r="L945">
        <v>973110.59197842225</v>
      </c>
    </row>
  </sheetData>
  <autoFilter ref="A1:M94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2"/>
  <sheetViews>
    <sheetView zoomScale="90" zoomScaleNormal="90" workbookViewId="0">
      <selection activeCell="D6" sqref="D6"/>
    </sheetView>
  </sheetViews>
  <sheetFormatPr baseColWidth="10" defaultColWidth="11.44140625" defaultRowHeight="13.2" x14ac:dyDescent="0.25"/>
  <cols>
    <col min="1" max="1" width="14.33203125" customWidth="1"/>
    <col min="2" max="2" width="30.33203125" bestFit="1" customWidth="1"/>
    <col min="3" max="3" width="15.6640625" bestFit="1" customWidth="1"/>
    <col min="4" max="4" width="29" customWidth="1"/>
    <col min="5" max="5" width="12.33203125" bestFit="1" customWidth="1"/>
    <col min="7" max="7" width="14.6640625" bestFit="1" customWidth="1"/>
    <col min="8" max="8" width="14.88671875" bestFit="1" customWidth="1"/>
    <col min="9" max="9" width="27.44140625" bestFit="1" customWidth="1"/>
  </cols>
  <sheetData>
    <row r="1" spans="1:10" x14ac:dyDescent="0.25">
      <c r="A1" s="396" t="s">
        <v>512</v>
      </c>
      <c r="B1" t="s">
        <v>1424</v>
      </c>
      <c r="E1" s="398"/>
    </row>
    <row r="2" spans="1:10" x14ac:dyDescent="0.25">
      <c r="A2" s="396" t="s">
        <v>795</v>
      </c>
      <c r="B2" t="s">
        <v>808</v>
      </c>
      <c r="E2" s="405"/>
      <c r="F2" s="406"/>
      <c r="G2" s="406"/>
      <c r="H2" s="406"/>
      <c r="I2" s="406"/>
      <c r="J2" s="292"/>
    </row>
    <row r="3" spans="1:10" x14ac:dyDescent="0.25">
      <c r="E3" s="405"/>
      <c r="F3" s="407"/>
      <c r="G3" s="408"/>
      <c r="H3" s="408"/>
      <c r="I3" s="408"/>
      <c r="J3" s="292"/>
    </row>
    <row r="4" spans="1:10" x14ac:dyDescent="0.25">
      <c r="A4" s="396" t="s">
        <v>1420</v>
      </c>
      <c r="B4" t="s">
        <v>1423</v>
      </c>
      <c r="C4" t="s">
        <v>1422</v>
      </c>
      <c r="D4" t="s">
        <v>2801</v>
      </c>
      <c r="E4" s="405"/>
      <c r="F4" s="409"/>
      <c r="G4" s="405"/>
      <c r="H4" s="405"/>
      <c r="I4" s="405"/>
      <c r="J4" s="292"/>
    </row>
    <row r="5" spans="1:10" x14ac:dyDescent="0.25">
      <c r="A5" s="12" t="s">
        <v>986</v>
      </c>
      <c r="B5" s="398">
        <v>3422060.7255135118</v>
      </c>
      <c r="C5" s="398">
        <v>22976693.442733571</v>
      </c>
      <c r="D5" s="398">
        <v>26398754.168247126</v>
      </c>
      <c r="E5" s="405"/>
      <c r="F5" s="409"/>
      <c r="G5" s="405"/>
      <c r="H5" s="405"/>
      <c r="I5" s="405"/>
      <c r="J5" s="292"/>
    </row>
    <row r="6" spans="1:10" x14ac:dyDescent="0.25">
      <c r="A6" s="397" t="s">
        <v>557</v>
      </c>
      <c r="B6" s="398">
        <v>3362567.1206307476</v>
      </c>
      <c r="C6" s="398">
        <v>22577236.381377868</v>
      </c>
      <c r="D6" s="398">
        <v>25939803.502008662</v>
      </c>
      <c r="E6" s="405"/>
      <c r="F6" s="409"/>
      <c r="G6" s="405"/>
      <c r="H6" s="405"/>
      <c r="I6" s="405"/>
      <c r="J6" s="292"/>
    </row>
    <row r="7" spans="1:10" x14ac:dyDescent="0.25">
      <c r="A7" s="397" t="s">
        <v>2227</v>
      </c>
      <c r="B7" s="398">
        <v>59493.604882764026</v>
      </c>
      <c r="C7" s="398">
        <v>399457.06135570136</v>
      </c>
      <c r="D7" s="398">
        <v>458950.6662384654</v>
      </c>
      <c r="E7" s="405"/>
      <c r="F7" s="409"/>
      <c r="G7" s="405"/>
      <c r="H7" s="405"/>
      <c r="I7" s="405"/>
      <c r="J7" s="292"/>
    </row>
    <row r="8" spans="1:10" x14ac:dyDescent="0.25">
      <c r="A8" s="12" t="s">
        <v>1419</v>
      </c>
      <c r="B8" s="398">
        <v>833267.57282978157</v>
      </c>
      <c r="C8" s="398">
        <v>6666140.5826382525</v>
      </c>
      <c r="D8" s="398">
        <v>7499408.1554680299</v>
      </c>
      <c r="E8" s="405"/>
      <c r="F8" s="409"/>
      <c r="G8" s="405"/>
      <c r="H8" s="405"/>
      <c r="I8" s="405"/>
      <c r="J8" s="292"/>
    </row>
    <row r="9" spans="1:10" x14ac:dyDescent="0.25">
      <c r="A9" s="397" t="s">
        <v>557</v>
      </c>
      <c r="B9" s="398">
        <v>833267.57282978157</v>
      </c>
      <c r="C9" s="398">
        <v>6666140.5826382525</v>
      </c>
      <c r="D9" s="398">
        <v>7499408.1554680299</v>
      </c>
      <c r="E9" s="405"/>
      <c r="F9" s="409"/>
      <c r="G9" s="405"/>
      <c r="H9" s="405"/>
      <c r="I9" s="405"/>
      <c r="J9" s="292"/>
    </row>
    <row r="10" spans="1:10" x14ac:dyDescent="0.25">
      <c r="A10" s="12" t="s">
        <v>1421</v>
      </c>
      <c r="B10" s="398">
        <v>4255328.2983432934</v>
      </c>
      <c r="C10" s="398">
        <v>29642834.025371823</v>
      </c>
      <c r="D10" s="398">
        <v>33898162.323715158</v>
      </c>
      <c r="E10" s="405"/>
      <c r="F10" s="409"/>
      <c r="G10" s="405"/>
      <c r="H10" s="405"/>
      <c r="I10" s="405"/>
      <c r="J10" s="292"/>
    </row>
    <row r="11" spans="1:10" x14ac:dyDescent="0.25">
      <c r="E11" s="405"/>
      <c r="F11" s="409"/>
      <c r="G11" s="405"/>
      <c r="H11" s="405"/>
      <c r="I11" s="405"/>
      <c r="J11" s="292"/>
    </row>
    <row r="12" spans="1:10" x14ac:dyDescent="0.25">
      <c r="E12" s="405"/>
      <c r="F12" s="409"/>
      <c r="G12" s="405"/>
      <c r="H12" s="405"/>
      <c r="I12" s="405"/>
      <c r="J12" s="292"/>
    </row>
    <row r="13" spans="1:10" x14ac:dyDescent="0.25">
      <c r="E13" s="405"/>
      <c r="F13" s="409"/>
      <c r="G13" s="405"/>
      <c r="H13" s="405"/>
      <c r="I13" s="405"/>
      <c r="J13" s="292"/>
    </row>
    <row r="14" spans="1:10" x14ac:dyDescent="0.25">
      <c r="E14" s="292"/>
      <c r="F14" s="407"/>
      <c r="G14" s="408"/>
      <c r="H14" s="408"/>
      <c r="I14" s="408"/>
      <c r="J14" s="292"/>
    </row>
    <row r="15" spans="1:10" x14ac:dyDescent="0.25">
      <c r="E15" s="292"/>
      <c r="F15" s="409"/>
      <c r="G15" s="405"/>
      <c r="H15" s="405"/>
      <c r="I15" s="405"/>
      <c r="J15" s="292"/>
    </row>
    <row r="16" spans="1:10" x14ac:dyDescent="0.25">
      <c r="E16" s="292"/>
      <c r="F16" s="409"/>
      <c r="G16" s="405"/>
      <c r="H16" s="405"/>
      <c r="I16" s="405"/>
      <c r="J16" s="292"/>
    </row>
    <row r="17" spans="5:10" x14ac:dyDescent="0.25">
      <c r="E17" s="292"/>
      <c r="F17" s="409"/>
      <c r="G17" s="405"/>
      <c r="H17" s="405"/>
      <c r="I17" s="405"/>
      <c r="J17" s="292"/>
    </row>
    <row r="18" spans="5:10" x14ac:dyDescent="0.25">
      <c r="E18" s="292"/>
      <c r="F18" s="409"/>
      <c r="G18" s="405"/>
      <c r="H18" s="405"/>
      <c r="I18" s="405"/>
      <c r="J18" s="292"/>
    </row>
    <row r="19" spans="5:10" x14ac:dyDescent="0.25">
      <c r="E19" s="292"/>
      <c r="F19" s="409"/>
      <c r="G19" s="405"/>
      <c r="H19" s="405"/>
      <c r="I19" s="405"/>
      <c r="J19" s="292"/>
    </row>
    <row r="20" spans="5:10" x14ac:dyDescent="0.25">
      <c r="E20" s="292"/>
      <c r="F20" s="409"/>
      <c r="G20" s="405"/>
      <c r="H20" s="405"/>
      <c r="I20" s="405"/>
      <c r="J20" s="292"/>
    </row>
    <row r="21" spans="5:10" x14ac:dyDescent="0.25">
      <c r="E21" s="292"/>
      <c r="F21" s="409"/>
      <c r="G21" s="405"/>
      <c r="H21" s="405"/>
      <c r="I21" s="405"/>
      <c r="J21" s="292"/>
    </row>
    <row r="22" spans="5:10" x14ac:dyDescent="0.25">
      <c r="E22" s="292"/>
      <c r="F22" s="409"/>
      <c r="G22" s="405"/>
      <c r="H22" s="405"/>
      <c r="I22" s="405"/>
      <c r="J22" s="292"/>
    </row>
    <row r="23" spans="5:10" x14ac:dyDescent="0.25">
      <c r="E23" s="417"/>
      <c r="F23" s="409"/>
      <c r="G23" s="405"/>
      <c r="H23" s="405"/>
      <c r="I23" s="405"/>
      <c r="J23" s="292"/>
    </row>
    <row r="24" spans="5:10" x14ac:dyDescent="0.25">
      <c r="E24" s="292"/>
      <c r="F24" s="409"/>
      <c r="G24" s="405"/>
      <c r="H24" s="405"/>
      <c r="I24" s="405"/>
      <c r="J24" s="292"/>
    </row>
    <row r="25" spans="5:10" x14ac:dyDescent="0.25">
      <c r="E25" s="292"/>
      <c r="F25" s="407"/>
      <c r="G25" s="408"/>
      <c r="H25" s="408"/>
      <c r="I25" s="408"/>
      <c r="J25" s="292"/>
    </row>
    <row r="26" spans="5:10" x14ac:dyDescent="0.25">
      <c r="E26" s="292"/>
      <c r="F26" s="409"/>
      <c r="G26" s="405"/>
      <c r="H26" s="405"/>
      <c r="I26" s="405"/>
      <c r="J26" s="292"/>
    </row>
    <row r="27" spans="5:10" x14ac:dyDescent="0.25">
      <c r="E27" s="417"/>
      <c r="F27" s="409"/>
      <c r="G27" s="405"/>
      <c r="H27" s="405"/>
      <c r="I27" s="405"/>
      <c r="J27" s="292"/>
    </row>
    <row r="28" spans="5:10" x14ac:dyDescent="0.25">
      <c r="E28" s="292"/>
      <c r="F28" s="409"/>
      <c r="G28" s="405"/>
      <c r="H28" s="405"/>
      <c r="I28" s="405"/>
      <c r="J28" s="292"/>
    </row>
    <row r="29" spans="5:10" x14ac:dyDescent="0.25">
      <c r="E29" s="292"/>
      <c r="F29" s="407"/>
      <c r="G29" s="408"/>
      <c r="H29" s="408"/>
      <c r="I29" s="408"/>
      <c r="J29" s="292"/>
    </row>
    <row r="30" spans="5:10" x14ac:dyDescent="0.25">
      <c r="E30" s="292"/>
      <c r="F30" s="292"/>
      <c r="G30" s="292"/>
      <c r="H30" s="292"/>
      <c r="I30" s="292"/>
      <c r="J30" s="292"/>
    </row>
    <row r="31" spans="5:10" x14ac:dyDescent="0.25">
      <c r="E31" s="98"/>
      <c r="F31" s="98"/>
      <c r="G31" s="98"/>
      <c r="H31" s="98"/>
      <c r="I31" s="98"/>
      <c r="J31" s="98"/>
    </row>
    <row r="32" spans="5:10" x14ac:dyDescent="0.25">
      <c r="E32" s="98"/>
      <c r="F32" s="98"/>
      <c r="G32" s="98"/>
      <c r="H32" s="98"/>
      <c r="I32" s="98"/>
      <c r="J32"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Regneark</vt:lpstr>
      </vt:variant>
      <vt:variant>
        <vt:i4>9</vt:i4>
      </vt:variant>
      <vt:variant>
        <vt:lpstr>Navngitte områder</vt:lpstr>
      </vt:variant>
      <vt:variant>
        <vt:i4>53</vt:i4>
      </vt:variant>
    </vt:vector>
  </HeadingPairs>
  <TitlesOfParts>
    <vt:vector size="62" baseType="lpstr">
      <vt:lpstr>Stipendiat</vt:lpstr>
      <vt:lpstr>Postdok</vt:lpstr>
      <vt:lpstr>CRITERIA1</vt:lpstr>
      <vt:lpstr>Kvinneprofessorat</vt:lpstr>
      <vt:lpstr>Kvinneprof.</vt:lpstr>
      <vt:lpstr>Satser</vt:lpstr>
      <vt:lpstr>Grunnlag per 05.01.2018</vt:lpstr>
      <vt:lpstr>Pivot</vt:lpstr>
      <vt:lpstr>Oppsummert</vt:lpstr>
      <vt:lpstr>ACCOUNTEDPERIODTYPE1</vt:lpstr>
      <vt:lpstr>APPSUSERNAME1</vt:lpstr>
      <vt:lpstr>CHARTOFACCOUNTSID1</vt:lpstr>
      <vt:lpstr>CONNECTSTRING1</vt:lpstr>
      <vt:lpstr>CREATESUMMARYJNLS1</vt:lpstr>
      <vt:lpstr>CRITERIACOLUMN1</vt:lpstr>
      <vt:lpstr>DBNAME1</vt:lpstr>
      <vt:lpstr>DBUSERNAME1</vt:lpstr>
      <vt:lpstr>DELETELOGICTYPE1</vt:lpstr>
      <vt:lpstr>FFAPPCOLNAME1_1</vt:lpstr>
      <vt:lpstr>FFAPPCOLNAME2_1</vt:lpstr>
      <vt:lpstr>FFAPPCOLNAME3_1</vt:lpstr>
      <vt:lpstr>FFAPPCOLNAME4_1</vt:lpstr>
      <vt:lpstr>FFAPPCOLNAME5_1</vt:lpstr>
      <vt:lpstr>FFAPPCOLNAME6_1</vt:lpstr>
      <vt:lpstr>FFAPPCOLNAME7_1</vt:lpstr>
      <vt:lpstr>FFSEGMENT1_1</vt:lpstr>
      <vt:lpstr>FFSEGMENT2_1</vt:lpstr>
      <vt:lpstr>FFSEGMENT3_1</vt:lpstr>
      <vt:lpstr>FFSEGMENT4_1</vt:lpstr>
      <vt:lpstr>FFSEGMENT5_1</vt:lpstr>
      <vt:lpstr>FFSEGMENT6_1</vt:lpstr>
      <vt:lpstr>FFSEGMENT7_1</vt:lpstr>
      <vt:lpstr>FFSEGSEPARATOR1</vt:lpstr>
      <vt:lpstr>FIELDNAMECOLUMN1</vt:lpstr>
      <vt:lpstr>FIELDNAMEROW1</vt:lpstr>
      <vt:lpstr>FIRSTDATAROW1</vt:lpstr>
      <vt:lpstr>FNDNAM1</vt:lpstr>
      <vt:lpstr>FNDUSERID1</vt:lpstr>
      <vt:lpstr>FUNCTIONALCURRENCY1</vt:lpstr>
      <vt:lpstr>GWYUID1</vt:lpstr>
      <vt:lpstr>IMPORTDFF1</vt:lpstr>
      <vt:lpstr>LABELTEXTCOLUMN1</vt:lpstr>
      <vt:lpstr>LABELTEXTROW1</vt:lpstr>
      <vt:lpstr>NOOFFFSEGMENTS1</vt:lpstr>
      <vt:lpstr>NUMBEROFDETAILFIELDS1</vt:lpstr>
      <vt:lpstr>NUMBEROFHEADERFIELDS1</vt:lpstr>
      <vt:lpstr>PERIODSETNAME1</vt:lpstr>
      <vt:lpstr>POSTERRORSTOSUSP1</vt:lpstr>
      <vt:lpstr>RESPONSIBILITYAPPLICATIONID1</vt:lpstr>
      <vt:lpstr>RESPONSIBILITYID1</vt:lpstr>
      <vt:lpstr>RESPONSIBILITYNAME1</vt:lpstr>
      <vt:lpstr>ROWSTOUPLOAD1</vt:lpstr>
      <vt:lpstr>SETOFBOOKSID1</vt:lpstr>
      <vt:lpstr>SETOFBOOKSNAME1</vt:lpstr>
      <vt:lpstr>STARTJOURNALIMPORT1</vt:lpstr>
      <vt:lpstr>TEMPLATENUMBER1</vt:lpstr>
      <vt:lpstr>TEMPLATESTYLE1</vt:lpstr>
      <vt:lpstr>TEMPLATETYPE1</vt:lpstr>
      <vt:lpstr>Postdok!Utskriftsområde</vt:lpstr>
      <vt:lpstr>Stipendiat!Utskriftsområde</vt:lpstr>
      <vt:lpstr>Postdok!Utskriftstitler</vt:lpstr>
      <vt:lpstr>Stipendiat!Utskriftstitler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Slettebak Wangen</dc:creator>
  <cp:lastModifiedBy>Øyvind Toldnes</cp:lastModifiedBy>
  <cp:lastPrinted>2017-09-07T08:42:52Z</cp:lastPrinted>
  <dcterms:created xsi:type="dcterms:W3CDTF">2001-10-25T09:02:24Z</dcterms:created>
  <dcterms:modified xsi:type="dcterms:W3CDTF">2018-05-25T11:34:31Z</dcterms:modified>
</cp:coreProperties>
</file>